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hidePivotFieldList="1"/>
  <mc:AlternateContent xmlns:mc="http://schemas.openxmlformats.org/markup-compatibility/2006">
    <mc:Choice Requires="x15">
      <x15ac:absPath xmlns:x15ac="http://schemas.microsoft.com/office/spreadsheetml/2010/11/ac" url="Z:\AREA DE ESTADÍSTICA\ESTADÍSTICA\Estadistica\2024\Informes especiales a 30 de junio de 2024\"/>
    </mc:Choice>
  </mc:AlternateContent>
  <xr:revisionPtr revIDLastSave="0" documentId="13_ncr:1_{BB53425B-66A7-4D01-94D7-F7321E528CD4}"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'42pbpcasaadpot'!$N$10:$O$28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'42pbpcasaadpot'!$A$1:$S$34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'51pbgrado'!$A$1:$R$31</definedName>
    <definedName name="_xlnm.Print_Area" localSheetId="63">'52SubtipoVinculada'!$A$1:$P$28</definedName>
    <definedName name="_xlnm.Print_Area" localSheetId="66">'52SubtipoVinculadaGI'!$A$1:$P$28</definedName>
    <definedName name="_xlnm.Print_Area" localSheetId="65">'52SubtipoVinculadaGII'!$A$1:$P$28</definedName>
    <definedName name="_xlnm.Print_Area" localSheetId="64">'52SubtipoVinculadaGIII'!$A$1:$P$28</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'7IntenPE_SAD_CCAA'!$A$1:$L$33</definedName>
    <definedName name="_xlnm.Print_Area" localSheetId="73">'7IntenSAD_CCAA'!$A$1:$L$33</definedName>
    <definedName name="_xlnm.Print_Area" localSheetId="71">'7Intensidad'!$A$1:$S$38</definedName>
    <definedName name="_xlnm.Print_Area" localSheetId="72">'7IntensidadCCAA'!$A$1:$L$33</definedName>
    <definedName name="_xlnm.Print_Area" localSheetId="77">'8CuantíaAP_CCAA'!$A$1:$L$33</definedName>
    <definedName name="_xlnm.Print_Area" localSheetId="76">'8CuantíaPEC_CCAA'!$A$1:$L$33</definedName>
    <definedName name="_xlnm.Print_Area" localSheetId="80">'8CuantíaPEVcd_CCAA'!$A$1:$L$33</definedName>
    <definedName name="_xlnm.Print_Area" localSheetId="81">'8CuantíaPEVpapd_CCAA'!$A$1:$L$33</definedName>
    <definedName name="_xlnm.Print_Area" localSheetId="78">'8CuantíaPEVsad_CCAA'!$A$1:$L$33</definedName>
    <definedName name="_xlnm.Print_Area" localSheetId="79">'8CuantíaPEVsar_CCAA'!$A$1:$L$33</definedName>
    <definedName name="_xlnm.Print_Area" localSheetId="82">'8CuantíaPEVteleasist_CCAA'!$A$1:$L$33</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7" i="163" l="1"/>
  <c r="X43" i="158"/>
  <c r="X27" i="163"/>
  <c r="J27" i="159" l="1"/>
  <c r="X26" i="163"/>
  <c r="W10" i="163"/>
  <c r="X10" i="163"/>
  <c r="W11" i="163"/>
  <c r="X11" i="163"/>
  <c r="W12" i="163"/>
  <c r="X12" i="163"/>
  <c r="W13" i="163"/>
  <c r="X13" i="163"/>
  <c r="W14" i="163"/>
  <c r="X14" i="163"/>
  <c r="W15" i="163"/>
  <c r="X15" i="163"/>
  <c r="W16" i="163"/>
  <c r="X16" i="163"/>
  <c r="W17" i="163"/>
  <c r="X17" i="163"/>
  <c r="W18" i="163"/>
  <c r="X18" i="163"/>
  <c r="W19" i="163"/>
  <c r="X19" i="163"/>
  <c r="W20" i="163"/>
  <c r="X20" i="163"/>
  <c r="W21" i="163"/>
  <c r="X21" i="163"/>
  <c r="W22" i="163"/>
  <c r="X22" i="163"/>
  <c r="W23" i="163"/>
  <c r="X23" i="163"/>
  <c r="W24" i="163"/>
  <c r="X24" i="163"/>
  <c r="W25" i="163"/>
  <c r="X25" i="163"/>
  <c r="X9" i="163"/>
  <c r="W9" i="163"/>
  <c r="J23" i="158"/>
  <c r="AA13" i="105"/>
  <c r="AD50" i="167"/>
  <c r="AD49" i="167"/>
  <c r="AC49" i="165"/>
  <c r="AC49" i="166"/>
  <c r="AE50" i="167"/>
  <c r="AE49" i="167"/>
  <c r="AB49" i="166"/>
  <c r="AB50" i="166"/>
  <c r="AB49" i="165"/>
  <c r="AC50" i="166"/>
  <c r="AC50" i="165"/>
  <c r="AB50" i="165"/>
  <c r="AC47" i="165"/>
  <c r="AD47" i="167"/>
  <c r="AB47" i="165"/>
  <c r="AB48" i="165"/>
  <c r="AC46" i="166"/>
  <c r="AE46" i="167"/>
  <c r="AB48" i="166"/>
  <c r="AD46" i="167"/>
  <c r="AB46" i="166"/>
  <c r="AE47" i="167"/>
  <c r="AB47" i="166"/>
  <c r="AE48" i="167"/>
  <c r="AC46" i="165"/>
  <c r="AB46" i="165"/>
  <c r="AD48" i="167"/>
  <c r="AC48" i="165"/>
  <c r="AC47" i="166"/>
  <c r="AC48" i="166"/>
  <c r="W26" i="163" l="1"/>
  <c r="U27" i="164"/>
  <c r="V27" i="164"/>
  <c r="U10" i="164"/>
  <c r="V10" i="164"/>
  <c r="U11" i="164"/>
  <c r="V11" i="164"/>
  <c r="U12" i="164"/>
  <c r="V12" i="164"/>
  <c r="U13" i="164"/>
  <c r="V13" i="164"/>
  <c r="U14" i="164"/>
  <c r="V14" i="164"/>
  <c r="U15" i="164"/>
  <c r="V15" i="164"/>
  <c r="U16" i="164"/>
  <c r="V16" i="164"/>
  <c r="U17" i="164"/>
  <c r="V17" i="164"/>
  <c r="U18" i="164"/>
  <c r="V18" i="164"/>
  <c r="U19" i="164"/>
  <c r="V19" i="164"/>
  <c r="U20" i="164"/>
  <c r="V20" i="164"/>
  <c r="U21" i="164"/>
  <c r="V21" i="164"/>
  <c r="U22" i="164"/>
  <c r="V22" i="164"/>
  <c r="U23" i="164"/>
  <c r="V23" i="164"/>
  <c r="U24" i="164"/>
  <c r="V24" i="164"/>
  <c r="U25" i="164"/>
  <c r="V25" i="164"/>
  <c r="U26" i="164"/>
  <c r="V26" i="164"/>
  <c r="V9" i="164"/>
  <c r="U9" i="164"/>
  <c r="U10" i="163"/>
  <c r="U11" i="163"/>
  <c r="U12" i="163"/>
  <c r="U13" i="163"/>
  <c r="U14" i="163"/>
  <c r="U15" i="163"/>
  <c r="U16" i="163"/>
  <c r="U17" i="163"/>
  <c r="U18" i="163"/>
  <c r="U19" i="163"/>
  <c r="U20" i="163"/>
  <c r="U21" i="163"/>
  <c r="U22" i="163"/>
  <c r="U23" i="163"/>
  <c r="U24" i="163"/>
  <c r="U25" i="163"/>
  <c r="U26" i="163"/>
  <c r="U27" i="163"/>
  <c r="U9" i="163"/>
  <c r="V10" i="163"/>
  <c r="V11" i="163"/>
  <c r="V12" i="163"/>
  <c r="V13" i="163"/>
  <c r="V14" i="163"/>
  <c r="V15" i="163"/>
  <c r="V16" i="163"/>
  <c r="V17" i="163"/>
  <c r="V18" i="163"/>
  <c r="V19" i="163"/>
  <c r="V20" i="163"/>
  <c r="V21" i="163"/>
  <c r="V22" i="163"/>
  <c r="V23" i="163"/>
  <c r="V24" i="163"/>
  <c r="V25" i="163"/>
  <c r="V26" i="163"/>
  <c r="V27" i="163"/>
  <c r="V9" i="163"/>
  <c r="U27" i="162"/>
  <c r="V27" i="162"/>
  <c r="U10" i="162"/>
  <c r="V10" i="162"/>
  <c r="U11" i="162"/>
  <c r="V11" i="162"/>
  <c r="U12" i="162"/>
  <c r="V12" i="162"/>
  <c r="U13" i="162"/>
  <c r="V13" i="162"/>
  <c r="U14" i="162"/>
  <c r="V14" i="162"/>
  <c r="U15" i="162"/>
  <c r="V15" i="162"/>
  <c r="U16" i="162"/>
  <c r="V16" i="162"/>
  <c r="U17" i="162"/>
  <c r="V17" i="162"/>
  <c r="U18" i="162"/>
  <c r="V18" i="162"/>
  <c r="U19" i="162"/>
  <c r="V19" i="162"/>
  <c r="U20" i="162"/>
  <c r="V20" i="162"/>
  <c r="U21" i="162"/>
  <c r="V21" i="162"/>
  <c r="U22" i="162"/>
  <c r="V22" i="162"/>
  <c r="U23" i="162"/>
  <c r="V23" i="162"/>
  <c r="U24" i="162"/>
  <c r="V24" i="162"/>
  <c r="U25" i="162"/>
  <c r="V25" i="162"/>
  <c r="U26" i="162"/>
  <c r="V26" i="162"/>
  <c r="V9" i="162"/>
  <c r="U9" i="162"/>
  <c r="U10" i="161"/>
  <c r="V10" i="161"/>
  <c r="U11" i="161"/>
  <c r="V11" i="161"/>
  <c r="U12" i="161"/>
  <c r="V12" i="161"/>
  <c r="U13" i="161"/>
  <c r="V13" i="161"/>
  <c r="U14" i="161"/>
  <c r="V14" i="161"/>
  <c r="U15" i="161"/>
  <c r="V15" i="161"/>
  <c r="U16" i="161"/>
  <c r="V16" i="161"/>
  <c r="U17" i="161"/>
  <c r="V17" i="161"/>
  <c r="U18" i="161"/>
  <c r="V18" i="161"/>
  <c r="U19" i="161"/>
  <c r="V19" i="161"/>
  <c r="U20" i="161"/>
  <c r="V20" i="161"/>
  <c r="U21" i="161"/>
  <c r="V21" i="161"/>
  <c r="U22" i="161"/>
  <c r="V22" i="161"/>
  <c r="U23" i="161"/>
  <c r="V23" i="161"/>
  <c r="U24" i="161"/>
  <c r="V24" i="161"/>
  <c r="U25" i="161"/>
  <c r="V25" i="161"/>
  <c r="U26" i="161"/>
  <c r="V26" i="161"/>
  <c r="U27" i="161"/>
  <c r="V27" i="161"/>
  <c r="V9" i="161"/>
  <c r="U9" i="161"/>
  <c r="U10" i="160"/>
  <c r="V10" i="160"/>
  <c r="U11" i="160"/>
  <c r="V11" i="160"/>
  <c r="U12" i="160"/>
  <c r="V12" i="160"/>
  <c r="U13" i="160"/>
  <c r="V13" i="160"/>
  <c r="U14" i="160"/>
  <c r="V14" i="160"/>
  <c r="U15" i="160"/>
  <c r="V15" i="160"/>
  <c r="U16" i="160"/>
  <c r="V16" i="160"/>
  <c r="U17" i="160"/>
  <c r="V17" i="160"/>
  <c r="U18" i="160"/>
  <c r="V18" i="160"/>
  <c r="U19" i="160"/>
  <c r="V19" i="160"/>
  <c r="U20" i="160"/>
  <c r="V20" i="160"/>
  <c r="U21" i="160"/>
  <c r="V21" i="160"/>
  <c r="U22" i="160"/>
  <c r="V22" i="160"/>
  <c r="U23" i="160"/>
  <c r="V23" i="160"/>
  <c r="U24" i="160"/>
  <c r="V24" i="160"/>
  <c r="U25" i="160"/>
  <c r="V25" i="160"/>
  <c r="U26" i="160"/>
  <c r="V26" i="160"/>
  <c r="V9" i="160"/>
  <c r="U9" i="160"/>
  <c r="I27" i="160"/>
  <c r="U27" i="160" s="1"/>
  <c r="U10" i="159"/>
  <c r="V10" i="159"/>
  <c r="U11" i="159"/>
  <c r="V11" i="159"/>
  <c r="U12" i="159"/>
  <c r="V12" i="159"/>
  <c r="U13" i="159"/>
  <c r="V13" i="159"/>
  <c r="U14" i="159"/>
  <c r="V14" i="159"/>
  <c r="U15" i="159"/>
  <c r="V15" i="159"/>
  <c r="U16" i="159"/>
  <c r="V16" i="159"/>
  <c r="U17" i="159"/>
  <c r="V17" i="159"/>
  <c r="U18" i="159"/>
  <c r="V18" i="159"/>
  <c r="U19" i="159"/>
  <c r="V19" i="159"/>
  <c r="U20" i="159"/>
  <c r="V20" i="159"/>
  <c r="U21" i="159"/>
  <c r="V21" i="159"/>
  <c r="U22" i="159"/>
  <c r="V22" i="159"/>
  <c r="U23" i="159"/>
  <c r="V23" i="159"/>
  <c r="U24" i="159"/>
  <c r="V24" i="159"/>
  <c r="U25" i="159"/>
  <c r="V25" i="159"/>
  <c r="U26" i="159"/>
  <c r="V26" i="159"/>
  <c r="U27" i="159"/>
  <c r="V27" i="159"/>
  <c r="V9" i="159"/>
  <c r="U9" i="159"/>
  <c r="U29" i="158"/>
  <c r="V29" i="158"/>
  <c r="U30" i="158"/>
  <c r="V30" i="158"/>
  <c r="U31" i="158"/>
  <c r="V31" i="158"/>
  <c r="U32" i="158"/>
  <c r="V32" i="158"/>
  <c r="U33" i="158"/>
  <c r="V33" i="158"/>
  <c r="U34" i="158"/>
  <c r="V34" i="158"/>
  <c r="U35" i="158"/>
  <c r="V35" i="158"/>
  <c r="U36" i="158"/>
  <c r="V36" i="158"/>
  <c r="U37" i="158"/>
  <c r="V37" i="158"/>
  <c r="U38" i="158"/>
  <c r="V38" i="158"/>
  <c r="U39" i="158"/>
  <c r="V39" i="158"/>
  <c r="V40" i="158"/>
  <c r="U41" i="158"/>
  <c r="V41" i="158"/>
  <c r="U42" i="158"/>
  <c r="V42" i="158"/>
  <c r="U43" i="158"/>
  <c r="V43" i="158"/>
  <c r="V28" i="158"/>
  <c r="U28" i="158"/>
  <c r="U10" i="158"/>
  <c r="V10" i="158"/>
  <c r="U11" i="158"/>
  <c r="V11" i="158"/>
  <c r="U12" i="158"/>
  <c r="V12" i="158"/>
  <c r="U13" i="158"/>
  <c r="V13" i="158"/>
  <c r="U14" i="158"/>
  <c r="V14" i="158"/>
  <c r="U15" i="158"/>
  <c r="V15" i="158"/>
  <c r="U16" i="158"/>
  <c r="V16" i="158"/>
  <c r="U17" i="158"/>
  <c r="V17" i="158"/>
  <c r="U18" i="158"/>
  <c r="V18" i="158"/>
  <c r="U19" i="158"/>
  <c r="V19" i="158"/>
  <c r="U20" i="158"/>
  <c r="V20" i="158"/>
  <c r="U21" i="158"/>
  <c r="V21" i="158"/>
  <c r="U22" i="158"/>
  <c r="V22" i="158"/>
  <c r="U23" i="158"/>
  <c r="V23" i="158"/>
  <c r="V9" i="158"/>
  <c r="U9" i="158"/>
  <c r="AB45" i="166"/>
  <c r="AD45" i="167"/>
  <c r="AE45" i="167"/>
  <c r="AB45" i="165"/>
  <c r="AC45" i="166"/>
  <c r="AC45" i="165"/>
  <c r="V27" i="160" l="1"/>
  <c r="AC44" i="165"/>
  <c r="AC41" i="166"/>
  <c r="AB38" i="165"/>
  <c r="AD37" i="167"/>
  <c r="AB36" i="166"/>
  <c r="AC37" i="165"/>
  <c r="AC39" i="165"/>
  <c r="AC39" i="166"/>
  <c r="AD41" i="167"/>
  <c r="AE36" i="167"/>
  <c r="AB39" i="166"/>
  <c r="AC43" i="166"/>
  <c r="AE42" i="167"/>
  <c r="AE40" i="167"/>
  <c r="AC40" i="165"/>
  <c r="AC38" i="165"/>
  <c r="AB38" i="166"/>
  <c r="AB42" i="166"/>
  <c r="AB42" i="165"/>
  <c r="AC37" i="166"/>
  <c r="AB36" i="165"/>
  <c r="AC44" i="166"/>
  <c r="AD42" i="167"/>
  <c r="AD36" i="167"/>
  <c r="AD40" i="167"/>
  <c r="AC38" i="166"/>
  <c r="AB39" i="165"/>
  <c r="AC36" i="166"/>
  <c r="AD43" i="167"/>
  <c r="AD38" i="167"/>
  <c r="AB43" i="165"/>
  <c r="AC42" i="166"/>
  <c r="AB37" i="165"/>
  <c r="AE37" i="167"/>
  <c r="AE41" i="167"/>
  <c r="AE43" i="167"/>
  <c r="AE38" i="167"/>
  <c r="AC43" i="165"/>
  <c r="AB43" i="166"/>
  <c r="AB41" i="165"/>
  <c r="AB40" i="165"/>
  <c r="AC36" i="165"/>
  <c r="AB41" i="166"/>
  <c r="AD44" i="167"/>
  <c r="AB44" i="165"/>
  <c r="AC42" i="165"/>
  <c r="AB40" i="166"/>
  <c r="AE39" i="167"/>
  <c r="AD39" i="167"/>
  <c r="AC41" i="165"/>
  <c r="AE44" i="167"/>
  <c r="AC40" i="166"/>
  <c r="AB44" i="166"/>
  <c r="AB37" i="166"/>
  <c r="T43" i="158" l="1"/>
  <c r="AC35" i="165"/>
  <c r="AB35" i="166"/>
  <c r="AC35" i="166"/>
  <c r="AE35" i="167"/>
  <c r="AB35" i="165"/>
  <c r="AD35" i="167"/>
  <c r="S26" i="159" l="1"/>
  <c r="M43" i="158"/>
  <c r="O43" i="158"/>
  <c r="Q43" i="158"/>
  <c r="T10" i="164" l="1"/>
  <c r="T11" i="164"/>
  <c r="T12" i="164"/>
  <c r="T13" i="164"/>
  <c r="T14" i="164"/>
  <c r="T15" i="164"/>
  <c r="T16" i="164"/>
  <c r="T17" i="164"/>
  <c r="T18" i="164"/>
  <c r="T19" i="164"/>
  <c r="T20" i="164"/>
  <c r="T21" i="164"/>
  <c r="T22" i="164"/>
  <c r="T23" i="164"/>
  <c r="T24" i="164"/>
  <c r="T25" i="164"/>
  <c r="T26" i="164"/>
  <c r="T9" i="164"/>
  <c r="S10" i="164"/>
  <c r="S11" i="164"/>
  <c r="S12" i="164"/>
  <c r="S13" i="164"/>
  <c r="S14" i="164"/>
  <c r="S15" i="164"/>
  <c r="S16" i="164"/>
  <c r="S17" i="164"/>
  <c r="S18" i="164"/>
  <c r="S19" i="164"/>
  <c r="S20" i="164"/>
  <c r="S21" i="164"/>
  <c r="S22" i="164"/>
  <c r="S23" i="164"/>
  <c r="S24" i="164"/>
  <c r="S25" i="164"/>
  <c r="S26" i="164"/>
  <c r="S9" i="164"/>
  <c r="T10" i="163"/>
  <c r="T11" i="163"/>
  <c r="T12" i="163"/>
  <c r="T13" i="163"/>
  <c r="T14" i="163"/>
  <c r="T15" i="163"/>
  <c r="T16" i="163"/>
  <c r="T17" i="163"/>
  <c r="T18" i="163"/>
  <c r="T19" i="163"/>
  <c r="T20" i="163"/>
  <c r="T21" i="163"/>
  <c r="T22" i="163"/>
  <c r="T23" i="163"/>
  <c r="T24" i="163"/>
  <c r="T25" i="163"/>
  <c r="T26" i="163"/>
  <c r="T9" i="163"/>
  <c r="S10" i="163"/>
  <c r="S11" i="163"/>
  <c r="S12" i="163"/>
  <c r="S13" i="163"/>
  <c r="S14" i="163"/>
  <c r="S15" i="163"/>
  <c r="S16" i="163"/>
  <c r="S17" i="163"/>
  <c r="S18" i="163"/>
  <c r="S19" i="163"/>
  <c r="S20" i="163"/>
  <c r="S21" i="163"/>
  <c r="S22" i="163"/>
  <c r="S23" i="163"/>
  <c r="S24" i="163"/>
  <c r="S25" i="163"/>
  <c r="S26" i="163"/>
  <c r="S9" i="163"/>
  <c r="T10" i="162"/>
  <c r="T11" i="162"/>
  <c r="T12" i="162"/>
  <c r="T13" i="162"/>
  <c r="T14" i="162"/>
  <c r="T15" i="162"/>
  <c r="T16" i="162"/>
  <c r="T17" i="162"/>
  <c r="T18" i="162"/>
  <c r="T19" i="162"/>
  <c r="T20" i="162"/>
  <c r="T21" i="162"/>
  <c r="T22" i="162"/>
  <c r="T23" i="162"/>
  <c r="T24" i="162"/>
  <c r="T25" i="162"/>
  <c r="T26" i="162"/>
  <c r="T9" i="162"/>
  <c r="S10" i="162"/>
  <c r="S11" i="162"/>
  <c r="S12" i="162"/>
  <c r="S13" i="162"/>
  <c r="S14" i="162"/>
  <c r="S15" i="162"/>
  <c r="S16" i="162"/>
  <c r="S17" i="162"/>
  <c r="S18" i="162"/>
  <c r="S19" i="162"/>
  <c r="S20" i="162"/>
  <c r="S21" i="162"/>
  <c r="S22" i="162"/>
  <c r="S23" i="162"/>
  <c r="S24" i="162"/>
  <c r="S25" i="162"/>
  <c r="S26" i="162"/>
  <c r="S9" i="162"/>
  <c r="H7" i="162"/>
  <c r="T10" i="161"/>
  <c r="T11" i="161"/>
  <c r="T12" i="161"/>
  <c r="T13" i="161"/>
  <c r="T14" i="161"/>
  <c r="T15" i="161"/>
  <c r="T16" i="161"/>
  <c r="T17" i="161"/>
  <c r="T18" i="161"/>
  <c r="T19" i="161"/>
  <c r="T20" i="161"/>
  <c r="T21" i="161"/>
  <c r="T22" i="161"/>
  <c r="T23" i="161"/>
  <c r="T24" i="161"/>
  <c r="T25" i="161"/>
  <c r="T26" i="161"/>
  <c r="T9" i="161"/>
  <c r="S10" i="161"/>
  <c r="S11" i="161"/>
  <c r="S12" i="161"/>
  <c r="S13" i="161"/>
  <c r="S14" i="161"/>
  <c r="S15" i="161"/>
  <c r="S16" i="161"/>
  <c r="S17" i="161"/>
  <c r="S18" i="161"/>
  <c r="S19" i="161"/>
  <c r="S20" i="161"/>
  <c r="S21" i="161"/>
  <c r="S22" i="161"/>
  <c r="S23" i="161"/>
  <c r="S24" i="161"/>
  <c r="S25" i="161"/>
  <c r="S26" i="161"/>
  <c r="S9" i="161"/>
  <c r="T10" i="160"/>
  <c r="T11" i="160"/>
  <c r="T12" i="160"/>
  <c r="T13" i="160"/>
  <c r="T14" i="160"/>
  <c r="T15" i="160"/>
  <c r="T16" i="160"/>
  <c r="T17" i="160"/>
  <c r="T18" i="160"/>
  <c r="T19" i="160"/>
  <c r="T20" i="160"/>
  <c r="T21" i="160"/>
  <c r="T22" i="160"/>
  <c r="T23" i="160"/>
  <c r="T24" i="160"/>
  <c r="T25" i="160"/>
  <c r="T26" i="160"/>
  <c r="T9" i="160"/>
  <c r="S10" i="160"/>
  <c r="S11" i="160"/>
  <c r="S12" i="160"/>
  <c r="S13" i="160"/>
  <c r="S14" i="160"/>
  <c r="S15" i="160"/>
  <c r="S16" i="160"/>
  <c r="S17" i="160"/>
  <c r="S18" i="160"/>
  <c r="S19" i="160"/>
  <c r="S20" i="160"/>
  <c r="S21" i="160"/>
  <c r="S22" i="160"/>
  <c r="S23" i="160"/>
  <c r="S24" i="160"/>
  <c r="S25" i="160"/>
  <c r="S26" i="160"/>
  <c r="S9" i="160"/>
  <c r="S27" i="159"/>
  <c r="T27" i="159"/>
  <c r="S10" i="159"/>
  <c r="T10" i="159"/>
  <c r="S11" i="159"/>
  <c r="T11" i="159"/>
  <c r="S12" i="159"/>
  <c r="T12" i="159"/>
  <c r="S13" i="159"/>
  <c r="T13" i="159"/>
  <c r="S14" i="159"/>
  <c r="T14" i="159"/>
  <c r="S15" i="159"/>
  <c r="T15" i="159"/>
  <c r="S16" i="159"/>
  <c r="T16" i="159"/>
  <c r="S17" i="159"/>
  <c r="T17" i="159"/>
  <c r="S18" i="159"/>
  <c r="T18" i="159"/>
  <c r="S19" i="159"/>
  <c r="T19" i="159"/>
  <c r="S20" i="159"/>
  <c r="T20" i="159"/>
  <c r="S21" i="159"/>
  <c r="T21" i="159"/>
  <c r="S22" i="159"/>
  <c r="T22" i="159"/>
  <c r="S23" i="159"/>
  <c r="T23" i="159"/>
  <c r="S24" i="159"/>
  <c r="T24" i="159"/>
  <c r="S25" i="159"/>
  <c r="T25" i="159"/>
  <c r="T26" i="159"/>
  <c r="T9" i="159"/>
  <c r="S9" i="159"/>
  <c r="T29" i="158"/>
  <c r="T30" i="158"/>
  <c r="T31" i="158"/>
  <c r="T32" i="158"/>
  <c r="T33" i="158"/>
  <c r="T34" i="158"/>
  <c r="T35" i="158"/>
  <c r="T36" i="158"/>
  <c r="T37" i="158"/>
  <c r="T38" i="158"/>
  <c r="T39" i="158"/>
  <c r="T40" i="158"/>
  <c r="T41" i="158"/>
  <c r="T42" i="158"/>
  <c r="T28" i="158"/>
  <c r="S40" i="158"/>
  <c r="S29" i="158"/>
  <c r="S30" i="158"/>
  <c r="S31" i="158"/>
  <c r="S32" i="158"/>
  <c r="S33" i="158"/>
  <c r="S34" i="158"/>
  <c r="S35" i="158"/>
  <c r="S36" i="158"/>
  <c r="S37" i="158"/>
  <c r="S38" i="158"/>
  <c r="S39" i="158"/>
  <c r="S41" i="158"/>
  <c r="S42" i="158"/>
  <c r="S43" i="158"/>
  <c r="S28" i="158"/>
  <c r="T10" i="158"/>
  <c r="T11" i="158"/>
  <c r="T12" i="158"/>
  <c r="T13" i="158"/>
  <c r="T14" i="158"/>
  <c r="T15" i="158"/>
  <c r="T16" i="158"/>
  <c r="T17" i="158"/>
  <c r="T18" i="158"/>
  <c r="T19" i="158"/>
  <c r="T20" i="158"/>
  <c r="T21" i="158"/>
  <c r="T22" i="158"/>
  <c r="T23" i="158"/>
  <c r="T9" i="158"/>
  <c r="S10" i="158"/>
  <c r="S11" i="158"/>
  <c r="S12" i="158"/>
  <c r="S13" i="158"/>
  <c r="S14" i="158"/>
  <c r="S15" i="158"/>
  <c r="S16" i="158"/>
  <c r="S17" i="158"/>
  <c r="S18" i="158"/>
  <c r="S19" i="158"/>
  <c r="S20" i="158"/>
  <c r="S21" i="158"/>
  <c r="S22" i="158"/>
  <c r="S23" i="158"/>
  <c r="S9" i="158"/>
  <c r="Q9" i="158"/>
  <c r="K34" i="54"/>
  <c r="K35" i="54"/>
  <c r="G35" i="54"/>
  <c r="Q34" i="54"/>
  <c r="P34" i="54"/>
  <c r="L34" i="54"/>
  <c r="P35" i="54"/>
  <c r="Q35" i="54"/>
  <c r="L35" i="54"/>
  <c r="G34" i="54"/>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R26" i="164" l="1"/>
  <c r="R25" i="164"/>
  <c r="R24" i="164"/>
  <c r="R23" i="164"/>
  <c r="R22" i="164"/>
  <c r="R21" i="164"/>
  <c r="R20" i="164"/>
  <c r="R19" i="164"/>
  <c r="R18" i="164"/>
  <c r="R17" i="164"/>
  <c r="R16" i="164"/>
  <c r="R15" i="164"/>
  <c r="R14" i="164"/>
  <c r="R13" i="164"/>
  <c r="R12" i="164"/>
  <c r="R11" i="164"/>
  <c r="R10" i="164"/>
  <c r="R9" i="164"/>
  <c r="R26" i="163"/>
  <c r="Q26" i="163"/>
  <c r="R25" i="163"/>
  <c r="Q25" i="163"/>
  <c r="R24" i="163"/>
  <c r="Q24" i="163"/>
  <c r="R23" i="163"/>
  <c r="Q23" i="163"/>
  <c r="R22" i="163"/>
  <c r="Q22" i="163"/>
  <c r="R21" i="163"/>
  <c r="Q21" i="163"/>
  <c r="R20" i="163"/>
  <c r="Q20" i="163"/>
  <c r="R19" i="163"/>
  <c r="Q19" i="163"/>
  <c r="R18" i="163"/>
  <c r="Q18" i="163"/>
  <c r="R17" i="163"/>
  <c r="Q17" i="163"/>
  <c r="R16" i="163"/>
  <c r="Q16" i="163"/>
  <c r="R15" i="163"/>
  <c r="Q15" i="163"/>
  <c r="R14" i="163"/>
  <c r="Q14" i="163"/>
  <c r="R13" i="163"/>
  <c r="Q13" i="163"/>
  <c r="R12" i="163"/>
  <c r="Q12" i="163"/>
  <c r="R11" i="163"/>
  <c r="Q11" i="163"/>
  <c r="R10" i="163"/>
  <c r="Q10" i="163"/>
  <c r="R9" i="163"/>
  <c r="Q9" i="163"/>
  <c r="R26" i="162"/>
  <c r="Q26" i="162"/>
  <c r="R25" i="162"/>
  <c r="Q25" i="162"/>
  <c r="R24" i="162"/>
  <c r="Q24" i="162"/>
  <c r="R23" i="162"/>
  <c r="Q23" i="162"/>
  <c r="R22" i="162"/>
  <c r="Q22" i="162"/>
  <c r="R21" i="162"/>
  <c r="Q21" i="162"/>
  <c r="R20" i="162"/>
  <c r="Q20" i="162"/>
  <c r="R19" i="162"/>
  <c r="Q19" i="162"/>
  <c r="R18" i="162"/>
  <c r="Q18" i="162"/>
  <c r="R17" i="162"/>
  <c r="Q17" i="162"/>
  <c r="R16" i="162"/>
  <c r="Q16" i="162"/>
  <c r="R15" i="162"/>
  <c r="Q15" i="162"/>
  <c r="R14" i="162"/>
  <c r="Q14" i="162"/>
  <c r="R13" i="162"/>
  <c r="Q13" i="162"/>
  <c r="R12" i="162"/>
  <c r="Q12" i="162"/>
  <c r="R11" i="162"/>
  <c r="Q11" i="162"/>
  <c r="R10" i="162"/>
  <c r="Q10" i="162"/>
  <c r="R9" i="162"/>
  <c r="Q9" i="162"/>
  <c r="R26" i="161"/>
  <c r="Q26" i="161"/>
  <c r="R25" i="161"/>
  <c r="Q25" i="161"/>
  <c r="R24" i="161"/>
  <c r="Q24" i="161"/>
  <c r="R23" i="161"/>
  <c r="Q23" i="161"/>
  <c r="R22" i="161"/>
  <c r="Q22" i="161"/>
  <c r="R21" i="161"/>
  <c r="Q21" i="161"/>
  <c r="R20" i="161"/>
  <c r="Q20" i="161"/>
  <c r="R19" i="161"/>
  <c r="Q19" i="161"/>
  <c r="R18" i="161"/>
  <c r="Q18" i="161"/>
  <c r="R17" i="161"/>
  <c r="Q17" i="161"/>
  <c r="R16" i="161"/>
  <c r="Q16" i="161"/>
  <c r="R15" i="161"/>
  <c r="Q15" i="161"/>
  <c r="R14" i="161"/>
  <c r="Q14" i="161"/>
  <c r="R13" i="161"/>
  <c r="Q13" i="161"/>
  <c r="R12" i="161"/>
  <c r="Q12" i="161"/>
  <c r="R11" i="161"/>
  <c r="Q11" i="161"/>
  <c r="R10" i="161"/>
  <c r="Q10" i="161"/>
  <c r="R9" i="161"/>
  <c r="Q9" i="161"/>
  <c r="R18" i="160"/>
  <c r="Q18" i="160"/>
  <c r="R26" i="160"/>
  <c r="Q26" i="160"/>
  <c r="R25" i="160"/>
  <c r="Q25" i="160"/>
  <c r="R24" i="160"/>
  <c r="Q24" i="160"/>
  <c r="R23" i="160"/>
  <c r="Q23" i="160"/>
  <c r="R22" i="160"/>
  <c r="Q22" i="160"/>
  <c r="R21" i="160"/>
  <c r="Q21" i="160"/>
  <c r="R20" i="160"/>
  <c r="Q20" i="160"/>
  <c r="R19" i="160"/>
  <c r="Q19" i="160"/>
  <c r="R17" i="160"/>
  <c r="Q17" i="160"/>
  <c r="R16" i="160"/>
  <c r="Q16" i="160"/>
  <c r="R15" i="160"/>
  <c r="Q15" i="160"/>
  <c r="R14" i="160"/>
  <c r="Q14" i="160"/>
  <c r="R13" i="160"/>
  <c r="Q13" i="160"/>
  <c r="R12" i="160"/>
  <c r="Q12" i="160"/>
  <c r="R11" i="160"/>
  <c r="Q11" i="160"/>
  <c r="R10" i="160"/>
  <c r="Q10" i="160"/>
  <c r="R9" i="160"/>
  <c r="Q9" i="160"/>
  <c r="R26" i="159"/>
  <c r="Q26" i="159"/>
  <c r="R25" i="159"/>
  <c r="Q25" i="159"/>
  <c r="R24" i="159"/>
  <c r="Q24" i="159"/>
  <c r="R23" i="159"/>
  <c r="Q23" i="159"/>
  <c r="R22" i="159"/>
  <c r="Q22" i="159"/>
  <c r="R21" i="159"/>
  <c r="Q21" i="159"/>
  <c r="R20" i="159"/>
  <c r="Q20" i="159"/>
  <c r="R19" i="159"/>
  <c r="Q19" i="159"/>
  <c r="R18" i="159"/>
  <c r="Q18" i="159"/>
  <c r="R17" i="159"/>
  <c r="Q17" i="159"/>
  <c r="R16" i="159"/>
  <c r="Q16" i="159"/>
  <c r="R15" i="159"/>
  <c r="Q15" i="159"/>
  <c r="R14" i="159"/>
  <c r="Q14" i="159"/>
  <c r="R13" i="159"/>
  <c r="Q13" i="159"/>
  <c r="R12" i="159"/>
  <c r="Q12" i="159"/>
  <c r="R11" i="159"/>
  <c r="Q11" i="159"/>
  <c r="R10" i="159"/>
  <c r="Q10" i="159"/>
  <c r="R9" i="159"/>
  <c r="Q9" i="159"/>
  <c r="G27" i="164"/>
  <c r="G27" i="160"/>
  <c r="G27" i="161"/>
  <c r="G27" i="162"/>
  <c r="G27" i="163"/>
  <c r="R20" i="158"/>
  <c r="R23" i="158"/>
  <c r="Q23" i="158"/>
  <c r="R22" i="158"/>
  <c r="Q22" i="158"/>
  <c r="R21" i="158"/>
  <c r="Q21" i="158"/>
  <c r="Q20" i="158"/>
  <c r="R19" i="158"/>
  <c r="Q19" i="158"/>
  <c r="R18" i="158"/>
  <c r="Q18" i="158"/>
  <c r="R17" i="158"/>
  <c r="Q17" i="158"/>
  <c r="R16" i="158"/>
  <c r="Q16" i="158"/>
  <c r="R15" i="158"/>
  <c r="Q15" i="158"/>
  <c r="R14" i="158"/>
  <c r="Q14" i="158"/>
  <c r="R13" i="158"/>
  <c r="Q13" i="158"/>
  <c r="R12" i="158"/>
  <c r="Q12" i="158"/>
  <c r="R11" i="158"/>
  <c r="Q11" i="158"/>
  <c r="R10" i="158"/>
  <c r="Q10" i="158"/>
  <c r="R9" i="158"/>
  <c r="R43" i="158"/>
  <c r="R42" i="158"/>
  <c r="Q42" i="158"/>
  <c r="R41" i="158"/>
  <c r="Q41" i="158"/>
  <c r="R40" i="158"/>
  <c r="Q40" i="158"/>
  <c r="R39" i="158"/>
  <c r="Q39" i="158"/>
  <c r="R38" i="158"/>
  <c r="Q38" i="158"/>
  <c r="R37" i="158"/>
  <c r="Q37" i="158"/>
  <c r="R36" i="158"/>
  <c r="Q36" i="158"/>
  <c r="R35" i="158"/>
  <c r="Q35" i="158"/>
  <c r="R34" i="158"/>
  <c r="Q34" i="158"/>
  <c r="R33" i="158"/>
  <c r="Q33" i="158"/>
  <c r="R32" i="158"/>
  <c r="Q32" i="158"/>
  <c r="R31" i="158"/>
  <c r="Q31" i="158"/>
  <c r="R30" i="158"/>
  <c r="Q30" i="158"/>
  <c r="R29" i="158"/>
  <c r="Q29" i="158"/>
  <c r="R28" i="158"/>
  <c r="Q28" i="158"/>
  <c r="T27" i="164" l="1"/>
  <c r="S27" i="164"/>
  <c r="S27" i="163"/>
  <c r="T27" i="163"/>
  <c r="S27" i="162"/>
  <c r="T27" i="162"/>
  <c r="S27" i="161"/>
  <c r="T27" i="161"/>
  <c r="S27" i="160"/>
  <c r="T27" i="160"/>
  <c r="F27" i="164" l="1"/>
  <c r="E27" i="164"/>
  <c r="D27" i="164"/>
  <c r="F27" i="163"/>
  <c r="E27" i="163"/>
  <c r="D27" i="163"/>
  <c r="F27" i="162"/>
  <c r="E27" i="162"/>
  <c r="D27" i="162"/>
  <c r="F27" i="161"/>
  <c r="E27" i="161"/>
  <c r="M27" i="161" s="1"/>
  <c r="D27" i="161"/>
  <c r="F27" i="160"/>
  <c r="E27" i="160"/>
  <c r="D27" i="160"/>
  <c r="F27" i="159"/>
  <c r="E27" i="159"/>
  <c r="D27" i="159"/>
  <c r="P43" i="158"/>
  <c r="N43" i="158"/>
  <c r="P23" i="158"/>
  <c r="O23" i="158"/>
  <c r="N23" i="158"/>
  <c r="M23" i="158"/>
  <c r="M27" i="163" l="1"/>
  <c r="N27" i="164"/>
  <c r="M27" i="162"/>
  <c r="M27" i="160"/>
  <c r="M27" i="159"/>
  <c r="X19" i="167"/>
  <c r="X28" i="167"/>
  <c r="X18" i="167"/>
  <c r="X25" i="167"/>
  <c r="X12" i="167"/>
  <c r="X27" i="167"/>
  <c r="X21" i="167"/>
  <c r="X15" i="167"/>
  <c r="X13" i="167"/>
  <c r="X16" i="167"/>
  <c r="X14" i="167"/>
  <c r="X24" i="167"/>
  <c r="X20" i="167"/>
  <c r="X26" i="167"/>
  <c r="X29" i="167"/>
  <c r="X22" i="167"/>
  <c r="X17" i="167"/>
  <c r="X23" i="167"/>
  <c r="O27" i="159"/>
  <c r="Q27" i="159"/>
  <c r="R27" i="159"/>
  <c r="P27" i="161"/>
  <c r="R27" i="161"/>
  <c r="Q27" i="161"/>
  <c r="P27" i="163"/>
  <c r="Q27" i="163"/>
  <c r="R27" i="163"/>
  <c r="P27" i="164"/>
  <c r="O27" i="164"/>
  <c r="R27" i="164"/>
  <c r="Q27" i="164"/>
  <c r="P27" i="160"/>
  <c r="Q27" i="160"/>
  <c r="R27" i="160"/>
  <c r="P27" i="162"/>
  <c r="Q27" i="162"/>
  <c r="R27" i="162"/>
  <c r="J7" i="164"/>
  <c r="W6" i="164" s="1"/>
  <c r="J7" i="163"/>
  <c r="J7" i="159"/>
  <c r="W6" i="159" s="1"/>
  <c r="W6" i="161" s="1"/>
  <c r="J7" i="162"/>
  <c r="J7" i="161"/>
  <c r="J7" i="160"/>
  <c r="W26" i="158"/>
  <c r="N27" i="162"/>
  <c r="O27" i="160"/>
  <c r="O27" i="161"/>
  <c r="O27" i="162"/>
  <c r="O27" i="163"/>
  <c r="N27" i="160"/>
  <c r="N27" i="161"/>
  <c r="P27" i="159"/>
  <c r="M27" i="164"/>
  <c r="N27" i="159"/>
  <c r="N27" i="163"/>
  <c r="W6" i="162" l="1"/>
  <c r="W6" i="163"/>
  <c r="W6" i="160"/>
  <c r="W31" i="167"/>
  <c r="X31" i="167" s="1"/>
  <c r="N36" i="49"/>
  <c r="G46" i="110"/>
  <c r="Q37" i="134"/>
  <c r="N35" i="48"/>
  <c r="W38" i="10"/>
  <c r="Z37" i="134"/>
  <c r="D35" i="49"/>
  <c r="X37" i="134"/>
  <c r="K38" i="10"/>
  <c r="D36" i="48"/>
  <c r="G47" i="111"/>
  <c r="Q37" i="10"/>
  <c r="G47" i="110"/>
  <c r="N35" i="49"/>
  <c r="AB37" i="134"/>
  <c r="AB38" i="134"/>
  <c r="G47" i="112"/>
  <c r="G46" i="111"/>
  <c r="N36" i="48"/>
  <c r="W37" i="10"/>
  <c r="Q38" i="10"/>
  <c r="D36" i="49"/>
  <c r="L37" i="134"/>
  <c r="N35" i="47"/>
  <c r="U37" i="134"/>
  <c r="S38" i="134"/>
  <c r="N38" i="10"/>
  <c r="D35" i="47"/>
  <c r="N38" i="134"/>
  <c r="K37" i="10"/>
  <c r="N37" i="10"/>
  <c r="G46" i="112"/>
  <c r="Z38" i="134"/>
  <c r="D35" i="48"/>
  <c r="L38" i="134"/>
  <c r="N36" i="47"/>
  <c r="Q38" i="134"/>
  <c r="S37" i="134"/>
  <c r="N37" i="134"/>
  <c r="D36" i="47"/>
  <c r="U38" i="134"/>
  <c r="X38" i="134"/>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55" l="1"/>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G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H31" i="36"/>
  <c r="N30" i="4"/>
  <c r="E30" i="4"/>
  <c r="K30" i="4"/>
  <c r="H31" i="43"/>
  <c r="K28" i="111" l="1"/>
  <c r="I28" i="111"/>
  <c r="K28" i="112"/>
  <c r="K28" i="109"/>
  <c r="I28" i="112"/>
  <c r="M28" i="112"/>
  <c r="K28" i="110"/>
  <c r="I28" i="110"/>
  <c r="E28" i="112"/>
  <c r="I28" i="109"/>
  <c r="M28" i="110"/>
  <c r="M28" i="111"/>
  <c r="M28" i="109"/>
  <c r="H20" i="94"/>
  <c r="G28" i="112"/>
  <c r="G28" i="110"/>
  <c r="E28" i="109"/>
  <c r="E28" i="111"/>
  <c r="E28" i="110"/>
  <c r="G28" i="111"/>
  <c r="G28" i="109"/>
  <c r="Y13" i="101"/>
  <c r="Y11" i="4"/>
  <c r="S20" i="4"/>
  <c r="V15" i="4"/>
  <c r="Y20" i="101"/>
  <c r="Y21" i="4"/>
  <c r="S12" i="100"/>
  <c r="S13" i="100"/>
  <c r="V27" i="4"/>
  <c r="V23" i="101"/>
  <c r="V27" i="101"/>
  <c r="Y24" i="100"/>
  <c r="V11" i="100"/>
  <c r="S23" i="101"/>
  <c r="S14" i="4"/>
  <c r="V12" i="100"/>
  <c r="Y16" i="4"/>
  <c r="Y23" i="100"/>
  <c r="S11" i="4"/>
  <c r="V16" i="4"/>
  <c r="V28" i="4"/>
  <c r="S25" i="4"/>
  <c r="S15" i="4"/>
  <c r="S21" i="101"/>
  <c r="S20" i="101"/>
  <c r="S27" i="101"/>
  <c r="V12" i="101"/>
  <c r="V19" i="101"/>
  <c r="S23" i="4"/>
  <c r="S21" i="100"/>
  <c r="V27" i="100"/>
  <c r="V14" i="101"/>
  <c r="S22" i="100"/>
  <c r="Y17" i="4"/>
  <c r="V22" i="101"/>
  <c r="S24" i="101"/>
  <c r="V26" i="100"/>
  <c r="Y15" i="101"/>
  <c r="Y16" i="100"/>
  <c r="S25" i="100"/>
  <c r="Y22" i="100"/>
  <c r="S28" i="100"/>
  <c r="S11" i="101"/>
  <c r="V25" i="101"/>
  <c r="Y17" i="100"/>
  <c r="V26" i="4"/>
  <c r="Y28" i="101"/>
  <c r="Y12" i="101"/>
  <c r="V15" i="100"/>
  <c r="Y16" i="101"/>
  <c r="S12" i="4"/>
  <c r="S25" i="101"/>
  <c r="S17" i="100"/>
  <c r="V28" i="100"/>
  <c r="Y14" i="4"/>
  <c r="Y27" i="4"/>
  <c r="S15" i="100"/>
  <c r="Y19" i="100"/>
  <c r="Y21" i="100"/>
  <c r="Y18" i="101"/>
  <c r="S21" i="4"/>
  <c r="V25" i="4"/>
  <c r="V13" i="101"/>
  <c r="V17" i="101"/>
  <c r="S26" i="101"/>
  <c r="V13" i="4"/>
  <c r="S17" i="101"/>
  <c r="S19" i="101"/>
  <c r="S22" i="101"/>
  <c r="V11" i="4"/>
  <c r="S27" i="4"/>
  <c r="V24" i="101"/>
  <c r="V21" i="4"/>
  <c r="S11" i="100"/>
  <c r="Y25" i="4"/>
  <c r="Y22" i="4"/>
  <c r="Y24" i="4"/>
  <c r="Y26" i="101"/>
  <c r="S24" i="4"/>
  <c r="Y15" i="4"/>
  <c r="S16" i="100"/>
  <c r="V22" i="100"/>
  <c r="V19" i="4"/>
  <c r="V18" i="101"/>
  <c r="S28" i="4"/>
  <c r="Y25" i="100"/>
  <c r="Y27" i="101"/>
  <c r="V14" i="4"/>
  <c r="S26" i="100"/>
  <c r="Y17" i="101"/>
  <c r="S22" i="4"/>
  <c r="V23" i="4"/>
  <c r="Y20" i="4"/>
  <c r="Y18" i="4"/>
  <c r="V12" i="4"/>
  <c r="V26" i="101"/>
  <c r="V28" i="101"/>
  <c r="Y22" i="101"/>
  <c r="V18" i="4"/>
  <c r="V20" i="101"/>
  <c r="Y23" i="101"/>
  <c r="Y19" i="101"/>
  <c r="S14" i="101"/>
  <c r="V15" i="101"/>
  <c r="V24" i="100"/>
  <c r="S18" i="101"/>
  <c r="V11" i="101"/>
  <c r="S24" i="100"/>
  <c r="Y13" i="100"/>
  <c r="Y21" i="101"/>
  <c r="Y11" i="101"/>
  <c r="S26" i="4"/>
  <c r="S19" i="4"/>
  <c r="S27" i="100"/>
  <c r="S23" i="100"/>
  <c r="Y18" i="100"/>
  <c r="S20" i="100"/>
  <c r="V20" i="4"/>
  <c r="S17" i="4"/>
  <c r="V20" i="100"/>
  <c r="V18" i="100"/>
  <c r="V19" i="100"/>
  <c r="Y24" i="101"/>
  <c r="V25" i="100"/>
  <c r="V22" i="4"/>
  <c r="S16" i="101"/>
  <c r="Y12" i="4"/>
  <c r="S13" i="101"/>
  <c r="V23" i="100"/>
  <c r="Y28" i="100"/>
  <c r="Y14" i="100"/>
  <c r="Y20" i="100"/>
  <c r="S12" i="101"/>
  <c r="Y15" i="100"/>
  <c r="Y13" i="4"/>
  <c r="S14" i="100"/>
  <c r="S28" i="101"/>
  <c r="V16" i="100"/>
  <c r="V16" i="101"/>
  <c r="V14" i="100"/>
  <c r="Y28" i="4"/>
  <c r="Y23" i="4"/>
  <c r="V24" i="4"/>
  <c r="Y26" i="4"/>
  <c r="Y19" i="4"/>
  <c r="V21" i="100"/>
  <c r="S18" i="100"/>
  <c r="Y27" i="100"/>
  <c r="Y12" i="100"/>
  <c r="V13" i="100"/>
  <c r="S13" i="4"/>
  <c r="V17" i="100"/>
  <c r="S16" i="4"/>
  <c r="S15" i="101"/>
  <c r="S19" i="100"/>
  <c r="V21" i="101"/>
  <c r="Y14" i="101"/>
  <c r="S18" i="4"/>
  <c r="Y25" i="101"/>
  <c r="Y26" i="100"/>
  <c r="Y11" i="100"/>
  <c r="V17" i="4"/>
  <c r="G29" i="146" l="1"/>
  <c r="L31" i="144"/>
  <c r="E12" i="144"/>
  <c r="J12" i="144"/>
  <c r="C14" i="112"/>
  <c r="P14" i="112" s="1"/>
  <c r="D27" i="51"/>
  <c r="J26" i="145"/>
  <c r="E26" i="145"/>
  <c r="D27" i="136"/>
  <c r="E27" i="136" s="1"/>
  <c r="V13" i="47"/>
  <c r="Y13" i="47" s="1"/>
  <c r="F13" i="95"/>
  <c r="D19" i="56"/>
  <c r="C17" i="110"/>
  <c r="P17" i="110" s="1"/>
  <c r="C23" i="109"/>
  <c r="P23" i="109" s="1"/>
  <c r="V17" i="47"/>
  <c r="Y17" i="47" s="1"/>
  <c r="F17" i="95"/>
  <c r="J26" i="97"/>
  <c r="Z20" i="100"/>
  <c r="D23" i="96"/>
  <c r="J13" i="141"/>
  <c r="J13" i="108"/>
  <c r="G29" i="50"/>
  <c r="D11" i="50"/>
  <c r="L28" i="43"/>
  <c r="K28" i="43"/>
  <c r="G23" i="143"/>
  <c r="E26" i="137"/>
  <c r="H18" i="96"/>
  <c r="D15" i="57"/>
  <c r="K13" i="92"/>
  <c r="K13" i="152"/>
  <c r="D20" i="53"/>
  <c r="C37" i="77"/>
  <c r="J14" i="146"/>
  <c r="E14" i="146"/>
  <c r="G27" i="146"/>
  <c r="C14" i="111"/>
  <c r="P14" i="111" s="1"/>
  <c r="J15" i="145"/>
  <c r="E15" i="145"/>
  <c r="J22" i="96"/>
  <c r="G15" i="144"/>
  <c r="K14" i="152"/>
  <c r="K14" i="92"/>
  <c r="E12" i="134"/>
  <c r="L31" i="134"/>
  <c r="W19" i="4"/>
  <c r="C25" i="111"/>
  <c r="C12" i="112"/>
  <c r="J23" i="95"/>
  <c r="J27" i="141"/>
  <c r="J27" i="108"/>
  <c r="D28" i="53"/>
  <c r="V25" i="103"/>
  <c r="W25" i="103" s="1"/>
  <c r="C17" i="109"/>
  <c r="P17" i="109" s="1"/>
  <c r="D12" i="51"/>
  <c r="S22" i="104"/>
  <c r="D23" i="138"/>
  <c r="E23" i="138" s="1"/>
  <c r="G29" i="142"/>
  <c r="E29" i="147"/>
  <c r="J29" i="147"/>
  <c r="H18" i="97"/>
  <c r="E14" i="134"/>
  <c r="D24" i="50"/>
  <c r="H19" i="94"/>
  <c r="S13" i="92"/>
  <c r="S13" i="152"/>
  <c r="L29" i="54"/>
  <c r="D12" i="53"/>
  <c r="AC23" i="139"/>
  <c r="E29" i="142"/>
  <c r="J29" i="142"/>
  <c r="E28" i="146"/>
  <c r="J28" i="146"/>
  <c r="D16" i="138"/>
  <c r="E16" i="138" s="1"/>
  <c r="S15" i="104"/>
  <c r="G14" i="146"/>
  <c r="L15" i="96"/>
  <c r="D14" i="136"/>
  <c r="E14" i="136" s="1"/>
  <c r="G23" i="146"/>
  <c r="L19" i="94"/>
  <c r="D28" i="155"/>
  <c r="D26" i="94"/>
  <c r="J18" i="146"/>
  <c r="E18" i="146"/>
  <c r="Q15" i="92"/>
  <c r="AC13" i="134"/>
  <c r="G19" i="146"/>
  <c r="G13" i="146"/>
  <c r="F24" i="96"/>
  <c r="V24" i="48"/>
  <c r="Y24" i="48" s="1"/>
  <c r="H13" i="94"/>
  <c r="D31" i="36"/>
  <c r="P19" i="4"/>
  <c r="Q19" i="4" s="1"/>
  <c r="T19" i="4"/>
  <c r="V14" i="103"/>
  <c r="W14" i="103" s="1"/>
  <c r="D20" i="50"/>
  <c r="C26" i="110"/>
  <c r="D14" i="134"/>
  <c r="S13" i="103"/>
  <c r="S24" i="104"/>
  <c r="D25" i="138"/>
  <c r="E25" i="138" s="1"/>
  <c r="O28" i="112"/>
  <c r="C10" i="112"/>
  <c r="C20" i="110"/>
  <c r="P20" i="110" s="1"/>
  <c r="J24" i="94"/>
  <c r="S20" i="103"/>
  <c r="D21" i="134"/>
  <c r="I13" i="92"/>
  <c r="I13" i="152"/>
  <c r="Q19" i="152"/>
  <c r="Q19" i="92"/>
  <c r="Y27" i="103"/>
  <c r="Z27" i="103" s="1"/>
  <c r="K18" i="102"/>
  <c r="L18" i="102"/>
  <c r="C21" i="111"/>
  <c r="D17" i="107"/>
  <c r="C13" i="3"/>
  <c r="D23" i="137"/>
  <c r="AC24" i="134"/>
  <c r="C16" i="112"/>
  <c r="P16" i="112" s="1"/>
  <c r="C18" i="109"/>
  <c r="Q29" i="54"/>
  <c r="D12" i="56"/>
  <c r="K14" i="102"/>
  <c r="L14" i="102"/>
  <c r="L23" i="96"/>
  <c r="G21" i="146"/>
  <c r="L20" i="95"/>
  <c r="C13" i="109"/>
  <c r="P13" i="109" s="1"/>
  <c r="F23" i="97"/>
  <c r="V23" i="49"/>
  <c r="Y23" i="49" s="1"/>
  <c r="J25" i="97"/>
  <c r="D23" i="54"/>
  <c r="C15" i="111"/>
  <c r="G21" i="134"/>
  <c r="S18" i="152"/>
  <c r="S18" i="92"/>
  <c r="E15" i="144"/>
  <c r="J15" i="144"/>
  <c r="G26" i="146"/>
  <c r="N30" i="34"/>
  <c r="C26" i="111"/>
  <c r="G18" i="98"/>
  <c r="T17" i="53"/>
  <c r="C19" i="110"/>
  <c r="P19" i="110" s="1"/>
  <c r="L26" i="43"/>
  <c r="K26" i="43"/>
  <c r="K14" i="43"/>
  <c r="L14" i="43"/>
  <c r="G22" i="142"/>
  <c r="J13" i="146"/>
  <c r="E13" i="146"/>
  <c r="E21" i="146"/>
  <c r="J21" i="146"/>
  <c r="J24" i="146"/>
  <c r="E24" i="146"/>
  <c r="AC14" i="146"/>
  <c r="D25" i="51"/>
  <c r="D29" i="107"/>
  <c r="C25" i="3"/>
  <c r="C10" i="109"/>
  <c r="O28" i="109"/>
  <c r="C26" i="109"/>
  <c r="C19" i="112"/>
  <c r="D13" i="52"/>
  <c r="J26" i="146"/>
  <c r="E26" i="146"/>
  <c r="J23" i="96"/>
  <c r="H11" i="95"/>
  <c r="D27" i="45"/>
  <c r="C25" i="110"/>
  <c r="D20" i="96"/>
  <c r="J20" i="94"/>
  <c r="C21" i="110"/>
  <c r="P21" i="110" s="1"/>
  <c r="W21" i="4"/>
  <c r="H21" i="97"/>
  <c r="D23" i="53"/>
  <c r="J17" i="141"/>
  <c r="J17" i="108"/>
  <c r="C20" i="112"/>
  <c r="P20" i="112" s="1"/>
  <c r="K13" i="102"/>
  <c r="L13" i="102"/>
  <c r="L24" i="96"/>
  <c r="L13" i="108"/>
  <c r="L29" i="56"/>
  <c r="L29" i="52"/>
  <c r="D24" i="137"/>
  <c r="V23" i="34"/>
  <c r="Y23" i="34" s="1"/>
  <c r="F23" i="94"/>
  <c r="K21" i="102"/>
  <c r="L21" i="102"/>
  <c r="C21" i="112"/>
  <c r="S31" i="137"/>
  <c r="C20" i="109"/>
  <c r="J26" i="96"/>
  <c r="Z31" i="146"/>
  <c r="C26" i="112"/>
  <c r="P26" i="112" s="1"/>
  <c r="AC15" i="146"/>
  <c r="G24" i="146"/>
  <c r="AC25" i="146"/>
  <c r="G16" i="146"/>
  <c r="H25" i="96"/>
  <c r="H19" i="97"/>
  <c r="D26" i="56"/>
  <c r="D17" i="57"/>
  <c r="C17" i="112"/>
  <c r="D12" i="134"/>
  <c r="S11" i="103"/>
  <c r="J31" i="134"/>
  <c r="W21" i="100"/>
  <c r="D14" i="52"/>
  <c r="C24" i="110"/>
  <c r="AC25" i="137"/>
  <c r="E29" i="144"/>
  <c r="J29" i="144"/>
  <c r="J22" i="146"/>
  <c r="E22" i="146"/>
  <c r="C24" i="109"/>
  <c r="P24" i="109" s="1"/>
  <c r="J25" i="142"/>
  <c r="E25" i="142"/>
  <c r="H26" i="95"/>
  <c r="S31" i="134"/>
  <c r="G20" i="92"/>
  <c r="V27" i="104"/>
  <c r="W27" i="104" s="1"/>
  <c r="AC25" i="134"/>
  <c r="G15" i="146"/>
  <c r="S31" i="142"/>
  <c r="Z12" i="100"/>
  <c r="C19" i="111"/>
  <c r="C13" i="112"/>
  <c r="AC15" i="134"/>
  <c r="I14" i="152"/>
  <c r="I14" i="92"/>
  <c r="AC17" i="79"/>
  <c r="AA17" i="79" s="1"/>
  <c r="E17" i="98"/>
  <c r="V11" i="49"/>
  <c r="Y11" i="49" s="1"/>
  <c r="F11" i="97"/>
  <c r="K16" i="43"/>
  <c r="L16" i="43"/>
  <c r="T28" i="100"/>
  <c r="P28" i="100"/>
  <c r="Q28" i="100" s="1"/>
  <c r="F27" i="97"/>
  <c r="V27" i="49"/>
  <c r="Y27" i="49" s="1"/>
  <c r="P15" i="101"/>
  <c r="Q15" i="101" s="1"/>
  <c r="T15" i="101"/>
  <c r="AC18" i="134"/>
  <c r="D18" i="51"/>
  <c r="D18" i="56"/>
  <c r="C25" i="112"/>
  <c r="D27" i="55"/>
  <c r="L17" i="96"/>
  <c r="F21" i="95"/>
  <c r="V21" i="47"/>
  <c r="Y21" i="47" s="1"/>
  <c r="L19" i="95"/>
  <c r="V19" i="103"/>
  <c r="W19" i="103" s="1"/>
  <c r="J16" i="146"/>
  <c r="E16" i="146"/>
  <c r="L26" i="102"/>
  <c r="K26" i="102"/>
  <c r="C23" i="110"/>
  <c r="P23" i="110" s="1"/>
  <c r="D24" i="136"/>
  <c r="E24" i="136" s="1"/>
  <c r="H23" i="94"/>
  <c r="L11" i="94"/>
  <c r="V26" i="34"/>
  <c r="Y26" i="34" s="1"/>
  <c r="F26" i="94"/>
  <c r="Z16" i="101"/>
  <c r="D14" i="45"/>
  <c r="L23" i="97"/>
  <c r="D13" i="50"/>
  <c r="D16" i="53"/>
  <c r="U31" i="143"/>
  <c r="F22" i="95"/>
  <c r="V22" i="47"/>
  <c r="Y22" i="47" s="1"/>
  <c r="G29" i="137"/>
  <c r="H21" i="94"/>
  <c r="AC17" i="134"/>
  <c r="AC26" i="146"/>
  <c r="AC13" i="145"/>
  <c r="H15" i="94"/>
  <c r="C15" i="112"/>
  <c r="D26" i="55"/>
  <c r="W18" i="100"/>
  <c r="J12" i="96"/>
  <c r="N21" i="140"/>
  <c r="Y20" i="105"/>
  <c r="Z20" i="105" s="1"/>
  <c r="D24" i="139"/>
  <c r="J27" i="146"/>
  <c r="E27" i="146"/>
  <c r="C24" i="111"/>
  <c r="P24" i="111" s="1"/>
  <c r="V20" i="104"/>
  <c r="W20" i="104" s="1"/>
  <c r="L29" i="57"/>
  <c r="D13" i="53"/>
  <c r="N29" i="138"/>
  <c r="Y28" i="104"/>
  <c r="Z28" i="104" s="1"/>
  <c r="H16" i="96"/>
  <c r="C11" i="110"/>
  <c r="G17" i="139"/>
  <c r="AC27" i="146"/>
  <c r="G20" i="146"/>
  <c r="J21" i="97"/>
  <c r="L14" i="97"/>
  <c r="D27" i="138"/>
  <c r="E27" i="138" s="1"/>
  <c r="S26" i="104"/>
  <c r="H30" i="49"/>
  <c r="T27" i="100"/>
  <c r="P27" i="100"/>
  <c r="Q27" i="100" s="1"/>
  <c r="G28" i="142"/>
  <c r="W13" i="100"/>
  <c r="Y21" i="104"/>
  <c r="Z21" i="104" s="1"/>
  <c r="N22" i="138"/>
  <c r="D15" i="51"/>
  <c r="G28" i="146"/>
  <c r="U31" i="146"/>
  <c r="U31" i="144"/>
  <c r="C21" i="109"/>
  <c r="G24" i="147"/>
  <c r="C17" i="111"/>
  <c r="T12" i="4"/>
  <c r="P12" i="4"/>
  <c r="Q12" i="4" s="1"/>
  <c r="J15" i="96"/>
  <c r="F20" i="94"/>
  <c r="V20" i="34"/>
  <c r="J31" i="138"/>
  <c r="K31" i="138" s="1"/>
  <c r="V11" i="104"/>
  <c r="C12" i="109"/>
  <c r="P12" i="109" s="1"/>
  <c r="S31" i="146"/>
  <c r="AC29" i="146"/>
  <c r="J19" i="146"/>
  <c r="E19" i="146"/>
  <c r="AC28" i="134"/>
  <c r="D22" i="54"/>
  <c r="C14" i="110"/>
  <c r="P14" i="110" s="1"/>
  <c r="F19" i="95"/>
  <c r="V19" i="47"/>
  <c r="Y19" i="47" s="1"/>
  <c r="G25" i="146"/>
  <c r="G29" i="51"/>
  <c r="D11" i="51"/>
  <c r="J11" i="94"/>
  <c r="K27" i="43"/>
  <c r="L27" i="43"/>
  <c r="J12" i="97"/>
  <c r="Y16" i="104"/>
  <c r="Z16" i="104" s="1"/>
  <c r="N17" i="138"/>
  <c r="D19" i="107"/>
  <c r="C15" i="3"/>
  <c r="J12" i="141"/>
  <c r="J12" i="108"/>
  <c r="F11" i="96"/>
  <c r="V11" i="48"/>
  <c r="Y11" i="48" s="1"/>
  <c r="C22" i="110"/>
  <c r="C26" i="84"/>
  <c r="I26" i="84" s="1"/>
  <c r="D15" i="54"/>
  <c r="D26" i="54"/>
  <c r="W24" i="4"/>
  <c r="H10" i="94"/>
  <c r="P30" i="34"/>
  <c r="Z31" i="142"/>
  <c r="V22" i="34"/>
  <c r="F22" i="94"/>
  <c r="J27" i="94"/>
  <c r="S19" i="152"/>
  <c r="S19" i="92"/>
  <c r="H22" i="95"/>
  <c r="D21" i="97"/>
  <c r="L14" i="96"/>
  <c r="L14" i="94"/>
  <c r="AC16" i="146"/>
  <c r="L25" i="96"/>
  <c r="V15" i="48"/>
  <c r="Y15" i="48" s="1"/>
  <c r="F15" i="96"/>
  <c r="J21" i="95"/>
  <c r="I20" i="92"/>
  <c r="J24" i="144"/>
  <c r="E24" i="144"/>
  <c r="H25" i="95"/>
  <c r="G29" i="134"/>
  <c r="J17" i="96"/>
  <c r="Y25" i="103"/>
  <c r="Z25" i="103" s="1"/>
  <c r="L17" i="94"/>
  <c r="J12" i="146"/>
  <c r="L31" i="146"/>
  <c r="E12" i="146"/>
  <c r="E25" i="146"/>
  <c r="J25" i="146"/>
  <c r="E20" i="146"/>
  <c r="J20" i="146"/>
  <c r="L12" i="108"/>
  <c r="I29" i="54"/>
  <c r="C23" i="112"/>
  <c r="P23" i="112" s="1"/>
  <c r="D13" i="57"/>
  <c r="F21" i="97"/>
  <c r="V21" i="49"/>
  <c r="Y21" i="49" s="1"/>
  <c r="F12" i="95"/>
  <c r="V12" i="47"/>
  <c r="Y12" i="47" s="1"/>
  <c r="J14" i="97"/>
  <c r="J24" i="142"/>
  <c r="E24" i="142"/>
  <c r="L27" i="96"/>
  <c r="E17" i="146"/>
  <c r="J17" i="146"/>
  <c r="C16" i="111"/>
  <c r="C10" i="110"/>
  <c r="O28" i="110"/>
  <c r="H12" i="97"/>
  <c r="J13" i="96"/>
  <c r="V15" i="103"/>
  <c r="W15" i="103" s="1"/>
  <c r="N28" i="138"/>
  <c r="Y27" i="104"/>
  <c r="Z27" i="104" s="1"/>
  <c r="L22" i="97"/>
  <c r="E15" i="146"/>
  <c r="J15" i="146"/>
  <c r="D14" i="55"/>
  <c r="H14" i="96"/>
  <c r="AC23" i="134"/>
  <c r="T12" i="101"/>
  <c r="P12" i="101"/>
  <c r="Q12" i="101" s="1"/>
  <c r="E27" i="137"/>
  <c r="J14" i="142"/>
  <c r="E14" i="142"/>
  <c r="J23" i="94"/>
  <c r="D25" i="53"/>
  <c r="N31" i="146"/>
  <c r="G12" i="146"/>
  <c r="L13" i="43"/>
  <c r="K13" i="43"/>
  <c r="L22" i="94"/>
  <c r="G14" i="134"/>
  <c r="H14" i="134" s="1"/>
  <c r="J14" i="108"/>
  <c r="J14" i="141"/>
  <c r="D24" i="51"/>
  <c r="E27" i="143"/>
  <c r="J27" i="143"/>
  <c r="H21" i="96"/>
  <c r="Z17" i="101"/>
  <c r="D16" i="50"/>
  <c r="AC27" i="137"/>
  <c r="C11" i="111"/>
  <c r="AC25" i="147"/>
  <c r="J20" i="97"/>
  <c r="AC13" i="142"/>
  <c r="J18" i="96"/>
  <c r="L11" i="97"/>
  <c r="D16" i="97"/>
  <c r="E23" i="146"/>
  <c r="J23" i="146"/>
  <c r="D12" i="139"/>
  <c r="J31" i="139"/>
  <c r="C15" i="109"/>
  <c r="V28" i="104"/>
  <c r="W28" i="104" s="1"/>
  <c r="C18" i="112"/>
  <c r="J22" i="95"/>
  <c r="K12" i="98"/>
  <c r="N15" i="79"/>
  <c r="D22" i="57"/>
  <c r="J23" i="142"/>
  <c r="E23" i="142"/>
  <c r="S31" i="139"/>
  <c r="C16" i="109"/>
  <c r="P16" i="109" s="1"/>
  <c r="Y18" i="104"/>
  <c r="Z18" i="104" s="1"/>
  <c r="N19" i="138"/>
  <c r="D25" i="137"/>
  <c r="D19" i="57"/>
  <c r="C11" i="109"/>
  <c r="H25" i="97"/>
  <c r="H26" i="94"/>
  <c r="T23" i="100"/>
  <c r="P23" i="100"/>
  <c r="Q23" i="100" s="1"/>
  <c r="G13" i="152"/>
  <c r="G13" i="92"/>
  <c r="E29" i="134"/>
  <c r="G14" i="143"/>
  <c r="J16" i="97"/>
  <c r="L23" i="43"/>
  <c r="K23" i="43"/>
  <c r="T14" i="4"/>
  <c r="P14" i="4"/>
  <c r="Q14" i="4" s="1"/>
  <c r="AC21" i="137"/>
  <c r="D15" i="136"/>
  <c r="E15" i="136" s="1"/>
  <c r="U26" i="34"/>
  <c r="L26" i="94"/>
  <c r="E17" i="134"/>
  <c r="L13" i="96"/>
  <c r="D23" i="51"/>
  <c r="G27" i="145"/>
  <c r="AC19" i="137"/>
  <c r="H30" i="47"/>
  <c r="V17" i="104"/>
  <c r="W17" i="104" s="1"/>
  <c r="Z31" i="144"/>
  <c r="D11" i="94"/>
  <c r="D13" i="155"/>
  <c r="G12" i="147"/>
  <c r="N31" i="147"/>
  <c r="F17" i="108"/>
  <c r="T17" i="10"/>
  <c r="F17" i="141"/>
  <c r="G24" i="143"/>
  <c r="L15" i="94"/>
  <c r="T24" i="51"/>
  <c r="P18" i="101"/>
  <c r="Q18" i="101" s="1"/>
  <c r="T18" i="101"/>
  <c r="L27" i="95"/>
  <c r="V16" i="49"/>
  <c r="Y16" i="49" s="1"/>
  <c r="F16" i="97"/>
  <c r="N26" i="136"/>
  <c r="S23" i="103"/>
  <c r="D24" i="134"/>
  <c r="S16" i="104"/>
  <c r="D17" i="138"/>
  <c r="E17" i="138" s="1"/>
  <c r="F24" i="95"/>
  <c r="V24" i="47"/>
  <c r="Y24" i="47" s="1"/>
  <c r="D19" i="54"/>
  <c r="L16" i="102"/>
  <c r="K16" i="102"/>
  <c r="F16" i="95"/>
  <c r="V16" i="47"/>
  <c r="Y16" i="47" s="1"/>
  <c r="G28" i="139"/>
  <c r="F14" i="94"/>
  <c r="V14" i="34"/>
  <c r="N24" i="136"/>
  <c r="N29" i="56"/>
  <c r="O29" i="56" s="1"/>
  <c r="D29" i="45"/>
  <c r="G15" i="142"/>
  <c r="K25" i="43"/>
  <c r="L25" i="43"/>
  <c r="G28" i="148"/>
  <c r="F11" i="94"/>
  <c r="V11" i="34"/>
  <c r="Y11" i="34" s="1"/>
  <c r="N30" i="45"/>
  <c r="W27" i="4"/>
  <c r="D24" i="57"/>
  <c r="D19" i="51"/>
  <c r="L17" i="97"/>
  <c r="C14" i="109"/>
  <c r="P14" i="109" s="1"/>
  <c r="P18" i="100"/>
  <c r="Q18" i="100" s="1"/>
  <c r="T18" i="100"/>
  <c r="N25" i="136"/>
  <c r="C16" i="110"/>
  <c r="P16" i="110" s="1"/>
  <c r="D22" i="50"/>
  <c r="H12" i="108"/>
  <c r="H12" i="141"/>
  <c r="G20" i="134"/>
  <c r="J25" i="94"/>
  <c r="AC22" i="137"/>
  <c r="L19" i="96"/>
  <c r="J12" i="94"/>
  <c r="D28" i="54"/>
  <c r="T28" i="101"/>
  <c r="P28" i="101"/>
  <c r="Q28" i="101" s="1"/>
  <c r="Z31" i="148"/>
  <c r="I19" i="152"/>
  <c r="I19" i="92"/>
  <c r="V24" i="49"/>
  <c r="Y24" i="49" s="1"/>
  <c r="F24" i="97"/>
  <c r="G29" i="144"/>
  <c r="G14" i="145"/>
  <c r="N13" i="136"/>
  <c r="G15" i="145"/>
  <c r="J16" i="145"/>
  <c r="E16" i="145"/>
  <c r="V12" i="103"/>
  <c r="W12" i="103" s="1"/>
  <c r="D21" i="51"/>
  <c r="O13" i="92"/>
  <c r="O13" i="152"/>
  <c r="E18" i="145"/>
  <c r="J18" i="145"/>
  <c r="G23" i="137"/>
  <c r="H23" i="137" s="1"/>
  <c r="AC12" i="134"/>
  <c r="AB31" i="134"/>
  <c r="O18" i="92"/>
  <c r="O18" i="152"/>
  <c r="D18" i="52"/>
  <c r="J11" i="97"/>
  <c r="H20" i="96"/>
  <c r="G20" i="137"/>
  <c r="D20" i="56"/>
  <c r="V17" i="49"/>
  <c r="Y17" i="49" s="1"/>
  <c r="F17" i="97"/>
  <c r="S31" i="144"/>
  <c r="V14" i="48"/>
  <c r="Y14" i="48" s="1"/>
  <c r="F14" i="96"/>
  <c r="H16" i="97"/>
  <c r="L10" i="95"/>
  <c r="T30" i="47"/>
  <c r="H17" i="96"/>
  <c r="H20" i="108"/>
  <c r="H20" i="141"/>
  <c r="Q29" i="55"/>
  <c r="G16" i="148"/>
  <c r="I29" i="50"/>
  <c r="J29" i="50" s="1"/>
  <c r="T19" i="79"/>
  <c r="O16" i="98"/>
  <c r="E26" i="139"/>
  <c r="M15" i="92"/>
  <c r="U31" i="147"/>
  <c r="H13" i="97"/>
  <c r="S28" i="103"/>
  <c r="D29" i="134"/>
  <c r="O15" i="92"/>
  <c r="D15" i="140"/>
  <c r="S14" i="105"/>
  <c r="W16" i="101"/>
  <c r="Z24" i="100"/>
  <c r="D21" i="45"/>
  <c r="J31" i="140"/>
  <c r="K31" i="140" s="1"/>
  <c r="V11" i="105"/>
  <c r="J13" i="94"/>
  <c r="D17" i="50"/>
  <c r="H17" i="108"/>
  <c r="H17" i="141"/>
  <c r="D17" i="45"/>
  <c r="L20" i="102"/>
  <c r="K20" i="102"/>
  <c r="N31" i="137"/>
  <c r="G12" i="137"/>
  <c r="AB31" i="145"/>
  <c r="J25" i="108"/>
  <c r="J25" i="141"/>
  <c r="D28" i="51"/>
  <c r="F37" i="77"/>
  <c r="J13" i="97"/>
  <c r="AC29" i="145"/>
  <c r="T20" i="54"/>
  <c r="Z18" i="100"/>
  <c r="J17" i="94"/>
  <c r="E19" i="143"/>
  <c r="J19" i="143"/>
  <c r="J15" i="94"/>
  <c r="D15" i="52"/>
  <c r="AC17" i="139"/>
  <c r="G17" i="98"/>
  <c r="D19" i="45"/>
  <c r="N22" i="136"/>
  <c r="C14" i="84"/>
  <c r="F19" i="97"/>
  <c r="V19" i="49"/>
  <c r="Y19" i="49" s="1"/>
  <c r="P30" i="47"/>
  <c r="H10" i="95"/>
  <c r="D22" i="51"/>
  <c r="H27" i="94"/>
  <c r="E12" i="147"/>
  <c r="J12" i="147"/>
  <c r="L31" i="147"/>
  <c r="G13" i="145"/>
  <c r="H18" i="107"/>
  <c r="V27" i="105"/>
  <c r="W27" i="105" s="1"/>
  <c r="J18" i="142"/>
  <c r="E18" i="142"/>
  <c r="D13" i="136"/>
  <c r="E13" i="136" s="1"/>
  <c r="Z19" i="101"/>
  <c r="P21" i="4"/>
  <c r="Q21" i="4" s="1"/>
  <c r="T21" i="4"/>
  <c r="L24" i="94"/>
  <c r="I17" i="98"/>
  <c r="P30" i="45"/>
  <c r="D19" i="50"/>
  <c r="H27" i="141"/>
  <c r="H27" i="108"/>
  <c r="W16" i="68"/>
  <c r="Q12" i="152"/>
  <c r="Q12" i="92"/>
  <c r="Y16" i="103"/>
  <c r="Z16" i="103" s="1"/>
  <c r="G26" i="148"/>
  <c r="K15" i="43"/>
  <c r="L15" i="43"/>
  <c r="H23" i="97"/>
  <c r="D30" i="107"/>
  <c r="C26" i="3"/>
  <c r="K17" i="152"/>
  <c r="K17" i="92"/>
  <c r="N21" i="68"/>
  <c r="T25" i="57"/>
  <c r="N29" i="54"/>
  <c r="T28" i="52"/>
  <c r="G26" i="145"/>
  <c r="G21" i="148"/>
  <c r="J17" i="97"/>
  <c r="D28" i="56"/>
  <c r="G23" i="142"/>
  <c r="E14" i="147"/>
  <c r="J14" i="147"/>
  <c r="AB31" i="142"/>
  <c r="AC12" i="142"/>
  <c r="F15" i="94"/>
  <c r="V15" i="34"/>
  <c r="Y15" i="34" s="1"/>
  <c r="N14" i="136"/>
  <c r="E25" i="144"/>
  <c r="J25" i="144"/>
  <c r="G17" i="145"/>
  <c r="E14" i="137"/>
  <c r="J11" i="141"/>
  <c r="J11" i="108"/>
  <c r="F21" i="96"/>
  <c r="V21" i="48"/>
  <c r="Y21" i="48" s="1"/>
  <c r="C24" i="3"/>
  <c r="D28" i="107"/>
  <c r="D23" i="139"/>
  <c r="H13" i="141"/>
  <c r="H13" i="108"/>
  <c r="H26" i="97"/>
  <c r="Z26" i="4"/>
  <c r="D27" i="54"/>
  <c r="W26" i="4"/>
  <c r="D21" i="57"/>
  <c r="G22" i="143"/>
  <c r="D18" i="54"/>
  <c r="D26" i="52"/>
  <c r="G17" i="143"/>
  <c r="D17" i="136"/>
  <c r="E17" i="136" s="1"/>
  <c r="L18" i="97"/>
  <c r="N30" i="48"/>
  <c r="D27" i="52"/>
  <c r="J19" i="145"/>
  <c r="E19" i="145"/>
  <c r="L29" i="51"/>
  <c r="G22" i="145"/>
  <c r="AC14" i="134"/>
  <c r="D13" i="55"/>
  <c r="F20" i="97"/>
  <c r="V20" i="49"/>
  <c r="Y20" i="49" s="1"/>
  <c r="W15" i="125"/>
  <c r="F25" i="141"/>
  <c r="F25" i="108"/>
  <c r="T25" i="10"/>
  <c r="V16" i="105"/>
  <c r="W16" i="105" s="1"/>
  <c r="J10" i="108"/>
  <c r="Q29" i="10"/>
  <c r="J10" i="141"/>
  <c r="Q15" i="125"/>
  <c r="K18" i="43"/>
  <c r="L18" i="43"/>
  <c r="D13" i="45"/>
  <c r="H30" i="45"/>
  <c r="D11" i="54"/>
  <c r="G29" i="54"/>
  <c r="G19" i="145"/>
  <c r="T24" i="54"/>
  <c r="J18" i="141"/>
  <c r="J18" i="108"/>
  <c r="N30" i="49"/>
  <c r="D20" i="51"/>
  <c r="J24" i="97"/>
  <c r="V27" i="34"/>
  <c r="F27" i="94"/>
  <c r="F21" i="94"/>
  <c r="V21" i="34"/>
  <c r="Y21" i="34" s="1"/>
  <c r="Y22" i="103"/>
  <c r="Z22" i="103" s="1"/>
  <c r="H20" i="97"/>
  <c r="L10" i="96"/>
  <c r="T30" i="48"/>
  <c r="Q29" i="57"/>
  <c r="H25" i="108"/>
  <c r="H25" i="141"/>
  <c r="S15" i="103"/>
  <c r="D16" i="134"/>
  <c r="V20" i="105"/>
  <c r="W20" i="105" s="1"/>
  <c r="Y25" i="104"/>
  <c r="Z25" i="104" s="1"/>
  <c r="N26" i="138"/>
  <c r="L30" i="45"/>
  <c r="D12" i="45"/>
  <c r="D17" i="51"/>
  <c r="J29" i="102"/>
  <c r="K10" i="102"/>
  <c r="L10" i="102"/>
  <c r="K23" i="102"/>
  <c r="L23" i="102"/>
  <c r="D24" i="45"/>
  <c r="N16" i="136"/>
  <c r="L21" i="97"/>
  <c r="G12" i="134"/>
  <c r="H12" i="134" s="1"/>
  <c r="N31" i="134"/>
  <c r="C22" i="3"/>
  <c r="D26" i="107"/>
  <c r="R30" i="49"/>
  <c r="J10" i="97"/>
  <c r="W20" i="101"/>
  <c r="G13" i="143"/>
  <c r="W23" i="101"/>
  <c r="G18" i="144"/>
  <c r="N29" i="136"/>
  <c r="J30" i="48"/>
  <c r="F22" i="97"/>
  <c r="V22" i="49"/>
  <c r="Y22" i="49" s="1"/>
  <c r="J30" i="49"/>
  <c r="D12" i="55"/>
  <c r="G25" i="137"/>
  <c r="H25" i="137" s="1"/>
  <c r="J14" i="94"/>
  <c r="D20" i="54"/>
  <c r="L14" i="95"/>
  <c r="E16" i="137"/>
  <c r="J22" i="97"/>
  <c r="G20" i="147"/>
  <c r="N24" i="138"/>
  <c r="Y23" i="104"/>
  <c r="Z23" i="104" s="1"/>
  <c r="D22" i="140"/>
  <c r="S21" i="105"/>
  <c r="P17" i="100"/>
  <c r="Q17" i="100" s="1"/>
  <c r="T17" i="100"/>
  <c r="F19" i="141"/>
  <c r="F19" i="108"/>
  <c r="T19" i="10"/>
  <c r="V21" i="103"/>
  <c r="W21" i="103" s="1"/>
  <c r="D19" i="136"/>
  <c r="E19" i="136" s="1"/>
  <c r="W21" i="101"/>
  <c r="W27" i="101"/>
  <c r="R30" i="48"/>
  <c r="J10" i="96"/>
  <c r="D18" i="137"/>
  <c r="D11" i="57"/>
  <c r="G29" i="57"/>
  <c r="AB31" i="146"/>
  <c r="AC12" i="146"/>
  <c r="V19" i="48"/>
  <c r="Y19" i="48" s="1"/>
  <c r="F19" i="96"/>
  <c r="C13" i="111"/>
  <c r="P13" i="111" s="1"/>
  <c r="V14" i="47"/>
  <c r="Y14" i="47" s="1"/>
  <c r="F14" i="95"/>
  <c r="S20" i="104"/>
  <c r="D21" i="138"/>
  <c r="E21" i="138" s="1"/>
  <c r="E26" i="134"/>
  <c r="L25" i="94"/>
  <c r="D19" i="53"/>
  <c r="J21" i="108"/>
  <c r="J21" i="141"/>
  <c r="E29" i="146"/>
  <c r="J29" i="146"/>
  <c r="E21" i="137"/>
  <c r="D17" i="140"/>
  <c r="S16" i="105"/>
  <c r="D26" i="57"/>
  <c r="Z31" i="137"/>
  <c r="E18" i="144"/>
  <c r="J18" i="144"/>
  <c r="D17" i="56"/>
  <c r="J15" i="147"/>
  <c r="E15" i="147"/>
  <c r="D19" i="55"/>
  <c r="D24" i="52"/>
  <c r="G28" i="143"/>
  <c r="W21" i="68"/>
  <c r="Q17" i="92"/>
  <c r="Q17" i="152"/>
  <c r="D28" i="134"/>
  <c r="S27" i="103"/>
  <c r="D24" i="56"/>
  <c r="T16" i="4"/>
  <c r="P16" i="4"/>
  <c r="Q16" i="4" s="1"/>
  <c r="G20" i="145"/>
  <c r="E26" i="142"/>
  <c r="J26" i="142"/>
  <c r="H31" i="84"/>
  <c r="H14" i="107"/>
  <c r="L16" i="97"/>
  <c r="E14" i="145"/>
  <c r="J14" i="145"/>
  <c r="G29" i="147"/>
  <c r="E13" i="148"/>
  <c r="J13" i="148"/>
  <c r="H25" i="94"/>
  <c r="P24" i="100"/>
  <c r="Q24" i="100" s="1"/>
  <c r="T24" i="100"/>
  <c r="H11" i="94"/>
  <c r="W24" i="100"/>
  <c r="J26" i="144"/>
  <c r="E26" i="144"/>
  <c r="D21" i="107"/>
  <c r="C17" i="3"/>
  <c r="D23" i="55"/>
  <c r="D21" i="96"/>
  <c r="D20" i="134"/>
  <c r="S19" i="103"/>
  <c r="E14" i="144"/>
  <c r="J14" i="144"/>
  <c r="J15" i="97"/>
  <c r="W15" i="100"/>
  <c r="D17" i="54"/>
  <c r="Q18" i="152"/>
  <c r="Q18" i="92"/>
  <c r="D16" i="57"/>
  <c r="D21" i="53"/>
  <c r="Z13" i="100"/>
  <c r="V15" i="104"/>
  <c r="W15" i="104" s="1"/>
  <c r="AC29" i="134"/>
  <c r="Z21" i="4"/>
  <c r="K12" i="102"/>
  <c r="L12" i="102"/>
  <c r="T17" i="101"/>
  <c r="P17" i="101"/>
  <c r="Q17" i="101" s="1"/>
  <c r="J31" i="43"/>
  <c r="L11" i="43"/>
  <c r="K11" i="43"/>
  <c r="G22" i="134"/>
  <c r="E26" i="147"/>
  <c r="J26" i="147"/>
  <c r="T21" i="55"/>
  <c r="AC27" i="134"/>
  <c r="T27" i="50"/>
  <c r="AC21" i="142"/>
  <c r="G20" i="139"/>
  <c r="J16" i="96"/>
  <c r="AC16" i="144"/>
  <c r="E12" i="137"/>
  <c r="L31" i="137"/>
  <c r="L31" i="139"/>
  <c r="E12" i="139"/>
  <c r="F12" i="139" s="1"/>
  <c r="E20" i="147"/>
  <c r="J20" i="147"/>
  <c r="D14" i="51"/>
  <c r="L23" i="94"/>
  <c r="U23" i="34"/>
  <c r="I18" i="98"/>
  <c r="D22" i="53"/>
  <c r="E13" i="98"/>
  <c r="AC13" i="79"/>
  <c r="D22" i="136"/>
  <c r="E22" i="136" s="1"/>
  <c r="H14" i="95"/>
  <c r="D31" i="43"/>
  <c r="D22" i="52"/>
  <c r="D25" i="57"/>
  <c r="L13" i="95"/>
  <c r="G26" i="142"/>
  <c r="E27" i="134"/>
  <c r="D27" i="50"/>
  <c r="T14" i="56"/>
  <c r="P26" i="100"/>
  <c r="Q26" i="100" s="1"/>
  <c r="T26" i="100"/>
  <c r="G22" i="144"/>
  <c r="D12" i="52"/>
  <c r="N31" i="144"/>
  <c r="G12" i="144"/>
  <c r="D20" i="52"/>
  <c r="D22" i="56"/>
  <c r="G24" i="148"/>
  <c r="M18" i="152"/>
  <c r="M18" i="92"/>
  <c r="J27" i="95"/>
  <c r="F25" i="96"/>
  <c r="V25" i="48"/>
  <c r="Y25" i="48" s="1"/>
  <c r="G21" i="142"/>
  <c r="D15" i="139"/>
  <c r="W12" i="100"/>
  <c r="AC23" i="145"/>
  <c r="T17" i="56"/>
  <c r="D22" i="137"/>
  <c r="AC17" i="146"/>
  <c r="C15" i="110"/>
  <c r="C18" i="111"/>
  <c r="C11" i="112"/>
  <c r="P11" i="112" s="1"/>
  <c r="T15" i="10"/>
  <c r="F15" i="141"/>
  <c r="F15" i="108"/>
  <c r="C20" i="111"/>
  <c r="C13" i="110"/>
  <c r="L11" i="95"/>
  <c r="J30" i="34"/>
  <c r="J23" i="97"/>
  <c r="J17" i="95"/>
  <c r="C18" i="110"/>
  <c r="P18" i="110" s="1"/>
  <c r="W19" i="100"/>
  <c r="D19" i="52"/>
  <c r="D24" i="54"/>
  <c r="O28" i="111"/>
  <c r="C10" i="111"/>
  <c r="V13" i="104"/>
  <c r="W13" i="104" s="1"/>
  <c r="L20" i="97"/>
  <c r="G15" i="143"/>
  <c r="G22" i="139"/>
  <c r="H18" i="95"/>
  <c r="L25" i="95"/>
  <c r="D26" i="136"/>
  <c r="E26" i="136" s="1"/>
  <c r="H27" i="97"/>
  <c r="D26" i="51"/>
  <c r="D28" i="137"/>
  <c r="H23" i="95"/>
  <c r="E13" i="139"/>
  <c r="D13" i="56"/>
  <c r="AC15" i="137"/>
  <c r="G19" i="144"/>
  <c r="D20" i="45"/>
  <c r="H11" i="96"/>
  <c r="F10" i="97"/>
  <c r="F30" i="49"/>
  <c r="V10" i="49"/>
  <c r="W13" i="4"/>
  <c r="L27" i="94"/>
  <c r="U27" i="34"/>
  <c r="J11" i="96"/>
  <c r="H13" i="96"/>
  <c r="V22" i="48"/>
  <c r="Y22" i="48" s="1"/>
  <c r="F22" i="96"/>
  <c r="D17" i="137"/>
  <c r="Z31" i="145"/>
  <c r="D27" i="53"/>
  <c r="K20" i="43"/>
  <c r="L20" i="43"/>
  <c r="L26" i="96"/>
  <c r="L22" i="96"/>
  <c r="M14" i="152"/>
  <c r="M14" i="92"/>
  <c r="H15" i="95"/>
  <c r="G23" i="134"/>
  <c r="W28" i="101"/>
  <c r="V12" i="34"/>
  <c r="F12" i="94"/>
  <c r="Q31" i="137"/>
  <c r="Q18" i="98"/>
  <c r="J26" i="94"/>
  <c r="G12" i="143"/>
  <c r="N31" i="143"/>
  <c r="L17" i="43"/>
  <c r="K17" i="43"/>
  <c r="J23" i="141"/>
  <c r="J23" i="108"/>
  <c r="E37" i="77"/>
  <c r="S14" i="98"/>
  <c r="K18" i="152"/>
  <c r="K18" i="92"/>
  <c r="V12" i="104"/>
  <c r="W12" i="104" s="1"/>
  <c r="E28" i="139"/>
  <c r="J16" i="147"/>
  <c r="E16" i="147"/>
  <c r="J22" i="143"/>
  <c r="E22" i="143"/>
  <c r="H19" i="96"/>
  <c r="H10" i="108"/>
  <c r="H10" i="141"/>
  <c r="N29" i="10"/>
  <c r="AC13" i="144"/>
  <c r="E23" i="148"/>
  <c r="J23" i="148"/>
  <c r="Q29" i="56"/>
  <c r="Z15" i="4"/>
  <c r="L16" i="96"/>
  <c r="AC22" i="134"/>
  <c r="T12" i="100"/>
  <c r="P12" i="100"/>
  <c r="Q12" i="100" s="1"/>
  <c r="D14" i="53"/>
  <c r="D23" i="50"/>
  <c r="P19" i="100"/>
  <c r="Q19" i="100" s="1"/>
  <c r="T19" i="100"/>
  <c r="S16" i="103"/>
  <c r="D17" i="134"/>
  <c r="W18" i="4"/>
  <c r="E26" i="143"/>
  <c r="J26" i="143"/>
  <c r="C22" i="111"/>
  <c r="P22" i="111" s="1"/>
  <c r="D15" i="56"/>
  <c r="D21" i="50"/>
  <c r="C19" i="109"/>
  <c r="J17" i="143"/>
  <c r="E17" i="143"/>
  <c r="S26" i="103"/>
  <c r="D27" i="134"/>
  <c r="E22" i="134"/>
  <c r="D25" i="55"/>
  <c r="G29" i="148"/>
  <c r="J19" i="95"/>
  <c r="G23" i="144"/>
  <c r="T15" i="125"/>
  <c r="L19" i="125" s="1"/>
  <c r="D25" i="50"/>
  <c r="F22" i="108"/>
  <c r="F22" i="141"/>
  <c r="T22" i="10"/>
  <c r="T23" i="4"/>
  <c r="P23" i="4"/>
  <c r="Q23" i="4" s="1"/>
  <c r="E25" i="143"/>
  <c r="J25" i="143"/>
  <c r="G29" i="56"/>
  <c r="D11" i="56"/>
  <c r="AC21" i="134"/>
  <c r="T27" i="57"/>
  <c r="D15" i="50"/>
  <c r="L19" i="102"/>
  <c r="K19" i="102"/>
  <c r="J16" i="94"/>
  <c r="J26" i="95"/>
  <c r="Z16" i="68"/>
  <c r="S12" i="92"/>
  <c r="S12" i="152"/>
  <c r="H22" i="96"/>
  <c r="L23" i="108"/>
  <c r="Z19" i="79"/>
  <c r="S16" i="98"/>
  <c r="N16" i="140"/>
  <c r="Y15" i="105"/>
  <c r="Z15" i="105" s="1"/>
  <c r="J24" i="96"/>
  <c r="T27" i="4"/>
  <c r="P27" i="4"/>
  <c r="Q27" i="4" s="1"/>
  <c r="M20" i="92"/>
  <c r="AC25" i="144"/>
  <c r="AC24" i="145"/>
  <c r="K21" i="68"/>
  <c r="I17" i="92"/>
  <c r="I17" i="152"/>
  <c r="L25" i="97"/>
  <c r="H24" i="95"/>
  <c r="L20" i="96"/>
  <c r="M17" i="98"/>
  <c r="O14" i="92"/>
  <c r="O14" i="152"/>
  <c r="T12" i="53"/>
  <c r="V13" i="103"/>
  <c r="W13" i="103" s="1"/>
  <c r="L19" i="108"/>
  <c r="X19" i="10"/>
  <c r="D29" i="10"/>
  <c r="T18" i="4"/>
  <c r="P18" i="4"/>
  <c r="Q18" i="4" s="1"/>
  <c r="L18" i="96"/>
  <c r="J24" i="95"/>
  <c r="S25" i="103"/>
  <c r="D26" i="134"/>
  <c r="AC13" i="139"/>
  <c r="L14" i="108"/>
  <c r="L21" i="95"/>
  <c r="W12" i="101"/>
  <c r="T25" i="55"/>
  <c r="W17" i="4"/>
  <c r="J21" i="142"/>
  <c r="E21" i="142"/>
  <c r="M13" i="98"/>
  <c r="G17" i="134"/>
  <c r="Z15" i="79"/>
  <c r="S12" i="98"/>
  <c r="J20" i="108"/>
  <c r="J20" i="141"/>
  <c r="V27" i="47"/>
  <c r="Y27" i="47" s="1"/>
  <c r="F27" i="95"/>
  <c r="D18" i="57"/>
  <c r="G24" i="134"/>
  <c r="H24" i="134" s="1"/>
  <c r="Z22" i="100"/>
  <c r="G20" i="143"/>
  <c r="C22" i="109"/>
  <c r="D23" i="45"/>
  <c r="C23" i="111"/>
  <c r="H12" i="95"/>
  <c r="D23" i="57"/>
  <c r="J27" i="96"/>
  <c r="W22" i="100"/>
  <c r="G18" i="146"/>
  <c r="G22" i="146"/>
  <c r="G17" i="146"/>
  <c r="T21" i="100"/>
  <c r="P21" i="100"/>
  <c r="Q21" i="100" s="1"/>
  <c r="T11" i="10"/>
  <c r="F11" i="141"/>
  <c r="F11" i="108"/>
  <c r="C24" i="112"/>
  <c r="C25" i="109"/>
  <c r="G14" i="92"/>
  <c r="G14" i="152"/>
  <c r="J21" i="148"/>
  <c r="E21" i="148"/>
  <c r="V26" i="103"/>
  <c r="W26" i="103" s="1"/>
  <c r="AC23" i="146"/>
  <c r="H14" i="94"/>
  <c r="D13" i="137"/>
  <c r="Z24" i="4"/>
  <c r="C12" i="110"/>
  <c r="P12" i="110" s="1"/>
  <c r="C12" i="111"/>
  <c r="D17" i="95"/>
  <c r="I18" i="92"/>
  <c r="I18" i="152"/>
  <c r="D28" i="139"/>
  <c r="L30" i="48"/>
  <c r="D24" i="53"/>
  <c r="D12" i="50"/>
  <c r="F20" i="141"/>
  <c r="T20" i="10"/>
  <c r="F20" i="108"/>
  <c r="G19" i="143"/>
  <c r="Q29" i="51"/>
  <c r="W14" i="4"/>
  <c r="D13" i="51"/>
  <c r="V15" i="49"/>
  <c r="Y15" i="49" s="1"/>
  <c r="F15" i="97"/>
  <c r="H26" i="96"/>
  <c r="O17" i="152"/>
  <c r="O17" i="92"/>
  <c r="T21" i="68"/>
  <c r="S15" i="92"/>
  <c r="W16" i="100"/>
  <c r="G21" i="143"/>
  <c r="G25" i="142"/>
  <c r="M31" i="136"/>
  <c r="N31" i="136" s="1"/>
  <c r="N12" i="136"/>
  <c r="H15" i="141"/>
  <c r="H15" i="108"/>
  <c r="J27" i="142"/>
  <c r="E27" i="142"/>
  <c r="G27" i="143"/>
  <c r="F25" i="97"/>
  <c r="V25" i="49"/>
  <c r="Y25" i="49" s="1"/>
  <c r="P23" i="101"/>
  <c r="Q23" i="101" s="1"/>
  <c r="T23" i="101"/>
  <c r="E19" i="139"/>
  <c r="E16" i="142"/>
  <c r="J16" i="142"/>
  <c r="T12" i="51"/>
  <c r="J31" i="137"/>
  <c r="D12" i="137"/>
  <c r="J28" i="144"/>
  <c r="E28" i="144"/>
  <c r="D15" i="55"/>
  <c r="E23" i="143"/>
  <c r="J23" i="143"/>
  <c r="AC16" i="143"/>
  <c r="D18" i="45"/>
  <c r="Z12" i="4"/>
  <c r="J15" i="95"/>
  <c r="D14" i="57"/>
  <c r="T15" i="100"/>
  <c r="P15" i="100"/>
  <c r="Q15" i="100" s="1"/>
  <c r="H10" i="96"/>
  <c r="P30" i="48"/>
  <c r="D31" i="107"/>
  <c r="C27" i="3"/>
  <c r="J29" i="145"/>
  <c r="E29" i="145"/>
  <c r="D21" i="52"/>
  <c r="AB31" i="144"/>
  <c r="AC12" i="144"/>
  <c r="J25" i="95"/>
  <c r="T28" i="50"/>
  <c r="J20" i="95"/>
  <c r="H10" i="97"/>
  <c r="P30" i="49"/>
  <c r="K15" i="92"/>
  <c r="H11" i="108"/>
  <c r="H11" i="141"/>
  <c r="L21" i="96"/>
  <c r="L22" i="95"/>
  <c r="E18" i="134"/>
  <c r="T20" i="101"/>
  <c r="P20" i="101"/>
  <c r="Q20" i="101" s="1"/>
  <c r="W20" i="4"/>
  <c r="Y14" i="104"/>
  <c r="Z14" i="104" s="1"/>
  <c r="N15" i="138"/>
  <c r="X31" i="137"/>
  <c r="N27" i="136"/>
  <c r="T25" i="100"/>
  <c r="P25" i="100"/>
  <c r="Q25" i="100" s="1"/>
  <c r="V13" i="34"/>
  <c r="F13" i="94"/>
  <c r="W23" i="100"/>
  <c r="C22" i="112"/>
  <c r="L15" i="102"/>
  <c r="K15" i="102"/>
  <c r="H24" i="96"/>
  <c r="D23" i="52"/>
  <c r="V26" i="105"/>
  <c r="W26" i="105" s="1"/>
  <c r="Y26" i="103"/>
  <c r="Z26" i="103" s="1"/>
  <c r="D16" i="56"/>
  <c r="J16" i="95"/>
  <c r="J12" i="95"/>
  <c r="G18" i="134"/>
  <c r="Q29" i="53"/>
  <c r="Q31" i="134"/>
  <c r="V11" i="103"/>
  <c r="D16" i="136"/>
  <c r="E16" i="136" s="1"/>
  <c r="AC17" i="142"/>
  <c r="S17" i="98"/>
  <c r="T30" i="49"/>
  <c r="L10" i="97"/>
  <c r="T22" i="100"/>
  <c r="P22" i="100"/>
  <c r="Q22" i="100" s="1"/>
  <c r="D11" i="95"/>
  <c r="D23" i="107"/>
  <c r="C19" i="3"/>
  <c r="K22" i="102"/>
  <c r="L22" i="102"/>
  <c r="T15" i="4"/>
  <c r="P15" i="4"/>
  <c r="Q15" i="4" s="1"/>
  <c r="K19" i="92"/>
  <c r="K19" i="152"/>
  <c r="F15" i="95"/>
  <c r="V15" i="47"/>
  <c r="Y15" i="47" s="1"/>
  <c r="D14" i="54"/>
  <c r="D21" i="137"/>
  <c r="G29" i="145"/>
  <c r="L30" i="34"/>
  <c r="H30" i="48"/>
  <c r="D26" i="97"/>
  <c r="N20" i="136"/>
  <c r="N16" i="68"/>
  <c r="K12" i="92"/>
  <c r="K12" i="152"/>
  <c r="U20" i="34"/>
  <c r="L20" i="94"/>
  <c r="V30" i="100"/>
  <c r="W30" i="100" s="1"/>
  <c r="W11" i="100"/>
  <c r="U31" i="142"/>
  <c r="F20" i="96"/>
  <c r="V20" i="48"/>
  <c r="Y20" i="48" s="1"/>
  <c r="J19" i="94"/>
  <c r="G13" i="144"/>
  <c r="Y19" i="105"/>
  <c r="Z19" i="105" s="1"/>
  <c r="N20" i="140"/>
  <c r="AC12" i="68"/>
  <c r="E12" i="152"/>
  <c r="E16" i="68"/>
  <c r="E12" i="92"/>
  <c r="L24" i="95"/>
  <c r="D16" i="137"/>
  <c r="N19" i="136"/>
  <c r="T13" i="4"/>
  <c r="P13" i="4"/>
  <c r="Q13" i="4" s="1"/>
  <c r="AC13" i="137"/>
  <c r="D26" i="53"/>
  <c r="Z13" i="101"/>
  <c r="Z23" i="4"/>
  <c r="J12" i="143"/>
  <c r="L31" i="143"/>
  <c r="E12" i="143"/>
  <c r="Z27" i="4"/>
  <c r="O20" i="92"/>
  <c r="N30" i="47"/>
  <c r="Z19" i="100"/>
  <c r="Z14" i="100"/>
  <c r="N23" i="138"/>
  <c r="Y22" i="104"/>
  <c r="Z22" i="104" s="1"/>
  <c r="F14" i="97"/>
  <c r="V14" i="49"/>
  <c r="Y14" i="49" s="1"/>
  <c r="T22" i="4"/>
  <c r="P22" i="4"/>
  <c r="Q22" i="4" s="1"/>
  <c r="D22" i="55"/>
  <c r="H27" i="95"/>
  <c r="L16" i="94"/>
  <c r="E20" i="137"/>
  <c r="AC23" i="137"/>
  <c r="D19" i="137"/>
  <c r="S30" i="4"/>
  <c r="P11" i="4"/>
  <c r="Q11" i="4" s="1"/>
  <c r="T11" i="4"/>
  <c r="Y19" i="104"/>
  <c r="Z19" i="104" s="1"/>
  <c r="N20" i="138"/>
  <c r="D22" i="94"/>
  <c r="D24" i="155"/>
  <c r="L27" i="97"/>
  <c r="Q29" i="52"/>
  <c r="T30" i="34"/>
  <c r="L10" i="94"/>
  <c r="E20" i="143"/>
  <c r="J20" i="143"/>
  <c r="E24" i="134"/>
  <c r="F24" i="134" s="1"/>
  <c r="D13" i="95"/>
  <c r="F14" i="141"/>
  <c r="T14" i="10"/>
  <c r="R14" i="10"/>
  <c r="F14" i="108"/>
  <c r="R30" i="45"/>
  <c r="G28" i="147"/>
  <c r="L30" i="49"/>
  <c r="L24" i="102"/>
  <c r="K24" i="102"/>
  <c r="E17" i="148"/>
  <c r="J17" i="148"/>
  <c r="V27" i="103"/>
  <c r="W27" i="103" s="1"/>
  <c r="H23" i="96"/>
  <c r="H16" i="108"/>
  <c r="H16" i="141"/>
  <c r="L19" i="97"/>
  <c r="J22" i="94"/>
  <c r="E21" i="144"/>
  <c r="J21" i="144"/>
  <c r="P20" i="4"/>
  <c r="Q20" i="4" s="1"/>
  <c r="T20" i="4"/>
  <c r="AC15" i="145"/>
  <c r="D13" i="94"/>
  <c r="D15" i="155"/>
  <c r="D23" i="94"/>
  <c r="D25" i="155"/>
  <c r="D15" i="94"/>
  <c r="D17" i="155"/>
  <c r="Z18" i="101"/>
  <c r="AC20" i="137"/>
  <c r="N17" i="136"/>
  <c r="Z20" i="4"/>
  <c r="E15" i="134"/>
  <c r="E13" i="134"/>
  <c r="D15" i="95"/>
  <c r="AC15" i="147"/>
  <c r="E21" i="139"/>
  <c r="J13" i="145"/>
  <c r="E13" i="145"/>
  <c r="L12" i="95"/>
  <c r="F18" i="108"/>
  <c r="F18" i="141"/>
  <c r="T18" i="10"/>
  <c r="C13" i="84"/>
  <c r="I13" i="84" s="1"/>
  <c r="D31" i="84"/>
  <c r="Y11" i="104"/>
  <c r="N12" i="138"/>
  <c r="M31" i="138"/>
  <c r="N31" i="138" s="1"/>
  <c r="L29" i="55"/>
  <c r="E17" i="142"/>
  <c r="J17" i="142"/>
  <c r="G14" i="144"/>
  <c r="V21" i="104"/>
  <c r="W21" i="104" s="1"/>
  <c r="D21" i="95"/>
  <c r="T24" i="101"/>
  <c r="P24" i="101"/>
  <c r="Q24" i="101" s="1"/>
  <c r="D18" i="95"/>
  <c r="V28" i="105"/>
  <c r="W28" i="105" s="1"/>
  <c r="N21" i="136"/>
  <c r="Y24" i="103"/>
  <c r="Z24" i="103" s="1"/>
  <c r="G23" i="139"/>
  <c r="G28" i="137"/>
  <c r="H28" i="137" s="1"/>
  <c r="K20" i="92"/>
  <c r="V25" i="105"/>
  <c r="W25" i="105" s="1"/>
  <c r="T27" i="51"/>
  <c r="N19" i="79"/>
  <c r="K16" i="98"/>
  <c r="D26" i="45"/>
  <c r="H18" i="108"/>
  <c r="H18" i="141"/>
  <c r="H23" i="141"/>
  <c r="H23" i="108"/>
  <c r="L22" i="108"/>
  <c r="D28" i="57"/>
  <c r="D21" i="94"/>
  <c r="D23" i="155"/>
  <c r="E22" i="142"/>
  <c r="J22" i="142"/>
  <c r="L21" i="43"/>
  <c r="K21" i="43"/>
  <c r="D26" i="137"/>
  <c r="S29" i="57"/>
  <c r="T11" i="57"/>
  <c r="T14" i="50"/>
  <c r="D16" i="51"/>
  <c r="E18" i="107"/>
  <c r="T18" i="53"/>
  <c r="E25" i="137"/>
  <c r="D37" i="77"/>
  <c r="S28" i="104"/>
  <c r="D29" i="138"/>
  <c r="E29" i="138" s="1"/>
  <c r="G18" i="143"/>
  <c r="D21" i="56"/>
  <c r="D15" i="53"/>
  <c r="Z28" i="100"/>
  <c r="W20" i="100"/>
  <c r="S29" i="51"/>
  <c r="T29" i="51" s="1"/>
  <c r="T11" i="51"/>
  <c r="G25" i="143"/>
  <c r="AC14" i="144"/>
  <c r="E28" i="137"/>
  <c r="F28" i="137" s="1"/>
  <c r="AC22" i="143"/>
  <c r="C23" i="106"/>
  <c r="Z23" i="100"/>
  <c r="P26" i="101"/>
  <c r="Q26" i="101" s="1"/>
  <c r="T26" i="101"/>
  <c r="J18" i="143"/>
  <c r="E18" i="143"/>
  <c r="G14" i="142"/>
  <c r="S22" i="103"/>
  <c r="D23" i="134"/>
  <c r="D23" i="136"/>
  <c r="E23" i="136" s="1"/>
  <c r="D23" i="140"/>
  <c r="S22" i="105"/>
  <c r="D14" i="107"/>
  <c r="D29" i="3"/>
  <c r="E25" i="3" s="1"/>
  <c r="C10" i="3"/>
  <c r="V18" i="105"/>
  <c r="W18" i="105" s="1"/>
  <c r="P13" i="101"/>
  <c r="Q13" i="101" s="1"/>
  <c r="T13" i="101"/>
  <c r="AC13" i="125"/>
  <c r="AA13" i="125" s="1"/>
  <c r="E25" i="139"/>
  <c r="W19" i="79"/>
  <c r="Q16" i="98"/>
  <c r="T25" i="50"/>
  <c r="E19" i="92"/>
  <c r="AC19" i="68"/>
  <c r="E19" i="152"/>
  <c r="V27" i="48"/>
  <c r="Y27" i="48" s="1"/>
  <c r="F27" i="96"/>
  <c r="D16" i="96"/>
  <c r="Q29" i="50"/>
  <c r="E15" i="137"/>
  <c r="L27" i="108"/>
  <c r="Z20" i="101"/>
  <c r="N14" i="138"/>
  <c r="Y13" i="104"/>
  <c r="Z13" i="104" s="1"/>
  <c r="D29" i="139"/>
  <c r="AC20" i="139"/>
  <c r="S18" i="105"/>
  <c r="D19" i="140"/>
  <c r="P14" i="100"/>
  <c r="Q14" i="100" s="1"/>
  <c r="T14" i="100"/>
  <c r="G16" i="142"/>
  <c r="T18" i="56"/>
  <c r="S17" i="103"/>
  <c r="D18" i="134"/>
  <c r="S31" i="147"/>
  <c r="Y17" i="105"/>
  <c r="Z17" i="105" s="1"/>
  <c r="N18" i="140"/>
  <c r="N28" i="136"/>
  <c r="F30" i="48"/>
  <c r="F10" i="96"/>
  <c r="V10" i="48"/>
  <c r="T22" i="55"/>
  <c r="C25" i="84"/>
  <c r="AC21" i="145"/>
  <c r="L12" i="43"/>
  <c r="K12" i="43"/>
  <c r="K15" i="79"/>
  <c r="I12" i="98"/>
  <c r="T18" i="54"/>
  <c r="H19" i="95"/>
  <c r="P16" i="100"/>
  <c r="Q16" i="100" s="1"/>
  <c r="T16" i="100"/>
  <c r="F24" i="94"/>
  <c r="V24" i="34"/>
  <c r="Y24" i="34" s="1"/>
  <c r="G18" i="147"/>
  <c r="T15" i="54"/>
  <c r="D12" i="96"/>
  <c r="E20" i="144"/>
  <c r="J20" i="144"/>
  <c r="T14" i="51"/>
  <c r="U21" i="34"/>
  <c r="L21" i="94"/>
  <c r="J31" i="36"/>
  <c r="D15" i="45"/>
  <c r="F24" i="141"/>
  <c r="T24" i="10"/>
  <c r="F24" i="108"/>
  <c r="N29" i="55"/>
  <c r="Z28" i="101"/>
  <c r="T26" i="10"/>
  <c r="F26" i="108"/>
  <c r="F26" i="141"/>
  <c r="V21" i="105"/>
  <c r="W21" i="105" s="1"/>
  <c r="W11" i="4"/>
  <c r="V30" i="4"/>
  <c r="W30" i="4" s="1"/>
  <c r="N15" i="125"/>
  <c r="Z11" i="101"/>
  <c r="Y30" i="101"/>
  <c r="Z30" i="101" s="1"/>
  <c r="L13" i="97"/>
  <c r="T12" i="10"/>
  <c r="F12" i="141"/>
  <c r="F12" i="108"/>
  <c r="T19" i="55"/>
  <c r="V22" i="104"/>
  <c r="W22" i="104" s="1"/>
  <c r="E21" i="3"/>
  <c r="D25" i="107"/>
  <c r="C21" i="3"/>
  <c r="D14" i="50"/>
  <c r="D28" i="136"/>
  <c r="E28" i="136" s="1"/>
  <c r="Y14" i="103"/>
  <c r="Z14" i="103" s="1"/>
  <c r="D27" i="56"/>
  <c r="G25" i="145"/>
  <c r="L11" i="96"/>
  <c r="F23" i="141"/>
  <c r="T23" i="10"/>
  <c r="F23" i="108"/>
  <c r="F18" i="97"/>
  <c r="V18" i="49"/>
  <c r="Y18" i="49" s="1"/>
  <c r="G13" i="98"/>
  <c r="Z15" i="100"/>
  <c r="D14" i="95"/>
  <c r="G20" i="142"/>
  <c r="D20" i="140"/>
  <c r="S19" i="105"/>
  <c r="G18" i="92"/>
  <c r="G18" i="152"/>
  <c r="M13" i="152"/>
  <c r="M13" i="92"/>
  <c r="L29" i="50"/>
  <c r="T21" i="56"/>
  <c r="S31" i="148"/>
  <c r="D20" i="137"/>
  <c r="AB31" i="143"/>
  <c r="T26" i="52"/>
  <c r="J25" i="96"/>
  <c r="G21" i="139"/>
  <c r="Z26" i="101"/>
  <c r="Y15" i="103"/>
  <c r="Z15" i="103" s="1"/>
  <c r="D15" i="97"/>
  <c r="S14" i="103"/>
  <c r="D15" i="134"/>
  <c r="T22" i="101"/>
  <c r="P22" i="101"/>
  <c r="Q22" i="101" s="1"/>
  <c r="E21" i="147"/>
  <c r="J21" i="147"/>
  <c r="E16" i="107"/>
  <c r="AC20" i="144"/>
  <c r="Y28" i="103"/>
  <c r="Z28" i="103" s="1"/>
  <c r="T22" i="50"/>
  <c r="J14" i="96"/>
  <c r="T11" i="101"/>
  <c r="S30" i="101"/>
  <c r="T30" i="101" s="1"/>
  <c r="P11" i="101"/>
  <c r="G14" i="139"/>
  <c r="AC19" i="134"/>
  <c r="E25" i="134"/>
  <c r="D20" i="136"/>
  <c r="E20" i="136" s="1"/>
  <c r="F27" i="108"/>
  <c r="F27" i="141"/>
  <c r="T27" i="10"/>
  <c r="G27" i="142"/>
  <c r="N15" i="140"/>
  <c r="Y14" i="105"/>
  <c r="Z14" i="105" s="1"/>
  <c r="G13" i="148"/>
  <c r="Q13" i="98"/>
  <c r="AC14" i="148"/>
  <c r="J27" i="144"/>
  <c r="E27" i="144"/>
  <c r="J18" i="94"/>
  <c r="E28" i="143"/>
  <c r="J28" i="143"/>
  <c r="F18" i="94"/>
  <c r="V18" i="34"/>
  <c r="E19" i="137"/>
  <c r="F19" i="137" s="1"/>
  <c r="T11" i="50"/>
  <c r="S29" i="50"/>
  <c r="J18" i="97"/>
  <c r="Z25" i="100"/>
  <c r="D24" i="55"/>
  <c r="S17" i="92"/>
  <c r="S17" i="152"/>
  <c r="Z21" i="68"/>
  <c r="D14" i="137"/>
  <c r="L12" i="97"/>
  <c r="H29" i="107"/>
  <c r="G16" i="143"/>
  <c r="Q13" i="92"/>
  <c r="Q13" i="152"/>
  <c r="R22" i="10"/>
  <c r="J22" i="108"/>
  <c r="J22" i="141"/>
  <c r="Z25" i="4"/>
  <c r="H20" i="95"/>
  <c r="S28" i="105"/>
  <c r="D29" i="140"/>
  <c r="D19" i="139"/>
  <c r="L15" i="97"/>
  <c r="D24" i="96"/>
  <c r="D12" i="57"/>
  <c r="S18" i="103"/>
  <c r="D19" i="134"/>
  <c r="O13" i="98"/>
  <c r="L15" i="95"/>
  <c r="AC24" i="137"/>
  <c r="W16" i="4"/>
  <c r="N18" i="136"/>
  <c r="Q14" i="92"/>
  <c r="Q14" i="152"/>
  <c r="K15" i="125"/>
  <c r="F12" i="96"/>
  <c r="V12" i="48"/>
  <c r="Y12" i="48" s="1"/>
  <c r="C18" i="84"/>
  <c r="S31" i="143"/>
  <c r="C20" i="106"/>
  <c r="Z27" i="101"/>
  <c r="D28" i="55"/>
  <c r="E30" i="107"/>
  <c r="T15" i="56"/>
  <c r="G15" i="137"/>
  <c r="T13" i="52"/>
  <c r="G19" i="137"/>
  <c r="H19" i="137" s="1"/>
  <c r="G16" i="144"/>
  <c r="AC12" i="79"/>
  <c r="E15" i="79"/>
  <c r="E12" i="98"/>
  <c r="T19" i="50"/>
  <c r="X31" i="139"/>
  <c r="G27" i="144"/>
  <c r="G26" i="137"/>
  <c r="L21" i="108"/>
  <c r="G17" i="137"/>
  <c r="H17" i="137" s="1"/>
  <c r="E14" i="139"/>
  <c r="D22" i="45"/>
  <c r="H25" i="107"/>
  <c r="C20" i="3"/>
  <c r="D24" i="107"/>
  <c r="E20" i="3"/>
  <c r="L11" i="102"/>
  <c r="K11" i="102"/>
  <c r="Z13" i="4"/>
  <c r="L29" i="53"/>
  <c r="E12" i="145"/>
  <c r="L31" i="145"/>
  <c r="J12" i="145"/>
  <c r="L15" i="108"/>
  <c r="P28" i="4"/>
  <c r="Q28" i="4" s="1"/>
  <c r="T28" i="4"/>
  <c r="Z28" i="4"/>
  <c r="T27" i="101"/>
  <c r="P27" i="101"/>
  <c r="Q27" i="101" s="1"/>
  <c r="G14" i="98"/>
  <c r="V24" i="104"/>
  <c r="W24" i="104" s="1"/>
  <c r="E24" i="145"/>
  <c r="J24" i="145"/>
  <c r="D20" i="139"/>
  <c r="K29" i="10"/>
  <c r="F10" i="108"/>
  <c r="F10" i="141"/>
  <c r="T10" i="10"/>
  <c r="E22" i="139"/>
  <c r="Z16" i="100"/>
  <c r="C16" i="3"/>
  <c r="D20" i="107"/>
  <c r="E16" i="3"/>
  <c r="V26" i="47"/>
  <c r="Y26" i="47" s="1"/>
  <c r="F26" i="95"/>
  <c r="H18" i="94"/>
  <c r="T19" i="54"/>
  <c r="T27" i="56"/>
  <c r="G27" i="137"/>
  <c r="D22" i="139"/>
  <c r="L26" i="97"/>
  <c r="E11" i="3"/>
  <c r="D15" i="107"/>
  <c r="C11" i="3"/>
  <c r="E29" i="139"/>
  <c r="F29" i="139" s="1"/>
  <c r="J23" i="144"/>
  <c r="E23" i="144"/>
  <c r="W12" i="4"/>
  <c r="Y13" i="103"/>
  <c r="Z13" i="103" s="1"/>
  <c r="L12" i="96"/>
  <c r="E22" i="144"/>
  <c r="J22" i="144"/>
  <c r="V25" i="104"/>
  <c r="W25" i="104" s="1"/>
  <c r="J11" i="95"/>
  <c r="AC17" i="144"/>
  <c r="E19" i="134"/>
  <c r="V25" i="47"/>
  <c r="Y25" i="47" s="1"/>
  <c r="F25" i="95"/>
  <c r="D13" i="54"/>
  <c r="D28" i="50"/>
  <c r="H16" i="107"/>
  <c r="L25" i="102"/>
  <c r="K25" i="102"/>
  <c r="G25" i="144"/>
  <c r="W27" i="100"/>
  <c r="D14" i="56"/>
  <c r="D20" i="138"/>
  <c r="E20" i="138" s="1"/>
  <c r="S19" i="104"/>
  <c r="AC22" i="139"/>
  <c r="W26" i="101"/>
  <c r="F17" i="94"/>
  <c r="V17" i="34"/>
  <c r="H24" i="94"/>
  <c r="K22" i="43"/>
  <c r="L22" i="43"/>
  <c r="D25" i="52"/>
  <c r="D16" i="45"/>
  <c r="J30" i="45"/>
  <c r="J17" i="144"/>
  <c r="D17" i="144" s="1"/>
  <c r="K17" i="144" s="1"/>
  <c r="E17" i="144"/>
  <c r="H17" i="107"/>
  <c r="J14" i="95"/>
  <c r="T26" i="50"/>
  <c r="AC22" i="145"/>
  <c r="W25" i="100"/>
  <c r="L30" i="47"/>
  <c r="M18" i="98"/>
  <c r="E18" i="152"/>
  <c r="AC18" i="68"/>
  <c r="E18" i="92"/>
  <c r="H17" i="94"/>
  <c r="T14" i="57"/>
  <c r="V30" i="101"/>
  <c r="W30" i="101" s="1"/>
  <c r="W11" i="101"/>
  <c r="J18" i="95"/>
  <c r="S13" i="104"/>
  <c r="D14" i="138"/>
  <c r="E14" i="138" s="1"/>
  <c r="T11" i="100"/>
  <c r="S30" i="100"/>
  <c r="T30" i="100" s="1"/>
  <c r="P11" i="100"/>
  <c r="D26" i="138"/>
  <c r="E26" i="138" s="1"/>
  <c r="S25" i="104"/>
  <c r="L24" i="97"/>
  <c r="U31" i="145"/>
  <c r="AC20" i="134"/>
  <c r="D21" i="55"/>
  <c r="H15" i="96"/>
  <c r="J20" i="142"/>
  <c r="E20" i="142"/>
  <c r="C24" i="84"/>
  <c r="I24" i="84" s="1"/>
  <c r="D24" i="97"/>
  <c r="J31" i="136"/>
  <c r="K31" i="136" s="1"/>
  <c r="AC28" i="137"/>
  <c r="G16" i="134"/>
  <c r="H16" i="134" s="1"/>
  <c r="Y27" i="105"/>
  <c r="Z27" i="105" s="1"/>
  <c r="N28" i="140"/>
  <c r="G15" i="92"/>
  <c r="Q15" i="79"/>
  <c r="M12" i="98"/>
  <c r="I29" i="52"/>
  <c r="S18" i="98"/>
  <c r="J19" i="96"/>
  <c r="F10" i="95"/>
  <c r="F30" i="47"/>
  <c r="V10" i="47"/>
  <c r="AC19" i="148"/>
  <c r="D19" i="138"/>
  <c r="E19" i="138" s="1"/>
  <c r="S18" i="104"/>
  <c r="D28" i="138"/>
  <c r="E28" i="138" s="1"/>
  <c r="S27" i="104"/>
  <c r="D24" i="140"/>
  <c r="S23" i="105"/>
  <c r="T12" i="55"/>
  <c r="M31" i="140"/>
  <c r="N31" i="140" s="1"/>
  <c r="Y11" i="105"/>
  <c r="N12" i="140"/>
  <c r="D18" i="96"/>
  <c r="T15" i="52"/>
  <c r="V20" i="103"/>
  <c r="W20" i="103" s="1"/>
  <c r="P17" i="4"/>
  <c r="Q17" i="4" s="1"/>
  <c r="T17" i="4"/>
  <c r="U31" i="137"/>
  <c r="T27" i="54"/>
  <c r="C23" i="84"/>
  <c r="AC15" i="143"/>
  <c r="G18" i="139"/>
  <c r="G27" i="139"/>
  <c r="T28" i="57"/>
  <c r="T18" i="51"/>
  <c r="N15" i="136"/>
  <c r="K18" i="98"/>
  <c r="S31" i="145"/>
  <c r="X11" i="10"/>
  <c r="L11" i="108"/>
  <c r="D25" i="54"/>
  <c r="F18" i="96"/>
  <c r="V18" i="48"/>
  <c r="Y18" i="48" s="1"/>
  <c r="V16" i="103"/>
  <c r="W16" i="103" s="1"/>
  <c r="G15" i="134"/>
  <c r="J20" i="96"/>
  <c r="T15" i="55"/>
  <c r="P20" i="58"/>
  <c r="N29" i="51"/>
  <c r="D17" i="52"/>
  <c r="F13" i="96"/>
  <c r="V13" i="48"/>
  <c r="Y13" i="48" s="1"/>
  <c r="M12" i="92"/>
  <c r="M12" i="152"/>
  <c r="Q16" i="68"/>
  <c r="D25" i="56"/>
  <c r="I16" i="98"/>
  <c r="K19" i="79"/>
  <c r="D18" i="107"/>
  <c r="C14" i="3"/>
  <c r="D18" i="55"/>
  <c r="G14" i="148"/>
  <c r="F19" i="94"/>
  <c r="V19" i="34"/>
  <c r="V19" i="105"/>
  <c r="W19" i="105" s="1"/>
  <c r="N13" i="140"/>
  <c r="Y12" i="105"/>
  <c r="Z12" i="105" s="1"/>
  <c r="V24" i="103"/>
  <c r="W24" i="103" s="1"/>
  <c r="N23" i="136"/>
  <c r="Q20" i="92"/>
  <c r="D18" i="136"/>
  <c r="E18" i="136" s="1"/>
  <c r="Z11" i="4"/>
  <c r="Y30" i="4"/>
  <c r="Z30" i="4" s="1"/>
  <c r="D24" i="138"/>
  <c r="E24" i="138" s="1"/>
  <c r="S23" i="104"/>
  <c r="W17" i="101"/>
  <c r="J12" i="142"/>
  <c r="E12" i="142"/>
  <c r="L31" i="142"/>
  <c r="E31" i="142" s="1"/>
  <c r="D20" i="55"/>
  <c r="G29" i="143"/>
  <c r="Y21" i="103"/>
  <c r="Z21" i="103" s="1"/>
  <c r="D21" i="54"/>
  <c r="C18" i="3"/>
  <c r="D22" i="107"/>
  <c r="E18" i="3"/>
  <c r="F16" i="108"/>
  <c r="F16" i="141"/>
  <c r="T16" i="10"/>
  <c r="H17" i="97"/>
  <c r="L26" i="108"/>
  <c r="X26" i="10"/>
  <c r="T25" i="51"/>
  <c r="E17" i="152"/>
  <c r="E17" i="92"/>
  <c r="AC17" i="68"/>
  <c r="E21" i="68"/>
  <c r="Z14" i="4"/>
  <c r="W19" i="101"/>
  <c r="J22" i="147"/>
  <c r="E22" i="147"/>
  <c r="Z19" i="4"/>
  <c r="F26" i="97"/>
  <c r="V26" i="49"/>
  <c r="Y26" i="49" s="1"/>
  <c r="N23" i="140"/>
  <c r="Y22" i="105"/>
  <c r="Z22" i="105" s="1"/>
  <c r="T26" i="53"/>
  <c r="Z18" i="4"/>
  <c r="S12" i="104"/>
  <c r="D13" i="138"/>
  <c r="E13" i="138" s="1"/>
  <c r="T23" i="51"/>
  <c r="Z31" i="143"/>
  <c r="H12" i="96"/>
  <c r="Y15" i="104"/>
  <c r="Z15" i="104" s="1"/>
  <c r="N16" i="138"/>
  <c r="H16" i="95"/>
  <c r="D21" i="136"/>
  <c r="E21" i="136" s="1"/>
  <c r="AC26" i="145"/>
  <c r="H22" i="97"/>
  <c r="Y17" i="103"/>
  <c r="Z17" i="103" s="1"/>
  <c r="Y30" i="100"/>
  <c r="Z30" i="100" s="1"/>
  <c r="Z11" i="100"/>
  <c r="F16" i="96"/>
  <c r="V16" i="48"/>
  <c r="Y16" i="48" s="1"/>
  <c r="S29" i="54"/>
  <c r="T11" i="54"/>
  <c r="G18" i="142"/>
  <c r="E13" i="137"/>
  <c r="F13" i="137" s="1"/>
  <c r="AC14" i="68"/>
  <c r="E14" i="152"/>
  <c r="E14" i="92"/>
  <c r="T24" i="56"/>
  <c r="E23" i="134"/>
  <c r="AC23" i="143"/>
  <c r="D18" i="139"/>
  <c r="S29" i="55"/>
  <c r="T29" i="55" s="1"/>
  <c r="T11" i="55"/>
  <c r="T20" i="57"/>
  <c r="S14" i="104"/>
  <c r="D15" i="138"/>
  <c r="E15" i="138" s="1"/>
  <c r="D28" i="52"/>
  <c r="G26" i="143"/>
  <c r="G26" i="144"/>
  <c r="AC17" i="137"/>
  <c r="H12" i="94"/>
  <c r="U12" i="34"/>
  <c r="L12" i="94"/>
  <c r="J17" i="145"/>
  <c r="E17" i="145"/>
  <c r="T13" i="50"/>
  <c r="C30" i="84"/>
  <c r="J18" i="148"/>
  <c r="E18" i="148"/>
  <c r="E14" i="143"/>
  <c r="J14" i="143"/>
  <c r="Q14" i="98"/>
  <c r="D18" i="50"/>
  <c r="I12" i="92"/>
  <c r="I12" i="152"/>
  <c r="I16" i="152" s="1"/>
  <c r="K16" i="68"/>
  <c r="K23" i="68" s="1"/>
  <c r="R15" i="10"/>
  <c r="J15" i="141"/>
  <c r="J15" i="108"/>
  <c r="H19" i="108"/>
  <c r="H19" i="141"/>
  <c r="V22" i="105"/>
  <c r="W22" i="105" s="1"/>
  <c r="AC14" i="145"/>
  <c r="E21" i="134"/>
  <c r="F21" i="134" s="1"/>
  <c r="AC28" i="147"/>
  <c r="F25" i="94"/>
  <c r="N25" i="94" s="1"/>
  <c r="V25" i="34"/>
  <c r="D13" i="139"/>
  <c r="D12" i="54"/>
  <c r="P21" i="101"/>
  <c r="Q21" i="101" s="1"/>
  <c r="T21" i="101"/>
  <c r="E21" i="145"/>
  <c r="J21" i="145"/>
  <c r="D19" i="97"/>
  <c r="H21" i="95"/>
  <c r="T24" i="4"/>
  <c r="P24" i="4"/>
  <c r="Q24" i="4" s="1"/>
  <c r="G19" i="142"/>
  <c r="D23" i="97"/>
  <c r="G23" i="148"/>
  <c r="D29" i="136"/>
  <c r="E29" i="136" s="1"/>
  <c r="G22" i="137"/>
  <c r="H22" i="137" s="1"/>
  <c r="AC16" i="148"/>
  <c r="G19" i="92"/>
  <c r="G19" i="152"/>
  <c r="AC25" i="143"/>
  <c r="T26" i="51"/>
  <c r="I13" i="98"/>
  <c r="J19" i="147"/>
  <c r="E19" i="147"/>
  <c r="AC16" i="137"/>
  <c r="W22" i="4"/>
  <c r="AC27" i="143"/>
  <c r="G19" i="148"/>
  <c r="W23" i="4"/>
  <c r="D26" i="140"/>
  <c r="S25" i="105"/>
  <c r="L16" i="95"/>
  <c r="AC12" i="137"/>
  <c r="AB31" i="137"/>
  <c r="AC31" i="137" s="1"/>
  <c r="V23" i="103"/>
  <c r="W23" i="103" s="1"/>
  <c r="T15" i="53"/>
  <c r="T21" i="52"/>
  <c r="AC18" i="139"/>
  <c r="T13" i="55"/>
  <c r="T24" i="50"/>
  <c r="I20" i="58"/>
  <c r="H27" i="96"/>
  <c r="W14" i="100"/>
  <c r="D25" i="45"/>
  <c r="H19" i="79"/>
  <c r="G16" i="98"/>
  <c r="F18" i="95"/>
  <c r="V18" i="47"/>
  <c r="Y18" i="47" s="1"/>
  <c r="C27" i="84"/>
  <c r="I27" i="84" s="1"/>
  <c r="G17" i="147"/>
  <c r="T17" i="55"/>
  <c r="T16" i="68"/>
  <c r="O12" i="152"/>
  <c r="O12" i="92"/>
  <c r="L17" i="95"/>
  <c r="L23" i="95"/>
  <c r="J30" i="47"/>
  <c r="D14" i="96"/>
  <c r="Z31" i="134"/>
  <c r="D18" i="53"/>
  <c r="E13" i="144"/>
  <c r="J13" i="144"/>
  <c r="W25" i="4"/>
  <c r="G25" i="134"/>
  <c r="E17" i="137"/>
  <c r="F17" i="137" s="1"/>
  <c r="Y20" i="103"/>
  <c r="Z20" i="103" s="1"/>
  <c r="G13" i="142"/>
  <c r="G24" i="137"/>
  <c r="H24" i="137" s="1"/>
  <c r="AC16" i="134"/>
  <c r="T24" i="52"/>
  <c r="U31" i="148"/>
  <c r="T13" i="100"/>
  <c r="P13" i="100"/>
  <c r="Q13" i="100" s="1"/>
  <c r="G28" i="145"/>
  <c r="G24" i="144"/>
  <c r="V26" i="48"/>
  <c r="Y26" i="48" s="1"/>
  <c r="F26" i="96"/>
  <c r="G26" i="139"/>
  <c r="D11" i="52"/>
  <c r="G29" i="52"/>
  <c r="T19" i="53"/>
  <c r="H13" i="95"/>
  <c r="W17" i="100"/>
  <c r="AC15" i="148"/>
  <c r="E15" i="92"/>
  <c r="AC15" i="68"/>
  <c r="Z23" i="101"/>
  <c r="G23" i="147"/>
  <c r="G26" i="134"/>
  <c r="V16" i="104"/>
  <c r="W16" i="104" s="1"/>
  <c r="T16" i="101"/>
  <c r="P16" i="101"/>
  <c r="Q16" i="101" s="1"/>
  <c r="AC16" i="79"/>
  <c r="E19" i="79"/>
  <c r="E16" i="98"/>
  <c r="J13" i="95"/>
  <c r="T12" i="54"/>
  <c r="G21" i="144"/>
  <c r="G29" i="139"/>
  <c r="H29" i="139" s="1"/>
  <c r="G18" i="148"/>
  <c r="T26" i="4"/>
  <c r="P26" i="4"/>
  <c r="Q26" i="4" s="1"/>
  <c r="Z16" i="4"/>
  <c r="D25" i="97"/>
  <c r="D13" i="97"/>
  <c r="T25" i="4"/>
  <c r="P25" i="4"/>
  <c r="Q25" i="4" s="1"/>
  <c r="C18" i="106"/>
  <c r="E28" i="134"/>
  <c r="F28" i="134" s="1"/>
  <c r="H30" i="34"/>
  <c r="D16" i="139"/>
  <c r="F23" i="96"/>
  <c r="V23" i="48"/>
  <c r="Y23" i="48" s="1"/>
  <c r="C22" i="84"/>
  <c r="D12" i="140"/>
  <c r="S11" i="105"/>
  <c r="G31" i="140"/>
  <c r="AC22" i="144"/>
  <c r="O18" i="98"/>
  <c r="F13" i="97"/>
  <c r="V13" i="49"/>
  <c r="Y13" i="49" s="1"/>
  <c r="Y12" i="103"/>
  <c r="Z12" i="103" s="1"/>
  <c r="D10" i="95"/>
  <c r="D30" i="47"/>
  <c r="V14" i="105"/>
  <c r="W14" i="105" s="1"/>
  <c r="T17" i="51"/>
  <c r="C29" i="106"/>
  <c r="H14" i="97"/>
  <c r="F17" i="96"/>
  <c r="V17" i="48"/>
  <c r="Y17" i="48" s="1"/>
  <c r="V23" i="104"/>
  <c r="W23" i="104" s="1"/>
  <c r="W28" i="4"/>
  <c r="N26" i="140"/>
  <c r="Y25" i="105"/>
  <c r="Z25" i="105" s="1"/>
  <c r="T15" i="50"/>
  <c r="D23" i="56"/>
  <c r="Q21" i="68"/>
  <c r="M17" i="92"/>
  <c r="M17" i="152"/>
  <c r="V22" i="103"/>
  <c r="W22" i="103" s="1"/>
  <c r="G13" i="134"/>
  <c r="G27" i="134"/>
  <c r="H27" i="134" s="1"/>
  <c r="Y23" i="103"/>
  <c r="Z23" i="103" s="1"/>
  <c r="F20" i="95"/>
  <c r="V20" i="47"/>
  <c r="Y20" i="47" s="1"/>
  <c r="E18" i="147"/>
  <c r="J18" i="147"/>
  <c r="J10" i="95"/>
  <c r="R30" i="47"/>
  <c r="E13" i="143"/>
  <c r="J13" i="143"/>
  <c r="J27" i="97"/>
  <c r="J19" i="97"/>
  <c r="D20" i="57"/>
  <c r="Z15" i="125"/>
  <c r="S14" i="152"/>
  <c r="S14" i="92"/>
  <c r="AA14" i="68"/>
  <c r="V11" i="47"/>
  <c r="Y11" i="47" s="1"/>
  <c r="F11" i="95"/>
  <c r="N11" i="95" s="1"/>
  <c r="G19" i="134"/>
  <c r="H19" i="134" s="1"/>
  <c r="D12" i="136"/>
  <c r="E12" i="136" s="1"/>
  <c r="G31" i="136"/>
  <c r="K13" i="98"/>
  <c r="D16" i="54"/>
  <c r="D28" i="45"/>
  <c r="F23" i="95"/>
  <c r="V23" i="47"/>
  <c r="Y23" i="47" s="1"/>
  <c r="G12" i="142"/>
  <c r="N31" i="142"/>
  <c r="E24" i="147"/>
  <c r="J24" i="147"/>
  <c r="D17" i="53"/>
  <c r="Z12" i="101"/>
  <c r="Z21" i="100"/>
  <c r="AC29" i="142"/>
  <c r="E15" i="139"/>
  <c r="F15" i="139" s="1"/>
  <c r="AC19" i="139"/>
  <c r="D30" i="34"/>
  <c r="D12" i="155"/>
  <c r="D10" i="94"/>
  <c r="G15" i="147"/>
  <c r="Y18" i="103"/>
  <c r="Z18" i="103" s="1"/>
  <c r="D22" i="138"/>
  <c r="E22" i="138" s="1"/>
  <c r="S21" i="104"/>
  <c r="AC29" i="139"/>
  <c r="H15" i="97"/>
  <c r="L26" i="95"/>
  <c r="J15" i="148"/>
  <c r="E15" i="148"/>
  <c r="D22" i="95"/>
  <c r="C17" i="106"/>
  <c r="J22" i="145"/>
  <c r="E22" i="145"/>
  <c r="AC21" i="139"/>
  <c r="S12" i="105"/>
  <c r="D13" i="140"/>
  <c r="J20" i="145"/>
  <c r="E20" i="145"/>
  <c r="V26" i="104"/>
  <c r="W26" i="104" s="1"/>
  <c r="E13" i="142"/>
  <c r="J13" i="142"/>
  <c r="G28" i="134"/>
  <c r="H28" i="134" s="1"/>
  <c r="I29" i="57"/>
  <c r="J29" i="57" s="1"/>
  <c r="AC22" i="147"/>
  <c r="T23" i="56"/>
  <c r="J21" i="96"/>
  <c r="R30" i="34"/>
  <c r="J10" i="94"/>
  <c r="N31" i="145"/>
  <c r="G12" i="145"/>
  <c r="D24" i="95"/>
  <c r="Z14" i="101"/>
  <c r="G24" i="145"/>
  <c r="J25" i="148"/>
  <c r="E25" i="148"/>
  <c r="T14" i="55"/>
  <c r="Y24" i="105"/>
  <c r="Z24" i="105" s="1"/>
  <c r="N25" i="140"/>
  <c r="AC18" i="137"/>
  <c r="D25" i="136"/>
  <c r="E25" i="136" s="1"/>
  <c r="E29" i="107"/>
  <c r="AC14" i="139"/>
  <c r="W15" i="4"/>
  <c r="H15" i="125"/>
  <c r="G17" i="148"/>
  <c r="E15" i="143"/>
  <c r="J15" i="143"/>
  <c r="T20" i="51"/>
  <c r="G19" i="139"/>
  <c r="G16" i="147"/>
  <c r="T18" i="57"/>
  <c r="G24" i="142"/>
  <c r="C19" i="84"/>
  <c r="D16" i="52"/>
  <c r="AC13" i="143"/>
  <c r="T17" i="52"/>
  <c r="Y18" i="105"/>
  <c r="Z18" i="105" s="1"/>
  <c r="N19" i="140"/>
  <c r="D17" i="139"/>
  <c r="K27" i="102"/>
  <c r="T23" i="55"/>
  <c r="D19" i="96"/>
  <c r="T22" i="57"/>
  <c r="E23" i="107"/>
  <c r="J28" i="145"/>
  <c r="E28" i="145"/>
  <c r="V15" i="105"/>
  <c r="W15" i="105" s="1"/>
  <c r="T27" i="52"/>
  <c r="G23" i="145"/>
  <c r="H16" i="94"/>
  <c r="AC29" i="137"/>
  <c r="H27" i="107"/>
  <c r="AC26" i="144"/>
  <c r="I15" i="92"/>
  <c r="G29" i="53"/>
  <c r="D11" i="53"/>
  <c r="J25" i="147"/>
  <c r="E25" i="147"/>
  <c r="H22" i="107"/>
  <c r="T12" i="56"/>
  <c r="T12" i="57"/>
  <c r="X24" i="10"/>
  <c r="L24" i="108"/>
  <c r="D11" i="97"/>
  <c r="Y20" i="104"/>
  <c r="Z20" i="104" s="1"/>
  <c r="N21" i="138"/>
  <c r="Q19" i="79"/>
  <c r="M16" i="98"/>
  <c r="C16" i="84"/>
  <c r="T23" i="50"/>
  <c r="S12" i="103"/>
  <c r="D13" i="134"/>
  <c r="Z31" i="139"/>
  <c r="Y13" i="105"/>
  <c r="Z13" i="105" s="1"/>
  <c r="N14" i="140"/>
  <c r="T21" i="51"/>
  <c r="G17" i="144"/>
  <c r="H17" i="144" s="1"/>
  <c r="W14" i="101"/>
  <c r="AC28" i="142"/>
  <c r="Z25" i="101"/>
  <c r="D23" i="95"/>
  <c r="J12" i="148"/>
  <c r="L31" i="148"/>
  <c r="E12" i="148"/>
  <c r="D29" i="102"/>
  <c r="H31" i="107"/>
  <c r="W25" i="101"/>
  <c r="F16" i="94"/>
  <c r="V16" i="34"/>
  <c r="AC26" i="139"/>
  <c r="J27" i="148"/>
  <c r="E27" i="148"/>
  <c r="D16" i="95"/>
  <c r="D20" i="155"/>
  <c r="D18" i="94"/>
  <c r="J20" i="58"/>
  <c r="D25" i="139"/>
  <c r="D21" i="139"/>
  <c r="J25" i="145"/>
  <c r="E25" i="145"/>
  <c r="G17" i="142"/>
  <c r="H28" i="107"/>
  <c r="T28" i="51"/>
  <c r="T27" i="53"/>
  <c r="D14" i="139"/>
  <c r="L20" i="58"/>
  <c r="G13" i="139"/>
  <c r="H13" i="139" s="1"/>
  <c r="R20" i="58"/>
  <c r="G12" i="98"/>
  <c r="H15" i="79"/>
  <c r="E28" i="107"/>
  <c r="E23" i="139"/>
  <c r="F23" i="139" s="1"/>
  <c r="E26" i="107"/>
  <c r="Q12" i="98"/>
  <c r="W15" i="79"/>
  <c r="E29" i="137"/>
  <c r="T19" i="57"/>
  <c r="O19" i="92"/>
  <c r="O19" i="152"/>
  <c r="D26" i="155"/>
  <c r="D24" i="94"/>
  <c r="T13" i="57"/>
  <c r="S13" i="105"/>
  <c r="D14" i="140"/>
  <c r="D17" i="55"/>
  <c r="E14" i="107"/>
  <c r="H31" i="106"/>
  <c r="E24" i="137"/>
  <c r="F24" i="137" s="1"/>
  <c r="I29" i="53"/>
  <c r="Q31" i="139"/>
  <c r="T19" i="101"/>
  <c r="P19" i="101"/>
  <c r="Q19" i="101" s="1"/>
  <c r="N22" i="140"/>
  <c r="Y21" i="105"/>
  <c r="Z21" i="105" s="1"/>
  <c r="G15" i="139"/>
  <c r="H15" i="139" s="1"/>
  <c r="D22" i="96"/>
  <c r="D25" i="134"/>
  <c r="S24" i="103"/>
  <c r="E22" i="107"/>
  <c r="T13" i="54"/>
  <c r="AC29" i="147"/>
  <c r="H30" i="107"/>
  <c r="E22" i="148"/>
  <c r="J22" i="148"/>
  <c r="S20" i="105"/>
  <c r="D21" i="140"/>
  <c r="I29" i="55"/>
  <c r="G18" i="145"/>
  <c r="AC15" i="139"/>
  <c r="J16" i="148"/>
  <c r="E16" i="148"/>
  <c r="Z21" i="101"/>
  <c r="T20" i="52"/>
  <c r="AC27" i="144"/>
  <c r="AC14" i="137"/>
  <c r="C21" i="84"/>
  <c r="E19" i="148"/>
  <c r="J19" i="148"/>
  <c r="AC24" i="147"/>
  <c r="N29" i="53"/>
  <c r="N29" i="140"/>
  <c r="Y28" i="105"/>
  <c r="Z28" i="105" s="1"/>
  <c r="V12" i="105"/>
  <c r="W12" i="105" s="1"/>
  <c r="P14" i="101"/>
  <c r="Q14" i="101" s="1"/>
  <c r="T14" i="101"/>
  <c r="T25" i="54"/>
  <c r="T28" i="54"/>
  <c r="W22" i="101"/>
  <c r="S21" i="103"/>
  <c r="D22" i="134"/>
  <c r="E19" i="107"/>
  <c r="G16" i="139"/>
  <c r="Z17" i="100"/>
  <c r="X16" i="10"/>
  <c r="L16" i="108"/>
  <c r="S13" i="98"/>
  <c r="G20" i="148"/>
  <c r="AC26" i="134"/>
  <c r="Y19" i="103"/>
  <c r="Z19" i="103" s="1"/>
  <c r="T28" i="55"/>
  <c r="E24" i="107"/>
  <c r="I23" i="106"/>
  <c r="T14" i="52"/>
  <c r="J15" i="142"/>
  <c r="E15" i="142"/>
  <c r="W26" i="100"/>
  <c r="G27" i="148"/>
  <c r="T24" i="57"/>
  <c r="G19" i="147"/>
  <c r="AC17" i="147"/>
  <c r="E17" i="107"/>
  <c r="T20" i="53"/>
  <c r="E18" i="137"/>
  <c r="F18" i="137" s="1"/>
  <c r="T20" i="55"/>
  <c r="O14" i="98"/>
  <c r="D15" i="137"/>
  <c r="T22" i="54"/>
  <c r="N31" i="148"/>
  <c r="G12" i="148"/>
  <c r="Z26" i="100"/>
  <c r="J23" i="145"/>
  <c r="D23" i="145" s="1"/>
  <c r="K23" i="145" s="1"/>
  <c r="E23" i="145"/>
  <c r="T14" i="53"/>
  <c r="E18" i="139"/>
  <c r="F18" i="139" s="1"/>
  <c r="N25" i="138"/>
  <c r="Y24" i="104"/>
  <c r="Z24" i="104" s="1"/>
  <c r="T13" i="53"/>
  <c r="T21" i="57"/>
  <c r="E31" i="107"/>
  <c r="T16" i="57"/>
  <c r="H21" i="108"/>
  <c r="H21" i="141"/>
  <c r="D29" i="137"/>
  <c r="W29" i="10"/>
  <c r="X10" i="10"/>
  <c r="L10" i="108"/>
  <c r="T21" i="53"/>
  <c r="G21" i="137"/>
  <c r="H21" i="137" s="1"/>
  <c r="N27" i="140"/>
  <c r="Y26" i="105"/>
  <c r="Z26" i="105" s="1"/>
  <c r="G16" i="145"/>
  <c r="H24" i="108"/>
  <c r="H24" i="141"/>
  <c r="T23" i="54"/>
  <c r="D17" i="96"/>
  <c r="D16" i="140"/>
  <c r="S15" i="105"/>
  <c r="E14" i="148"/>
  <c r="J14" i="148"/>
  <c r="D14" i="148" s="1"/>
  <c r="K14" i="148" s="1"/>
  <c r="K20" i="58"/>
  <c r="C15" i="84"/>
  <c r="I15" i="84" s="1"/>
  <c r="L13" i="94"/>
  <c r="U13" i="34"/>
  <c r="D14" i="94"/>
  <c r="D16" i="155"/>
  <c r="T16" i="54"/>
  <c r="G12" i="92"/>
  <c r="G12" i="152"/>
  <c r="H16" i="68"/>
  <c r="G16" i="137"/>
  <c r="H16" i="137" s="1"/>
  <c r="D20" i="97"/>
  <c r="J29" i="148"/>
  <c r="E29" i="148"/>
  <c r="N29" i="52"/>
  <c r="O29" i="52" s="1"/>
  <c r="H14" i="141"/>
  <c r="H14" i="108"/>
  <c r="E29" i="143"/>
  <c r="J29" i="143"/>
  <c r="J19" i="144"/>
  <c r="E19" i="144"/>
  <c r="N31" i="139"/>
  <c r="G12" i="139"/>
  <c r="H12" i="139" s="1"/>
  <c r="D25" i="140"/>
  <c r="S24" i="105"/>
  <c r="Z17" i="4"/>
  <c r="T26" i="56"/>
  <c r="G15" i="148"/>
  <c r="D10" i="97"/>
  <c r="D30" i="49"/>
  <c r="T26" i="55"/>
  <c r="X20" i="10"/>
  <c r="L20" i="108"/>
  <c r="T16" i="51"/>
  <c r="AC18" i="144"/>
  <c r="AC28" i="144"/>
  <c r="E23" i="147"/>
  <c r="J23" i="147"/>
  <c r="AC24" i="139"/>
  <c r="D12" i="95"/>
  <c r="H17" i="95"/>
  <c r="T18" i="52"/>
  <c r="T26" i="54"/>
  <c r="E17" i="139"/>
  <c r="I14" i="98"/>
  <c r="W13" i="101"/>
  <c r="F31" i="84"/>
  <c r="G25" i="147"/>
  <c r="J24" i="141"/>
  <c r="R24" i="10"/>
  <c r="J24" i="108"/>
  <c r="E24" i="143"/>
  <c r="J24" i="143"/>
  <c r="O20" i="58"/>
  <c r="L18" i="95"/>
  <c r="T20" i="50"/>
  <c r="D20" i="94"/>
  <c r="D22" i="155"/>
  <c r="Q17" i="98"/>
  <c r="F13" i="141"/>
  <c r="F13" i="108"/>
  <c r="T13" i="10"/>
  <c r="E15" i="125"/>
  <c r="AC12" i="125"/>
  <c r="AC19" i="144"/>
  <c r="T16" i="55"/>
  <c r="T24" i="55"/>
  <c r="Z22" i="4"/>
  <c r="V24" i="105"/>
  <c r="W24" i="105" s="1"/>
  <c r="E27" i="139"/>
  <c r="T12" i="50"/>
  <c r="G28" i="144"/>
  <c r="D26" i="95"/>
  <c r="D15" i="96"/>
  <c r="J21" i="143"/>
  <c r="E21" i="143"/>
  <c r="T27" i="55"/>
  <c r="T19" i="51"/>
  <c r="H26" i="141"/>
  <c r="H26" i="108"/>
  <c r="T13" i="56"/>
  <c r="AC13" i="147"/>
  <c r="I29" i="51"/>
  <c r="E27" i="107"/>
  <c r="E20" i="139"/>
  <c r="F20" i="139" s="1"/>
  <c r="E27" i="145"/>
  <c r="J27" i="145"/>
  <c r="G26" i="147"/>
  <c r="T19" i="56"/>
  <c r="T23" i="53"/>
  <c r="G24" i="139"/>
  <c r="H24" i="139" s="1"/>
  <c r="T18" i="50"/>
  <c r="T16" i="53"/>
  <c r="G13" i="147"/>
  <c r="T23" i="52"/>
  <c r="AC26" i="148"/>
  <c r="V13" i="105"/>
  <c r="W13" i="105" s="1"/>
  <c r="G22" i="147"/>
  <c r="G25" i="148"/>
  <c r="O17" i="98"/>
  <c r="T16" i="56"/>
  <c r="C28" i="84"/>
  <c r="D20" i="95"/>
  <c r="G25" i="139"/>
  <c r="J13" i="147"/>
  <c r="E13" i="147"/>
  <c r="E17" i="147"/>
  <c r="J17" i="147"/>
  <c r="AC29" i="144"/>
  <c r="E18" i="98"/>
  <c r="AC18" i="79"/>
  <c r="T26" i="57"/>
  <c r="E16" i="139"/>
  <c r="F16" i="139" s="1"/>
  <c r="W15" i="101"/>
  <c r="T22" i="51"/>
  <c r="Y12" i="104"/>
  <c r="Z12" i="104" s="1"/>
  <c r="N13" i="138"/>
  <c r="T16" i="50"/>
  <c r="Z24" i="101"/>
  <c r="AC25" i="139"/>
  <c r="E23" i="3"/>
  <c r="C23" i="3"/>
  <c r="D27" i="107"/>
  <c r="D26" i="96"/>
  <c r="E26" i="148"/>
  <c r="J26" i="148"/>
  <c r="G17" i="92"/>
  <c r="G17" i="152"/>
  <c r="G21" i="152" s="1"/>
  <c r="W17" i="152" s="1"/>
  <c r="H21" i="68"/>
  <c r="T15" i="79"/>
  <c r="O12" i="98"/>
  <c r="E20" i="107"/>
  <c r="AC16" i="139"/>
  <c r="AB31" i="147"/>
  <c r="D18" i="97"/>
  <c r="AC28" i="148"/>
  <c r="R19" i="10"/>
  <c r="J19" i="108"/>
  <c r="J19" i="141"/>
  <c r="Q20" i="58"/>
  <c r="E25" i="107"/>
  <c r="AC25" i="142"/>
  <c r="E21" i="107"/>
  <c r="I20" i="106"/>
  <c r="AC18" i="148"/>
  <c r="E20" i="58"/>
  <c r="D27" i="155"/>
  <c r="D25" i="94"/>
  <c r="AB31" i="139"/>
  <c r="AC31" i="139" s="1"/>
  <c r="AC12" i="139"/>
  <c r="D17" i="97"/>
  <c r="T22" i="53"/>
  <c r="D25" i="96"/>
  <c r="T17" i="57"/>
  <c r="AC18" i="147"/>
  <c r="J16" i="143"/>
  <c r="E16" i="143"/>
  <c r="G14" i="147"/>
  <c r="T24" i="53"/>
  <c r="J20" i="148"/>
  <c r="E20" i="148"/>
  <c r="T11" i="56"/>
  <c r="S29" i="56"/>
  <c r="T29" i="56" s="1"/>
  <c r="Z27" i="100"/>
  <c r="T28" i="56"/>
  <c r="E27" i="147"/>
  <c r="J27" i="147"/>
  <c r="S29" i="52"/>
  <c r="T29" i="52" s="1"/>
  <c r="T11" i="52"/>
  <c r="I29" i="56"/>
  <c r="J29" i="56" s="1"/>
  <c r="AC28" i="139"/>
  <c r="T11" i="53"/>
  <c r="S29" i="53"/>
  <c r="T29" i="53" s="1"/>
  <c r="Y26" i="104"/>
  <c r="Z26" i="104" s="1"/>
  <c r="N27" i="138"/>
  <c r="J16" i="108"/>
  <c r="J16" i="141"/>
  <c r="R16" i="10"/>
  <c r="Y17" i="104"/>
  <c r="Z17" i="104" s="1"/>
  <c r="N18" i="138"/>
  <c r="G13" i="137"/>
  <c r="H13" i="137" s="1"/>
  <c r="G21" i="145"/>
  <c r="U31" i="134"/>
  <c r="V31" i="134" s="1"/>
  <c r="J19" i="142"/>
  <c r="E19" i="142"/>
  <c r="S20" i="92"/>
  <c r="D27" i="57"/>
  <c r="V18" i="103"/>
  <c r="W18" i="103" s="1"/>
  <c r="E14" i="98"/>
  <c r="AC14" i="79"/>
  <c r="T14" i="54"/>
  <c r="T12" i="52"/>
  <c r="T25" i="101"/>
  <c r="P25" i="101"/>
  <c r="Q25" i="101" s="1"/>
  <c r="AC12" i="148"/>
  <c r="AB31" i="148"/>
  <c r="K17" i="98"/>
  <c r="D17" i="94"/>
  <c r="D19" i="155"/>
  <c r="I14" i="84"/>
  <c r="H15" i="107"/>
  <c r="L18" i="108"/>
  <c r="X18" i="10"/>
  <c r="T21" i="54"/>
  <c r="T13" i="51"/>
  <c r="D28" i="140"/>
  <c r="S27" i="105"/>
  <c r="D20" i="58"/>
  <c r="T20" i="56"/>
  <c r="D19" i="95"/>
  <c r="K19" i="43"/>
  <c r="L19" i="43"/>
  <c r="AC26" i="137"/>
  <c r="Z15" i="101"/>
  <c r="G20" i="144"/>
  <c r="C20" i="84"/>
  <c r="E22" i="137"/>
  <c r="F22" i="137" s="1"/>
  <c r="G22" i="148"/>
  <c r="T25" i="53"/>
  <c r="C29" i="84"/>
  <c r="I29" i="84" s="1"/>
  <c r="D18" i="155"/>
  <c r="D16" i="94"/>
  <c r="V14" i="104"/>
  <c r="W14" i="104" s="1"/>
  <c r="M14" i="98"/>
  <c r="N17" i="140"/>
  <c r="Y16" i="105"/>
  <c r="Z16" i="105" s="1"/>
  <c r="V18" i="104"/>
  <c r="W18" i="104" s="1"/>
  <c r="G21" i="147"/>
  <c r="D25" i="95"/>
  <c r="E24" i="148"/>
  <c r="J24" i="148"/>
  <c r="J28" i="148"/>
  <c r="E28" i="148"/>
  <c r="T28" i="53"/>
  <c r="H26" i="107"/>
  <c r="I25" i="84"/>
  <c r="AC19" i="143"/>
  <c r="S26" i="105"/>
  <c r="D27" i="140"/>
  <c r="L18" i="94"/>
  <c r="U18" i="34"/>
  <c r="E16" i="144"/>
  <c r="J16" i="144"/>
  <c r="E28" i="147"/>
  <c r="J28" i="147"/>
  <c r="H22" i="94"/>
  <c r="T20" i="100"/>
  <c r="P20" i="100"/>
  <c r="Q20" i="100" s="1"/>
  <c r="C17" i="84"/>
  <c r="I17" i="84" s="1"/>
  <c r="T19" i="52"/>
  <c r="I18" i="84"/>
  <c r="H19" i="107"/>
  <c r="G27" i="147"/>
  <c r="L24" i="43"/>
  <c r="K24" i="43"/>
  <c r="D16" i="55"/>
  <c r="W28" i="100"/>
  <c r="F20" i="58"/>
  <c r="E13" i="92"/>
  <c r="E13" i="152"/>
  <c r="AC13" i="68"/>
  <c r="V17" i="103"/>
  <c r="W17" i="103" s="1"/>
  <c r="D27" i="139"/>
  <c r="C20" i="58"/>
  <c r="D12" i="94"/>
  <c r="D14" i="155"/>
  <c r="W24" i="101"/>
  <c r="T15" i="57"/>
  <c r="K14" i="98"/>
  <c r="C12" i="3"/>
  <c r="D16" i="107"/>
  <c r="E12" i="3"/>
  <c r="L25" i="108"/>
  <c r="X25" i="10"/>
  <c r="W18" i="101"/>
  <c r="V23" i="105"/>
  <c r="W23" i="105" s="1"/>
  <c r="J28" i="142"/>
  <c r="E28" i="142"/>
  <c r="V17" i="105"/>
  <c r="W17" i="105" s="1"/>
  <c r="X17" i="10"/>
  <c r="L17" i="108"/>
  <c r="T22" i="52"/>
  <c r="U31" i="139"/>
  <c r="Z31" i="147"/>
  <c r="T21" i="50"/>
  <c r="E24" i="139"/>
  <c r="F24" i="139" s="1"/>
  <c r="N29" i="50"/>
  <c r="O29" i="50" s="1"/>
  <c r="Z22" i="101"/>
  <c r="T18" i="55"/>
  <c r="D22" i="97"/>
  <c r="T25" i="56"/>
  <c r="D13" i="96"/>
  <c r="E15" i="107"/>
  <c r="H20" i="107"/>
  <c r="I19" i="84"/>
  <c r="AC20" i="148"/>
  <c r="N29" i="57"/>
  <c r="O29" i="57" s="1"/>
  <c r="E23" i="137"/>
  <c r="F23" i="137" s="1"/>
  <c r="AC27" i="139"/>
  <c r="AC27" i="142"/>
  <c r="D27" i="137"/>
  <c r="L17" i="102"/>
  <c r="K17" i="102"/>
  <c r="J21" i="94"/>
  <c r="M19" i="92"/>
  <c r="M19" i="152"/>
  <c r="T17" i="54"/>
  <c r="G14" i="137"/>
  <c r="H14" i="137" s="1"/>
  <c r="D30" i="48"/>
  <c r="D10" i="96"/>
  <c r="T21" i="10"/>
  <c r="F21" i="141"/>
  <c r="N21" i="141" s="1"/>
  <c r="G21" i="141" s="1"/>
  <c r="F21" i="108"/>
  <c r="N21" i="108" s="1"/>
  <c r="G21" i="108" s="1"/>
  <c r="T25" i="52"/>
  <c r="E20" i="134"/>
  <c r="F20" i="134" s="1"/>
  <c r="S17" i="104"/>
  <c r="D18" i="138"/>
  <c r="E18" i="138" s="1"/>
  <c r="T23" i="57"/>
  <c r="D11" i="96"/>
  <c r="T15" i="51"/>
  <c r="S17" i="105"/>
  <c r="D18" i="140"/>
  <c r="V28" i="103"/>
  <c r="W28" i="103" s="1"/>
  <c r="E16" i="134"/>
  <c r="F16" i="134" s="1"/>
  <c r="X31" i="134"/>
  <c r="Y11" i="103"/>
  <c r="V12" i="49"/>
  <c r="Y12" i="49" s="1"/>
  <c r="F12" i="97"/>
  <c r="H24" i="107"/>
  <c r="I23" i="84"/>
  <c r="AC20" i="68"/>
  <c r="E20" i="92"/>
  <c r="T17" i="50"/>
  <c r="V19" i="104"/>
  <c r="W19" i="104" s="1"/>
  <c r="H24" i="97"/>
  <c r="T16" i="52"/>
  <c r="D12" i="97"/>
  <c r="D26" i="50"/>
  <c r="G18" i="137"/>
  <c r="H18" i="137" s="1"/>
  <c r="J26" i="141"/>
  <c r="J26" i="108"/>
  <c r="R26" i="10"/>
  <c r="H11" i="97"/>
  <c r="F30" i="34"/>
  <c r="V10" i="34"/>
  <c r="F10" i="94"/>
  <c r="N24" i="140"/>
  <c r="Y23" i="105"/>
  <c r="Z23" i="105" s="1"/>
  <c r="G31" i="138"/>
  <c r="S11" i="104"/>
  <c r="D12" i="138"/>
  <c r="E12" i="138" s="1"/>
  <c r="G29" i="55"/>
  <c r="D11" i="55"/>
  <c r="D26" i="139"/>
  <c r="T22" i="56"/>
  <c r="H21" i="107"/>
  <c r="D14" i="97"/>
  <c r="D21" i="155"/>
  <c r="D19" i="94"/>
  <c r="H23" i="107"/>
  <c r="I22" i="84"/>
  <c r="H22" i="141"/>
  <c r="H22" i="108"/>
  <c r="H16" i="139" l="1"/>
  <c r="H19" i="139"/>
  <c r="N13" i="97"/>
  <c r="E10" i="3"/>
  <c r="AC19" i="142"/>
  <c r="F19" i="134"/>
  <c r="U19" i="10"/>
  <c r="O29" i="55"/>
  <c r="J29" i="51"/>
  <c r="Q21" i="152"/>
  <c r="AB17" i="152" s="1"/>
  <c r="AC20" i="145"/>
  <c r="V31" i="137"/>
  <c r="F25" i="137"/>
  <c r="U27" i="10"/>
  <c r="U13" i="10"/>
  <c r="R25" i="10"/>
  <c r="U14" i="10"/>
  <c r="U24" i="10"/>
  <c r="H18" i="134"/>
  <c r="O29" i="54"/>
  <c r="T29" i="54"/>
  <c r="F27" i="139"/>
  <c r="D30" i="94"/>
  <c r="U23" i="10"/>
  <c r="H13" i="134"/>
  <c r="AC15" i="144"/>
  <c r="N26" i="97"/>
  <c r="H21" i="134"/>
  <c r="C28" i="106"/>
  <c r="I28" i="106" s="1"/>
  <c r="F26" i="134"/>
  <c r="H25" i="139"/>
  <c r="F14" i="148"/>
  <c r="I30" i="84"/>
  <c r="H26" i="134"/>
  <c r="F23" i="134"/>
  <c r="T29" i="50"/>
  <c r="U15" i="10"/>
  <c r="R20" i="10"/>
  <c r="H29" i="134"/>
  <c r="U21" i="10"/>
  <c r="H15" i="134"/>
  <c r="G31" i="144"/>
  <c r="I20" i="84"/>
  <c r="V31" i="139"/>
  <c r="O29" i="53"/>
  <c r="X15" i="10"/>
  <c r="H26" i="137"/>
  <c r="AC18" i="145"/>
  <c r="F17" i="139"/>
  <c r="N23" i="95"/>
  <c r="U20" i="10"/>
  <c r="X23" i="10"/>
  <c r="U25" i="10"/>
  <c r="F29" i="134"/>
  <c r="AC24" i="146"/>
  <c r="AC12" i="147"/>
  <c r="X31" i="147"/>
  <c r="AC31" i="147" s="1"/>
  <c r="F30" i="94"/>
  <c r="N10" i="94"/>
  <c r="G10" i="94" s="1"/>
  <c r="R21" i="10"/>
  <c r="C24" i="106"/>
  <c r="D13" i="147"/>
  <c r="F13" i="147" s="1"/>
  <c r="K27" i="107"/>
  <c r="L27" i="107" s="1"/>
  <c r="F27" i="107"/>
  <c r="N17" i="96"/>
  <c r="Q17" i="96" s="1"/>
  <c r="D30" i="95"/>
  <c r="E12" i="140"/>
  <c r="P25" i="105"/>
  <c r="Q25" i="105" s="1"/>
  <c r="T25" i="105"/>
  <c r="G25" i="94"/>
  <c r="Q25" i="94"/>
  <c r="N13" i="96"/>
  <c r="G13" i="96" s="1"/>
  <c r="Q31" i="145"/>
  <c r="H27" i="139"/>
  <c r="P30" i="100"/>
  <c r="Q30" i="100" s="1"/>
  <c r="Q11" i="100"/>
  <c r="N10" i="141"/>
  <c r="F29" i="141"/>
  <c r="F30" i="141"/>
  <c r="H19" i="125"/>
  <c r="T28" i="105"/>
  <c r="P28" i="105"/>
  <c r="Q28" i="105" s="1"/>
  <c r="K16" i="107"/>
  <c r="L16" i="107" s="1"/>
  <c r="F16" i="107"/>
  <c r="R12" i="10"/>
  <c r="X12" i="10"/>
  <c r="C15" i="106"/>
  <c r="T22" i="105"/>
  <c r="P22" i="105"/>
  <c r="Q22" i="105" s="1"/>
  <c r="AA13" i="68"/>
  <c r="F20" i="107"/>
  <c r="K20" i="107"/>
  <c r="L20" i="107" s="1"/>
  <c r="F26" i="107"/>
  <c r="K26" i="107"/>
  <c r="L26" i="107" s="1"/>
  <c r="AC19" i="145"/>
  <c r="D27" i="148"/>
  <c r="K27" i="148" s="1"/>
  <c r="D12" i="148"/>
  <c r="J31" i="148"/>
  <c r="F29" i="107"/>
  <c r="K29" i="107"/>
  <c r="L29" i="107" s="1"/>
  <c r="V30" i="34"/>
  <c r="Y30" i="34" s="1"/>
  <c r="Y10" i="34"/>
  <c r="U10" i="34"/>
  <c r="F14" i="155"/>
  <c r="G14" i="155" s="1"/>
  <c r="J14" i="155"/>
  <c r="D28" i="148"/>
  <c r="K28" i="148" s="1"/>
  <c r="AA18" i="79"/>
  <c r="E19" i="125"/>
  <c r="AC15" i="125"/>
  <c r="U15" i="125" s="1"/>
  <c r="D24" i="143"/>
  <c r="K24" i="143" s="1"/>
  <c r="T24" i="105"/>
  <c r="P24" i="105"/>
  <c r="Q24" i="105" s="1"/>
  <c r="J16" i="155"/>
  <c r="F16" i="155"/>
  <c r="G16" i="155" s="1"/>
  <c r="P21" i="103"/>
  <c r="Q21" i="103" s="1"/>
  <c r="T21" i="103"/>
  <c r="K14" i="107"/>
  <c r="F14" i="107"/>
  <c r="E32" i="107"/>
  <c r="D29" i="53"/>
  <c r="E29" i="53" s="1"/>
  <c r="AC14" i="142"/>
  <c r="G31" i="145"/>
  <c r="AC21" i="147"/>
  <c r="D15" i="148"/>
  <c r="G11" i="95"/>
  <c r="Q11" i="95"/>
  <c r="I30" i="34"/>
  <c r="AC24" i="142"/>
  <c r="D13" i="144"/>
  <c r="M23" i="95"/>
  <c r="E26" i="140"/>
  <c r="D21" i="145"/>
  <c r="D17" i="145"/>
  <c r="AC22" i="148"/>
  <c r="U16" i="10"/>
  <c r="F30" i="95"/>
  <c r="N10" i="95"/>
  <c r="Q10" i="95" s="1"/>
  <c r="N10" i="108"/>
  <c r="F30" i="108"/>
  <c r="F29" i="108"/>
  <c r="U12" i="10"/>
  <c r="D22" i="142"/>
  <c r="H22" i="142" s="1"/>
  <c r="AC21" i="148"/>
  <c r="H29" i="53"/>
  <c r="D25" i="148"/>
  <c r="H25" i="148" s="1"/>
  <c r="N18" i="95"/>
  <c r="Q18" i="95" s="1"/>
  <c r="D19" i="147"/>
  <c r="K19" i="147" s="1"/>
  <c r="N16" i="141"/>
  <c r="K16" i="141" s="1"/>
  <c r="H18" i="139"/>
  <c r="Z11" i="105"/>
  <c r="Y30" i="105"/>
  <c r="Z30" i="105" s="1"/>
  <c r="D21" i="147"/>
  <c r="H21" i="147" s="1"/>
  <c r="N23" i="141"/>
  <c r="I23" i="141" s="1"/>
  <c r="Y10" i="48"/>
  <c r="V30" i="48"/>
  <c r="E25" i="140"/>
  <c r="D29" i="148"/>
  <c r="H29" i="148" s="1"/>
  <c r="H21" i="79"/>
  <c r="J20" i="155"/>
  <c r="F20" i="155"/>
  <c r="G20" i="155" s="1"/>
  <c r="F21" i="155"/>
  <c r="G21" i="155" s="1"/>
  <c r="J21" i="155"/>
  <c r="P17" i="104"/>
  <c r="Q17" i="104" s="1"/>
  <c r="T17" i="104"/>
  <c r="K15" i="107"/>
  <c r="L15" i="107" s="1"/>
  <c r="F15" i="107"/>
  <c r="D28" i="147"/>
  <c r="H28" i="147" s="1"/>
  <c r="E27" i="140"/>
  <c r="D24" i="148"/>
  <c r="K24" i="148" s="1"/>
  <c r="AC22" i="142"/>
  <c r="P27" i="105"/>
  <c r="Q27" i="105" s="1"/>
  <c r="T27" i="105"/>
  <c r="AA20" i="68"/>
  <c r="D20" i="148"/>
  <c r="O15" i="98"/>
  <c r="AA13" i="98" s="1"/>
  <c r="C16" i="106"/>
  <c r="R13" i="10"/>
  <c r="X13" i="10"/>
  <c r="M18" i="95"/>
  <c r="I21" i="141"/>
  <c r="D29" i="55"/>
  <c r="E29" i="55" s="1"/>
  <c r="J26" i="155"/>
  <c r="F26" i="155"/>
  <c r="G26" i="155" s="1"/>
  <c r="AC27" i="148"/>
  <c r="G15" i="98"/>
  <c r="J30" i="94"/>
  <c r="K10" i="94"/>
  <c r="D20" i="145"/>
  <c r="F20" i="145" s="1"/>
  <c r="G31" i="142"/>
  <c r="D13" i="143"/>
  <c r="F13" i="143" s="1"/>
  <c r="AA15" i="68"/>
  <c r="N16" i="108"/>
  <c r="K16" i="108" s="1"/>
  <c r="N17" i="94"/>
  <c r="Q17" i="94" s="1"/>
  <c r="X21" i="10"/>
  <c r="E15" i="98"/>
  <c r="V14" i="98" s="1"/>
  <c r="E21" i="79"/>
  <c r="N27" i="141"/>
  <c r="I27" i="141" s="1"/>
  <c r="Q11" i="101"/>
  <c r="P30" i="101"/>
  <c r="Q30" i="101" s="1"/>
  <c r="Q31" i="148"/>
  <c r="V31" i="148" s="1"/>
  <c r="C19" i="106"/>
  <c r="Y13" i="34"/>
  <c r="N20" i="108"/>
  <c r="K20" i="108" s="1"/>
  <c r="AC21" i="143"/>
  <c r="D26" i="142"/>
  <c r="F26" i="142" s="1"/>
  <c r="D29" i="146"/>
  <c r="K29" i="146" s="1"/>
  <c r="AC23" i="147"/>
  <c r="T12" i="103"/>
  <c r="P12" i="103"/>
  <c r="Q12" i="103" s="1"/>
  <c r="D30" i="96"/>
  <c r="T26" i="105"/>
  <c r="P26" i="105"/>
  <c r="Q26" i="105" s="1"/>
  <c r="F24" i="148"/>
  <c r="F19" i="155"/>
  <c r="G19" i="155" s="1"/>
  <c r="J19" i="155"/>
  <c r="D16" i="143"/>
  <c r="F27" i="155"/>
  <c r="G27" i="155" s="1"/>
  <c r="J27" i="155"/>
  <c r="T21" i="79"/>
  <c r="N13" i="108"/>
  <c r="M13" i="108" s="1"/>
  <c r="L30" i="108"/>
  <c r="L29" i="108"/>
  <c r="M10" i="108"/>
  <c r="I21" i="108"/>
  <c r="F23" i="145"/>
  <c r="D15" i="142"/>
  <c r="H15" i="142" s="1"/>
  <c r="AC20" i="147"/>
  <c r="S30" i="34"/>
  <c r="AC26" i="143"/>
  <c r="G13" i="97"/>
  <c r="Q13" i="97"/>
  <c r="D29" i="52"/>
  <c r="E17" i="52" s="1"/>
  <c r="G19" i="98"/>
  <c r="W18" i="98" s="1"/>
  <c r="AC16" i="142"/>
  <c r="D14" i="143"/>
  <c r="H14" i="143" s="1"/>
  <c r="N16" i="96"/>
  <c r="Q16" i="96" s="1"/>
  <c r="AC21" i="68"/>
  <c r="F21" i="68" s="1"/>
  <c r="I19" i="98"/>
  <c r="X18" i="98" s="1"/>
  <c r="N18" i="96"/>
  <c r="Q18" i="96" s="1"/>
  <c r="AA18" i="68"/>
  <c r="D24" i="145"/>
  <c r="K24" i="145" s="1"/>
  <c r="M21" i="108"/>
  <c r="AC15" i="79"/>
  <c r="I15" i="79" s="1"/>
  <c r="AA12" i="79"/>
  <c r="AC29" i="148"/>
  <c r="AA17" i="68"/>
  <c r="N27" i="108"/>
  <c r="I27" i="108" s="1"/>
  <c r="F15" i="137"/>
  <c r="S15" i="98"/>
  <c r="AC12" i="98" s="1"/>
  <c r="D16" i="147"/>
  <c r="K16" i="147" s="1"/>
  <c r="Y12" i="34"/>
  <c r="H22" i="134"/>
  <c r="F24" i="143"/>
  <c r="E28" i="140"/>
  <c r="D27" i="147"/>
  <c r="H27" i="147" s="1"/>
  <c r="K25" i="107"/>
  <c r="L25" i="107" s="1"/>
  <c r="F25" i="107"/>
  <c r="D17" i="147"/>
  <c r="D27" i="145"/>
  <c r="D23" i="147"/>
  <c r="K23" i="147" s="1"/>
  <c r="AC16" i="147"/>
  <c r="Y16" i="34"/>
  <c r="U16" i="34"/>
  <c r="I16" i="84"/>
  <c r="D28" i="145"/>
  <c r="D15" i="143"/>
  <c r="K15" i="143" s="1"/>
  <c r="E18" i="53"/>
  <c r="O16" i="92"/>
  <c r="AA12" i="92" s="1"/>
  <c r="AC28" i="145"/>
  <c r="E21" i="92"/>
  <c r="V20" i="92" s="1"/>
  <c r="H14" i="148"/>
  <c r="T13" i="104"/>
  <c r="P13" i="104"/>
  <c r="Q13" i="104" s="1"/>
  <c r="F17" i="144"/>
  <c r="J31" i="145"/>
  <c r="D12" i="145"/>
  <c r="K12" i="145" s="1"/>
  <c r="AC21" i="144"/>
  <c r="E19" i="140"/>
  <c r="D20" i="143"/>
  <c r="AC24" i="144"/>
  <c r="P12" i="111"/>
  <c r="D12" i="111"/>
  <c r="D23" i="148"/>
  <c r="E18" i="140"/>
  <c r="D16" i="144"/>
  <c r="H16" i="144" s="1"/>
  <c r="N13" i="141"/>
  <c r="K13" i="141" s="1"/>
  <c r="O31" i="139"/>
  <c r="G31" i="139"/>
  <c r="T15" i="105"/>
  <c r="P15" i="105"/>
  <c r="Q15" i="105" s="1"/>
  <c r="D19" i="148"/>
  <c r="F19" i="148" s="1"/>
  <c r="J29" i="55"/>
  <c r="J29" i="53"/>
  <c r="F29" i="137"/>
  <c r="N16" i="94"/>
  <c r="Q16" i="94" s="1"/>
  <c r="E13" i="140"/>
  <c r="D22" i="145"/>
  <c r="F22" i="145" s="1"/>
  <c r="T21" i="104"/>
  <c r="P21" i="104"/>
  <c r="Q21" i="104" s="1"/>
  <c r="D31" i="155"/>
  <c r="J31" i="155" s="1"/>
  <c r="F12" i="155"/>
  <c r="J12" i="155"/>
  <c r="D31" i="136"/>
  <c r="E31" i="136" s="1"/>
  <c r="H31" i="136"/>
  <c r="AA12" i="125"/>
  <c r="J30" i="95"/>
  <c r="K10" i="95"/>
  <c r="N23" i="96"/>
  <c r="Q23" i="96" s="1"/>
  <c r="I18" i="106"/>
  <c r="H26" i="139"/>
  <c r="H25" i="134"/>
  <c r="O16" i="152"/>
  <c r="AA12" i="152" s="1"/>
  <c r="X12" i="152"/>
  <c r="G26" i="97"/>
  <c r="Q26" i="97"/>
  <c r="E21" i="152"/>
  <c r="V19" i="152" s="1"/>
  <c r="J31" i="142"/>
  <c r="D12" i="142"/>
  <c r="J29" i="52"/>
  <c r="K18" i="95"/>
  <c r="M26" i="97"/>
  <c r="Q31" i="143"/>
  <c r="T31" i="143" s="1"/>
  <c r="I16" i="141"/>
  <c r="N20" i="96"/>
  <c r="Q20" i="96" s="1"/>
  <c r="S30" i="104"/>
  <c r="T30" i="104" s="1"/>
  <c r="P11" i="104"/>
  <c r="T11" i="104"/>
  <c r="T17" i="105"/>
  <c r="P17" i="105"/>
  <c r="Q17" i="105" s="1"/>
  <c r="F16" i="144"/>
  <c r="AA14" i="79"/>
  <c r="I26" i="107"/>
  <c r="D19" i="142"/>
  <c r="F19" i="142" s="1"/>
  <c r="AC25" i="145"/>
  <c r="E16" i="140"/>
  <c r="K17" i="107"/>
  <c r="L17" i="107" s="1"/>
  <c r="F17" i="107"/>
  <c r="E21" i="140"/>
  <c r="E14" i="140"/>
  <c r="D25" i="145"/>
  <c r="K25" i="145" s="1"/>
  <c r="M19" i="98"/>
  <c r="Z17" i="98" s="1"/>
  <c r="K23" i="107"/>
  <c r="L23" i="107" s="1"/>
  <c r="F23" i="107"/>
  <c r="I17" i="106"/>
  <c r="O19" i="125"/>
  <c r="D18" i="147"/>
  <c r="K18" i="147" s="1"/>
  <c r="AC27" i="145"/>
  <c r="T23" i="68"/>
  <c r="D18" i="148"/>
  <c r="T14" i="104"/>
  <c r="P14" i="104"/>
  <c r="Q14" i="104" s="1"/>
  <c r="Q23" i="68"/>
  <c r="P23" i="105"/>
  <c r="Q23" i="105" s="1"/>
  <c r="T23" i="105"/>
  <c r="AC14" i="147"/>
  <c r="F30" i="45"/>
  <c r="F22" i="139"/>
  <c r="E20" i="140"/>
  <c r="F21" i="139"/>
  <c r="D28" i="142"/>
  <c r="F28" i="142" s="1"/>
  <c r="AC25" i="148"/>
  <c r="D31" i="138"/>
  <c r="E31" i="138" s="1"/>
  <c r="H31" i="138"/>
  <c r="N12" i="97"/>
  <c r="Q12" i="97" s="1"/>
  <c r="G21" i="92"/>
  <c r="W17" i="92" s="1"/>
  <c r="AC23" i="148"/>
  <c r="D19" i="144"/>
  <c r="F19" i="144" s="1"/>
  <c r="H23" i="68"/>
  <c r="H12" i="148"/>
  <c r="H20" i="148"/>
  <c r="S30" i="105"/>
  <c r="T30" i="105" s="1"/>
  <c r="T13" i="105"/>
  <c r="P13" i="105"/>
  <c r="Q13" i="105" s="1"/>
  <c r="W21" i="79"/>
  <c r="AA31" i="139"/>
  <c r="I21" i="84"/>
  <c r="P12" i="105"/>
  <c r="Q12" i="105" s="1"/>
  <c r="T12" i="105"/>
  <c r="G23" i="95"/>
  <c r="Q23" i="95"/>
  <c r="M21" i="152"/>
  <c r="Z19" i="152" s="1"/>
  <c r="H18" i="148"/>
  <c r="AA31" i="134"/>
  <c r="I16" i="92"/>
  <c r="X15" i="92" s="1"/>
  <c r="AC14" i="143"/>
  <c r="X31" i="143"/>
  <c r="AA31" i="143" s="1"/>
  <c r="AC12" i="143"/>
  <c r="M16" i="152"/>
  <c r="E24" i="140"/>
  <c r="M15" i="98"/>
  <c r="Z13" i="98" s="1"/>
  <c r="D20" i="142"/>
  <c r="H20" i="142" s="1"/>
  <c r="AC26" i="142"/>
  <c r="K11" i="95"/>
  <c r="H27" i="137"/>
  <c r="I29" i="106"/>
  <c r="H21" i="139"/>
  <c r="N18" i="97"/>
  <c r="Q18" i="97" s="1"/>
  <c r="N24" i="141"/>
  <c r="I24" i="141" s="1"/>
  <c r="AC18" i="142"/>
  <c r="AC13" i="148"/>
  <c r="F21" i="107"/>
  <c r="K21" i="107"/>
  <c r="L21" i="107" s="1"/>
  <c r="I15" i="98"/>
  <c r="X12" i="98" s="1"/>
  <c r="D30" i="97"/>
  <c r="G16" i="152"/>
  <c r="G23" i="152" s="1"/>
  <c r="F31" i="107"/>
  <c r="K31" i="107"/>
  <c r="L31" i="107" s="1"/>
  <c r="G31" i="148"/>
  <c r="P20" i="105"/>
  <c r="Q20" i="105" s="1"/>
  <c r="T20" i="105"/>
  <c r="K22" i="107"/>
  <c r="L22" i="107" s="1"/>
  <c r="F22" i="107"/>
  <c r="F28" i="107"/>
  <c r="K28" i="107"/>
  <c r="L28" i="107" s="1"/>
  <c r="AC17" i="148"/>
  <c r="I27" i="107"/>
  <c r="D13" i="142"/>
  <c r="M21" i="92"/>
  <c r="Z20" i="92" s="1"/>
  <c r="E19" i="98"/>
  <c r="V18" i="98" s="1"/>
  <c r="AC18" i="143"/>
  <c r="Q21" i="79"/>
  <c r="P25" i="104"/>
  <c r="Q25" i="104" s="1"/>
  <c r="T25" i="104"/>
  <c r="I16" i="107"/>
  <c r="N26" i="95"/>
  <c r="Q26" i="95" s="1"/>
  <c r="M29" i="53"/>
  <c r="K30" i="107"/>
  <c r="L30" i="107" s="1"/>
  <c r="F30" i="107"/>
  <c r="D28" i="143"/>
  <c r="H28" i="143" s="1"/>
  <c r="T14" i="103"/>
  <c r="P14" i="103"/>
  <c r="Q14" i="103" s="1"/>
  <c r="Q19" i="98"/>
  <c r="AB18" i="98" s="1"/>
  <c r="T28" i="104"/>
  <c r="P28" i="104"/>
  <c r="Q28" i="104" s="1"/>
  <c r="AC16" i="68"/>
  <c r="AA12" i="68"/>
  <c r="I21" i="152"/>
  <c r="X19" i="152" s="1"/>
  <c r="Z11" i="103"/>
  <c r="Y30" i="103"/>
  <c r="Z30" i="103" s="1"/>
  <c r="AT26" i="103" s="1"/>
  <c r="AC17" i="143"/>
  <c r="AD13" i="68"/>
  <c r="J18" i="155"/>
  <c r="F18" i="155"/>
  <c r="G18" i="155" s="1"/>
  <c r="AC20" i="143"/>
  <c r="D26" i="148"/>
  <c r="K26" i="148" s="1"/>
  <c r="D21" i="143"/>
  <c r="K21" i="143" s="1"/>
  <c r="F22" i="155"/>
  <c r="G22" i="155" s="1"/>
  <c r="J22" i="155"/>
  <c r="AC19" i="147"/>
  <c r="G16" i="92"/>
  <c r="W12" i="92" s="1"/>
  <c r="K19" i="107"/>
  <c r="L19" i="107" s="1"/>
  <c r="F19" i="107"/>
  <c r="D16" i="148"/>
  <c r="F16" i="148" s="1"/>
  <c r="T24" i="103"/>
  <c r="P24" i="103"/>
  <c r="Q24" i="103" s="1"/>
  <c r="Q15" i="98"/>
  <c r="F12" i="148"/>
  <c r="H23" i="145"/>
  <c r="E17" i="53"/>
  <c r="N20" i="95"/>
  <c r="Q20" i="95" s="1"/>
  <c r="H31" i="140"/>
  <c r="D31" i="140"/>
  <c r="E31" i="140" s="1"/>
  <c r="AC19" i="79"/>
  <c r="O19" i="79" s="1"/>
  <c r="AA16" i="79"/>
  <c r="N26" i="96"/>
  <c r="Q26" i="96" s="1"/>
  <c r="T23" i="104"/>
  <c r="P23" i="104"/>
  <c r="Q23" i="104" s="1"/>
  <c r="Y19" i="34"/>
  <c r="U19" i="34"/>
  <c r="AC23" i="144"/>
  <c r="M16" i="92"/>
  <c r="T27" i="104"/>
  <c r="P27" i="104"/>
  <c r="Q27" i="104" s="1"/>
  <c r="D23" i="144"/>
  <c r="F23" i="144" s="1"/>
  <c r="N12" i="96"/>
  <c r="Q12" i="96" s="1"/>
  <c r="I19" i="125"/>
  <c r="O15" i="125"/>
  <c r="U26" i="10"/>
  <c r="D22" i="112"/>
  <c r="P22" i="112"/>
  <c r="D21" i="142"/>
  <c r="H21" i="142" s="1"/>
  <c r="H13" i="147"/>
  <c r="M20" i="108"/>
  <c r="D29" i="143"/>
  <c r="H27" i="148"/>
  <c r="F24" i="107"/>
  <c r="K24" i="107"/>
  <c r="L24" i="107" s="1"/>
  <c r="D22" i="148"/>
  <c r="K22" i="148" s="1"/>
  <c r="F27" i="148"/>
  <c r="E31" i="148"/>
  <c r="M31" i="148"/>
  <c r="D25" i="147"/>
  <c r="K25" i="147" s="1"/>
  <c r="F19" i="125"/>
  <c r="I15" i="125"/>
  <c r="H12" i="145"/>
  <c r="F15" i="148"/>
  <c r="D24" i="147"/>
  <c r="P11" i="105"/>
  <c r="T11" i="105"/>
  <c r="Q18" i="70"/>
  <c r="Q31" i="70"/>
  <c r="Q21" i="70"/>
  <c r="Q30" i="70"/>
  <c r="Q20" i="70"/>
  <c r="Q13" i="70"/>
  <c r="Q26" i="70"/>
  <c r="Q19" i="70"/>
  <c r="Q22" i="70"/>
  <c r="Q27" i="70"/>
  <c r="Q28" i="70"/>
  <c r="Q29" i="70"/>
  <c r="Q23" i="70"/>
  <c r="Q15" i="70"/>
  <c r="Q14" i="70"/>
  <c r="Q16" i="70"/>
  <c r="Q24" i="70"/>
  <c r="Q25" i="70"/>
  <c r="Q17" i="70"/>
  <c r="Q32" i="70"/>
  <c r="W19" i="152"/>
  <c r="Y25" i="34"/>
  <c r="U25" i="34"/>
  <c r="T12" i="104"/>
  <c r="P12" i="104"/>
  <c r="Q12" i="104" s="1"/>
  <c r="D22" i="147"/>
  <c r="N19" i="94"/>
  <c r="Q19" i="94" s="1"/>
  <c r="T31" i="145"/>
  <c r="Y10" i="47"/>
  <c r="V30" i="47"/>
  <c r="Y30" i="47" s="1"/>
  <c r="F14" i="139"/>
  <c r="I28" i="84"/>
  <c r="AC20" i="142"/>
  <c r="W11" i="103"/>
  <c r="V30" i="103"/>
  <c r="W30" i="103" s="1"/>
  <c r="AN25" i="103" s="1"/>
  <c r="P24" i="112"/>
  <c r="D24" i="112"/>
  <c r="D29" i="56"/>
  <c r="E25" i="56" s="1"/>
  <c r="F22" i="134"/>
  <c r="AA13" i="79"/>
  <c r="H25" i="145"/>
  <c r="G30" i="48"/>
  <c r="D32" i="107"/>
  <c r="H23" i="139"/>
  <c r="F24" i="155"/>
  <c r="G24" i="155" s="1"/>
  <c r="J24" i="155"/>
  <c r="N14" i="97"/>
  <c r="Q14" i="97" s="1"/>
  <c r="E16" i="152"/>
  <c r="E23" i="152" s="1"/>
  <c r="F18" i="134"/>
  <c r="K20" i="95"/>
  <c r="E27" i="3"/>
  <c r="F19" i="139"/>
  <c r="P25" i="109"/>
  <c r="D25" i="109"/>
  <c r="P25" i="103"/>
  <c r="Q25" i="103" s="1"/>
  <c r="T25" i="103"/>
  <c r="N22" i="108"/>
  <c r="K22" i="108" s="1"/>
  <c r="M11" i="95"/>
  <c r="P18" i="111"/>
  <c r="D18" i="111"/>
  <c r="AC28" i="143"/>
  <c r="E22" i="52"/>
  <c r="E31" i="139"/>
  <c r="M31" i="139"/>
  <c r="D14" i="145"/>
  <c r="K21" i="108"/>
  <c r="N14" i="95"/>
  <c r="N19" i="141"/>
  <c r="K19" i="141" s="1"/>
  <c r="P15" i="103"/>
  <c r="Q15" i="103" s="1"/>
  <c r="T15" i="103"/>
  <c r="W17" i="98"/>
  <c r="P16" i="104"/>
  <c r="Q16" i="104" s="1"/>
  <c r="T16" i="104"/>
  <c r="J13" i="155"/>
  <c r="F13" i="155"/>
  <c r="G13" i="155" s="1"/>
  <c r="P11" i="109"/>
  <c r="D11" i="109"/>
  <c r="N19" i="95"/>
  <c r="Q19" i="95" s="1"/>
  <c r="T26" i="104"/>
  <c r="P26" i="104"/>
  <c r="Q26" i="104" s="1"/>
  <c r="AT20" i="105"/>
  <c r="N26" i="94"/>
  <c r="Q26" i="94" s="1"/>
  <c r="D29" i="144"/>
  <c r="D26" i="112"/>
  <c r="D21" i="146"/>
  <c r="F21" i="146" s="1"/>
  <c r="P26" i="111"/>
  <c r="D26" i="111"/>
  <c r="D13" i="109"/>
  <c r="E13" i="3"/>
  <c r="F14" i="134"/>
  <c r="K23" i="95"/>
  <c r="D26" i="145"/>
  <c r="P15" i="110"/>
  <c r="D15" i="110"/>
  <c r="D26" i="144"/>
  <c r="D30" i="45"/>
  <c r="E25" i="45" s="1"/>
  <c r="K19" i="125"/>
  <c r="D19" i="145"/>
  <c r="E26" i="52"/>
  <c r="X17" i="98"/>
  <c r="D19" i="143"/>
  <c r="F19" i="143" s="1"/>
  <c r="D14" i="109"/>
  <c r="E25" i="53"/>
  <c r="D23" i="112"/>
  <c r="D25" i="146"/>
  <c r="H25" i="146" s="1"/>
  <c r="N22" i="94"/>
  <c r="Q22" i="94" s="1"/>
  <c r="E15" i="3"/>
  <c r="D20" i="112"/>
  <c r="AB19" i="152"/>
  <c r="T24" i="104"/>
  <c r="P24" i="104"/>
  <c r="Q24" i="104" s="1"/>
  <c r="T15" i="104"/>
  <c r="P15" i="104"/>
  <c r="Q15" i="104" s="1"/>
  <c r="D15" i="145"/>
  <c r="F15" i="145" s="1"/>
  <c r="D13" i="145"/>
  <c r="K13" i="145" s="1"/>
  <c r="J17" i="155"/>
  <c r="F17" i="155"/>
  <c r="G17" i="155" s="1"/>
  <c r="D21" i="144"/>
  <c r="K21" i="144" s="1"/>
  <c r="F20" i="143"/>
  <c r="E31" i="143"/>
  <c r="I30" i="48"/>
  <c r="U21" i="68"/>
  <c r="P23" i="111"/>
  <c r="D23" i="111"/>
  <c r="Z21" i="79"/>
  <c r="I21" i="92"/>
  <c r="X18" i="92" s="1"/>
  <c r="D26" i="143"/>
  <c r="F28" i="139"/>
  <c r="AC14" i="98"/>
  <c r="H23" i="134"/>
  <c r="P13" i="110"/>
  <c r="D13" i="110"/>
  <c r="E31" i="137"/>
  <c r="M31" i="137"/>
  <c r="D15" i="147"/>
  <c r="F15" i="147" s="1"/>
  <c r="T16" i="105"/>
  <c r="P16" i="105"/>
  <c r="Q16" i="105" s="1"/>
  <c r="J30" i="141"/>
  <c r="J29" i="141"/>
  <c r="K10" i="141"/>
  <c r="N19" i="125"/>
  <c r="E27" i="52"/>
  <c r="N21" i="96"/>
  <c r="Q21" i="96" s="1"/>
  <c r="D25" i="144"/>
  <c r="U24" i="34"/>
  <c r="D18" i="142"/>
  <c r="E31" i="147"/>
  <c r="N19" i="97"/>
  <c r="Q19" i="97" s="1"/>
  <c r="F26" i="139"/>
  <c r="D27" i="143"/>
  <c r="J29" i="54"/>
  <c r="Y22" i="34"/>
  <c r="D19" i="146"/>
  <c r="K19" i="146" s="1"/>
  <c r="P21" i="109"/>
  <c r="D21" i="109"/>
  <c r="P11" i="110"/>
  <c r="D11" i="110"/>
  <c r="D24" i="111"/>
  <c r="U11" i="34"/>
  <c r="E27" i="55"/>
  <c r="X14" i="152"/>
  <c r="C27" i="106"/>
  <c r="X31" i="146"/>
  <c r="AA31" i="146" s="1"/>
  <c r="P18" i="109"/>
  <c r="D18" i="109"/>
  <c r="D17" i="109"/>
  <c r="D14" i="111"/>
  <c r="AA21" i="68"/>
  <c r="K21" i="79"/>
  <c r="Q31" i="147"/>
  <c r="P18" i="105"/>
  <c r="Q18" i="105" s="1"/>
  <c r="T18" i="105"/>
  <c r="E23" i="140"/>
  <c r="J23" i="155"/>
  <c r="F23" i="155"/>
  <c r="G23" i="155" s="1"/>
  <c r="U18" i="10"/>
  <c r="J31" i="143"/>
  <c r="M31" i="143" s="1"/>
  <c r="D12" i="143"/>
  <c r="H12" i="143" s="1"/>
  <c r="AT19" i="105"/>
  <c r="E19" i="3"/>
  <c r="E23" i="52"/>
  <c r="O21" i="92"/>
  <c r="AA19" i="92" s="1"/>
  <c r="D12" i="110"/>
  <c r="N11" i="108"/>
  <c r="M11" i="108" s="1"/>
  <c r="H17" i="134"/>
  <c r="AA14" i="152"/>
  <c r="L21" i="68"/>
  <c r="P26" i="103"/>
  <c r="Q26" i="103" s="1"/>
  <c r="T26" i="103"/>
  <c r="D18" i="110"/>
  <c r="H24" i="148"/>
  <c r="F12" i="137"/>
  <c r="K31" i="43"/>
  <c r="L31" i="43"/>
  <c r="N31" i="43" s="1"/>
  <c r="D13" i="148"/>
  <c r="K13" i="148" s="1"/>
  <c r="Q21" i="92"/>
  <c r="AB20" i="92" s="1"/>
  <c r="E19" i="53"/>
  <c r="D13" i="111"/>
  <c r="D29" i="57"/>
  <c r="R29" i="57" s="1"/>
  <c r="F16" i="137"/>
  <c r="O31" i="134"/>
  <c r="G31" i="134"/>
  <c r="AC29" i="143"/>
  <c r="O30" i="48"/>
  <c r="I26" i="97"/>
  <c r="R11" i="10"/>
  <c r="D14" i="147"/>
  <c r="D12" i="147"/>
  <c r="J31" i="147"/>
  <c r="N14" i="96"/>
  <c r="Q14" i="96" s="1"/>
  <c r="Y14" i="34"/>
  <c r="P23" i="103"/>
  <c r="Q23" i="103" s="1"/>
  <c r="T23" i="103"/>
  <c r="X31" i="144"/>
  <c r="AA31" i="144" s="1"/>
  <c r="H27" i="145"/>
  <c r="N21" i="79"/>
  <c r="D31" i="139"/>
  <c r="Y31" i="139" s="1"/>
  <c r="X31" i="142"/>
  <c r="AC31" i="142" s="1"/>
  <c r="Y20" i="34"/>
  <c r="I16" i="96"/>
  <c r="P25" i="112"/>
  <c r="D25" i="112"/>
  <c r="W23" i="34"/>
  <c r="R17" i="10"/>
  <c r="O30" i="34"/>
  <c r="P21" i="111"/>
  <c r="D21" i="111"/>
  <c r="P13" i="103"/>
  <c r="Q13" i="103" s="1"/>
  <c r="T13" i="103"/>
  <c r="D29" i="147"/>
  <c r="K29" i="147" s="1"/>
  <c r="E20" i="53"/>
  <c r="F26" i="137"/>
  <c r="E31" i="145"/>
  <c r="M31" i="145"/>
  <c r="S21" i="152"/>
  <c r="AC18" i="152" s="1"/>
  <c r="K31" i="36"/>
  <c r="L31" i="36"/>
  <c r="N31" i="36" s="1"/>
  <c r="N24" i="94"/>
  <c r="K18" i="107"/>
  <c r="L18" i="107" s="1"/>
  <c r="F18" i="107"/>
  <c r="T29" i="57"/>
  <c r="N18" i="141"/>
  <c r="K18" i="141" s="1"/>
  <c r="J25" i="155"/>
  <c r="F25" i="155"/>
  <c r="G25" i="155" s="1"/>
  <c r="D17" i="148"/>
  <c r="L30" i="94"/>
  <c r="M30" i="34"/>
  <c r="Q30" i="48"/>
  <c r="D31" i="137"/>
  <c r="Y31" i="137" s="1"/>
  <c r="O21" i="152"/>
  <c r="O23" i="152" s="1"/>
  <c r="N11" i="141"/>
  <c r="I11" i="141" s="1"/>
  <c r="D25" i="143"/>
  <c r="R29" i="56"/>
  <c r="R23" i="10"/>
  <c r="E27" i="53"/>
  <c r="P20" i="111"/>
  <c r="D20" i="111"/>
  <c r="H26" i="142"/>
  <c r="I14" i="95"/>
  <c r="D26" i="147"/>
  <c r="H26" i="147" s="1"/>
  <c r="AB18" i="152"/>
  <c r="X21" i="68"/>
  <c r="E17" i="140"/>
  <c r="T21" i="105"/>
  <c r="P21" i="105"/>
  <c r="Q21" i="105" s="1"/>
  <c r="E12" i="55"/>
  <c r="H13" i="143"/>
  <c r="J30" i="108"/>
  <c r="J29" i="108"/>
  <c r="K10" i="108"/>
  <c r="H22" i="145"/>
  <c r="K17" i="94"/>
  <c r="AC26" i="147"/>
  <c r="AC31" i="134"/>
  <c r="K25" i="94"/>
  <c r="N11" i="94"/>
  <c r="Q11" i="94" s="1"/>
  <c r="N14" i="94"/>
  <c r="Q14" i="94" s="1"/>
  <c r="N17" i="141"/>
  <c r="I17" i="141" s="1"/>
  <c r="W13" i="92"/>
  <c r="K15" i="98"/>
  <c r="P11" i="111"/>
  <c r="D11" i="111"/>
  <c r="K13" i="96"/>
  <c r="D24" i="142"/>
  <c r="H24" i="142" s="1"/>
  <c r="N15" i="96"/>
  <c r="Q15" i="96" s="1"/>
  <c r="D14" i="110"/>
  <c r="N20" i="94"/>
  <c r="G20" i="94" s="1"/>
  <c r="N23" i="94"/>
  <c r="Q23" i="94" s="1"/>
  <c r="P25" i="110"/>
  <c r="D25" i="110"/>
  <c r="P19" i="112"/>
  <c r="D19" i="112"/>
  <c r="D16" i="112"/>
  <c r="X13" i="152"/>
  <c r="D28" i="146"/>
  <c r="H28" i="146" s="1"/>
  <c r="P12" i="112"/>
  <c r="D12" i="112"/>
  <c r="O29" i="51"/>
  <c r="P18" i="104"/>
  <c r="Q18" i="104" s="1"/>
  <c r="T18" i="104"/>
  <c r="I17" i="94"/>
  <c r="E25" i="52"/>
  <c r="N25" i="95"/>
  <c r="Q25" i="95" s="1"/>
  <c r="D22" i="144"/>
  <c r="R10" i="10"/>
  <c r="H29" i="10"/>
  <c r="I29" i="10" s="1"/>
  <c r="W14" i="98"/>
  <c r="F12" i="145"/>
  <c r="H15" i="137"/>
  <c r="S21" i="92"/>
  <c r="AC20" i="92" s="1"/>
  <c r="Y18" i="34"/>
  <c r="AT14" i="105"/>
  <c r="F25" i="134"/>
  <c r="Z13" i="92"/>
  <c r="N24" i="108"/>
  <c r="I24" i="108" s="1"/>
  <c r="D20" i="144"/>
  <c r="D18" i="143"/>
  <c r="F18" i="143" s="1"/>
  <c r="E15" i="53"/>
  <c r="N18" i="108"/>
  <c r="M18" i="108" s="1"/>
  <c r="F13" i="134"/>
  <c r="U30" i="34"/>
  <c r="H13" i="144"/>
  <c r="C30" i="106"/>
  <c r="K16" i="152"/>
  <c r="Y13" i="152" s="1"/>
  <c r="N15" i="95"/>
  <c r="Q15" i="95" s="1"/>
  <c r="H30" i="96"/>
  <c r="D23" i="143"/>
  <c r="E24" i="53"/>
  <c r="D21" i="148"/>
  <c r="H21" i="148" s="1"/>
  <c r="U11" i="10"/>
  <c r="C13" i="106"/>
  <c r="S16" i="152"/>
  <c r="AC12" i="152" s="1"/>
  <c r="H29" i="141"/>
  <c r="H30" i="141"/>
  <c r="I10" i="141"/>
  <c r="Y10" i="49"/>
  <c r="V30" i="49"/>
  <c r="U30" i="49" s="1"/>
  <c r="N15" i="108"/>
  <c r="M15" i="108" s="1"/>
  <c r="E20" i="52"/>
  <c r="H32" i="107"/>
  <c r="I14" i="107"/>
  <c r="D18" i="144"/>
  <c r="M25" i="94"/>
  <c r="E22" i="140"/>
  <c r="D29" i="54"/>
  <c r="E29" i="54" s="1"/>
  <c r="N20" i="97"/>
  <c r="Q20" i="97" s="1"/>
  <c r="I13" i="108"/>
  <c r="C25" i="106"/>
  <c r="W11" i="105"/>
  <c r="V30" i="105"/>
  <c r="W30" i="105" s="1"/>
  <c r="T28" i="103"/>
  <c r="P28" i="103"/>
  <c r="Q28" i="103" s="1"/>
  <c r="X31" i="148"/>
  <c r="H28" i="139"/>
  <c r="AC24" i="143"/>
  <c r="U17" i="10"/>
  <c r="W13" i="152"/>
  <c r="D23" i="146"/>
  <c r="E31" i="146"/>
  <c r="AA19" i="68"/>
  <c r="P22" i="110"/>
  <c r="D22" i="110"/>
  <c r="N16" i="43"/>
  <c r="P13" i="112"/>
  <c r="D13" i="112"/>
  <c r="D25" i="142"/>
  <c r="D31" i="134"/>
  <c r="Y31" i="134" s="1"/>
  <c r="P26" i="109"/>
  <c r="D26" i="109"/>
  <c r="D13" i="146"/>
  <c r="K13" i="146" s="1"/>
  <c r="D19" i="110"/>
  <c r="P15" i="111"/>
  <c r="D15" i="111"/>
  <c r="M23" i="96"/>
  <c r="X13" i="92"/>
  <c r="N24" i="96"/>
  <c r="Q24" i="96" s="1"/>
  <c r="D18" i="146"/>
  <c r="K18" i="146" s="1"/>
  <c r="D25" i="111"/>
  <c r="K26" i="97"/>
  <c r="O26" i="97" s="1"/>
  <c r="N13" i="95"/>
  <c r="Q13" i="95" s="1"/>
  <c r="D14" i="112"/>
  <c r="V18" i="92"/>
  <c r="M30" i="47"/>
  <c r="I17" i="107"/>
  <c r="N22" i="43"/>
  <c r="U17" i="34"/>
  <c r="Y17" i="34"/>
  <c r="U10" i="10"/>
  <c r="T29" i="10"/>
  <c r="I25" i="107"/>
  <c r="P18" i="103"/>
  <c r="Q18" i="103" s="1"/>
  <c r="T18" i="103"/>
  <c r="E29" i="140"/>
  <c r="E24" i="55"/>
  <c r="N18" i="94"/>
  <c r="Q18" i="94" s="1"/>
  <c r="Z13" i="152"/>
  <c r="C26" i="106"/>
  <c r="N12" i="108"/>
  <c r="K12" i="108" s="1"/>
  <c r="N26" i="141"/>
  <c r="I26" i="141" s="1"/>
  <c r="T17" i="103"/>
  <c r="P17" i="103"/>
  <c r="Q17" i="103" s="1"/>
  <c r="N27" i="96"/>
  <c r="Q27" i="96" s="1"/>
  <c r="X22" i="10"/>
  <c r="Z11" i="104"/>
  <c r="Y30" i="104"/>
  <c r="Z30" i="104" s="1"/>
  <c r="F15" i="134"/>
  <c r="J15" i="155"/>
  <c r="F15" i="155"/>
  <c r="G15" i="155" s="1"/>
  <c r="N14" i="108"/>
  <c r="M14" i="108" s="1"/>
  <c r="T30" i="4"/>
  <c r="P30" i="4"/>
  <c r="Q30" i="4" s="1"/>
  <c r="K16" i="92"/>
  <c r="Y14" i="92" s="1"/>
  <c r="AC17" i="145"/>
  <c r="N25" i="97"/>
  <c r="G25" i="97" s="1"/>
  <c r="M30" i="48"/>
  <c r="P22" i="109"/>
  <c r="D22" i="109"/>
  <c r="AT15" i="105"/>
  <c r="S16" i="92"/>
  <c r="AC14" i="92" s="1"/>
  <c r="C21" i="106"/>
  <c r="D17" i="143"/>
  <c r="H17" i="143" s="1"/>
  <c r="E14" i="53"/>
  <c r="H30" i="108"/>
  <c r="H29" i="108"/>
  <c r="I10" i="108"/>
  <c r="K23" i="141"/>
  <c r="Z14" i="92"/>
  <c r="F13" i="139"/>
  <c r="N15" i="141"/>
  <c r="K15" i="141" s="1"/>
  <c r="K16" i="96"/>
  <c r="F21" i="137"/>
  <c r="N19" i="96"/>
  <c r="Q19" i="96" s="1"/>
  <c r="J30" i="96"/>
  <c r="R18" i="10"/>
  <c r="I30" i="45"/>
  <c r="I13" i="141"/>
  <c r="F14" i="137"/>
  <c r="H26" i="148"/>
  <c r="E17" i="45"/>
  <c r="I13" i="97"/>
  <c r="O19" i="98"/>
  <c r="AA17" i="98" s="1"/>
  <c r="H20" i="137"/>
  <c r="H20" i="134"/>
  <c r="U15" i="34"/>
  <c r="N17" i="108"/>
  <c r="I17" i="108" s="1"/>
  <c r="I30" i="47"/>
  <c r="D16" i="109"/>
  <c r="D15" i="146"/>
  <c r="F15" i="146" s="1"/>
  <c r="I12" i="97"/>
  <c r="J31" i="146"/>
  <c r="D12" i="146"/>
  <c r="Q31" i="146"/>
  <c r="V31" i="146" s="1"/>
  <c r="P15" i="112"/>
  <c r="D15" i="112"/>
  <c r="H29" i="137"/>
  <c r="D16" i="146"/>
  <c r="P19" i="111"/>
  <c r="D19" i="111"/>
  <c r="D24" i="109"/>
  <c r="T11" i="103"/>
  <c r="P11" i="103"/>
  <c r="S30" i="103"/>
  <c r="T30" i="103" s="1"/>
  <c r="K26" i="96"/>
  <c r="E23" i="53"/>
  <c r="K24" i="94"/>
  <c r="P26" i="110"/>
  <c r="D26" i="110"/>
  <c r="P25" i="111"/>
  <c r="N17" i="95"/>
  <c r="Q17" i="95" s="1"/>
  <c r="W18" i="152"/>
  <c r="N23" i="108"/>
  <c r="K23" i="108" s="1"/>
  <c r="N12" i="141"/>
  <c r="K12" i="141" s="1"/>
  <c r="N26" i="108"/>
  <c r="I26" i="108" s="1"/>
  <c r="M22" i="108"/>
  <c r="R29" i="52"/>
  <c r="O30" i="47"/>
  <c r="E26" i="53"/>
  <c r="N23" i="68"/>
  <c r="O16" i="68"/>
  <c r="N13" i="94"/>
  <c r="Q13" i="94" s="1"/>
  <c r="I11" i="108"/>
  <c r="E21" i="52"/>
  <c r="N15" i="97"/>
  <c r="Q15" i="97" s="1"/>
  <c r="W14" i="152"/>
  <c r="N27" i="95"/>
  <c r="Q27" i="95" s="1"/>
  <c r="F21" i="142"/>
  <c r="X14" i="10"/>
  <c r="M20" i="96"/>
  <c r="Z23" i="68"/>
  <c r="AA16" i="68"/>
  <c r="P19" i="109"/>
  <c r="D19" i="109"/>
  <c r="AC13" i="146"/>
  <c r="N12" i="94"/>
  <c r="Q12" i="94" s="1"/>
  <c r="Z14" i="152"/>
  <c r="AC12" i="145"/>
  <c r="X31" i="145"/>
  <c r="F30" i="97"/>
  <c r="N10" i="97"/>
  <c r="Q10" i="97" s="1"/>
  <c r="I23" i="95"/>
  <c r="P10" i="111"/>
  <c r="D10" i="111"/>
  <c r="C28" i="111"/>
  <c r="N25" i="96"/>
  <c r="Q25" i="96" s="1"/>
  <c r="D20" i="147"/>
  <c r="F20" i="147" s="1"/>
  <c r="H20" i="139"/>
  <c r="D14" i="144"/>
  <c r="F14" i="144" s="1"/>
  <c r="E17" i="3"/>
  <c r="T27" i="103"/>
  <c r="P27" i="103"/>
  <c r="Q27" i="103" s="1"/>
  <c r="S30" i="48"/>
  <c r="M14" i="95"/>
  <c r="N22" i="97"/>
  <c r="Q22" i="97" s="1"/>
  <c r="N21" i="94"/>
  <c r="Q21" i="94" s="1"/>
  <c r="O21" i="68"/>
  <c r="H13" i="145"/>
  <c r="C22" i="106"/>
  <c r="U19" i="79"/>
  <c r="I20" i="108"/>
  <c r="Q31" i="144"/>
  <c r="T31" i="144" s="1"/>
  <c r="D16" i="110"/>
  <c r="AC20" i="146"/>
  <c r="H28" i="148"/>
  <c r="N16" i="97"/>
  <c r="Q16" i="97" s="1"/>
  <c r="D14" i="142"/>
  <c r="M17" i="94"/>
  <c r="D24" i="144"/>
  <c r="K24" i="144" s="1"/>
  <c r="AC19" i="152"/>
  <c r="Q30" i="34"/>
  <c r="D29" i="51"/>
  <c r="E29" i="51" s="1"/>
  <c r="H28" i="142"/>
  <c r="E13" i="53"/>
  <c r="N11" i="97"/>
  <c r="Q11" i="97" s="1"/>
  <c r="P24" i="110"/>
  <c r="D24" i="110"/>
  <c r="P20" i="109"/>
  <c r="D20" i="109"/>
  <c r="I11" i="95"/>
  <c r="E23" i="54"/>
  <c r="AC22" i="146"/>
  <c r="D29" i="142"/>
  <c r="E28" i="53"/>
  <c r="D29" i="50"/>
  <c r="E15" i="50" s="1"/>
  <c r="J31" i="144"/>
  <c r="M31" i="144" s="1"/>
  <c r="D12" i="144"/>
  <c r="K21" i="92"/>
  <c r="Y18" i="92" s="1"/>
  <c r="AT16" i="103"/>
  <c r="AC27" i="147"/>
  <c r="E19" i="45"/>
  <c r="V31" i="147"/>
  <c r="I17" i="96"/>
  <c r="N17" i="97"/>
  <c r="M17" i="97" s="1"/>
  <c r="I20" i="96"/>
  <c r="D18" i="145"/>
  <c r="H29" i="144"/>
  <c r="M13" i="96"/>
  <c r="N23" i="43"/>
  <c r="T31" i="139"/>
  <c r="P18" i="112"/>
  <c r="D18" i="112"/>
  <c r="P10" i="110"/>
  <c r="C28" i="110"/>
  <c r="D10" i="110"/>
  <c r="N12" i="95"/>
  <c r="I10" i="94"/>
  <c r="H30" i="94"/>
  <c r="N11" i="96"/>
  <c r="I11" i="96" s="1"/>
  <c r="D27" i="146"/>
  <c r="F27" i="146" s="1"/>
  <c r="N22" i="95"/>
  <c r="I22" i="95" s="1"/>
  <c r="M19" i="95"/>
  <c r="P17" i="112"/>
  <c r="D17" i="112"/>
  <c r="K23" i="96"/>
  <c r="AC18" i="146"/>
  <c r="P20" i="103"/>
  <c r="Q20" i="103" s="1"/>
  <c r="T20" i="103"/>
  <c r="D20" i="110"/>
  <c r="D14" i="146"/>
  <c r="N21" i="43"/>
  <c r="E26" i="45"/>
  <c r="D17" i="142"/>
  <c r="H17" i="142" s="1"/>
  <c r="N14" i="141"/>
  <c r="K14" i="141" s="1"/>
  <c r="R31" i="134"/>
  <c r="D16" i="142"/>
  <c r="U22" i="10"/>
  <c r="K19" i="95"/>
  <c r="F23" i="148"/>
  <c r="M25" i="95"/>
  <c r="V13" i="98"/>
  <c r="E24" i="52"/>
  <c r="F29" i="146"/>
  <c r="J30" i="97"/>
  <c r="L29" i="102"/>
  <c r="N29" i="102" s="1"/>
  <c r="K29" i="102"/>
  <c r="U30" i="48"/>
  <c r="N25" i="108"/>
  <c r="M25" i="108" s="1"/>
  <c r="E24" i="3"/>
  <c r="H26" i="145"/>
  <c r="K21" i="152"/>
  <c r="Y17" i="152" s="1"/>
  <c r="Q16" i="92"/>
  <c r="AB15" i="92" s="1"/>
  <c r="K13" i="97"/>
  <c r="H12" i="137"/>
  <c r="P14" i="105"/>
  <c r="Q14" i="105" s="1"/>
  <c r="T14" i="105"/>
  <c r="U30" i="47"/>
  <c r="D16" i="145"/>
  <c r="N24" i="97"/>
  <c r="Q24" i="97" s="1"/>
  <c r="N25" i="43"/>
  <c r="N24" i="95"/>
  <c r="Q24" i="95" s="1"/>
  <c r="G31" i="147"/>
  <c r="F17" i="134"/>
  <c r="I26" i="94"/>
  <c r="I21" i="96"/>
  <c r="F27" i="137"/>
  <c r="P16" i="111"/>
  <c r="D16" i="111"/>
  <c r="D20" i="146"/>
  <c r="F20" i="146" s="1"/>
  <c r="AT25" i="103"/>
  <c r="U14" i="34"/>
  <c r="K12" i="97"/>
  <c r="P17" i="111"/>
  <c r="D17" i="111"/>
  <c r="AD17" i="79"/>
  <c r="Q31" i="142"/>
  <c r="T31" i="142" s="1"/>
  <c r="T31" i="137"/>
  <c r="P10" i="109"/>
  <c r="D10" i="109"/>
  <c r="C28" i="109"/>
  <c r="P28" i="109" s="1"/>
  <c r="D24" i="146"/>
  <c r="AT27" i="103"/>
  <c r="AC28" i="146"/>
  <c r="P10" i="112"/>
  <c r="D10" i="112"/>
  <c r="C28" i="112"/>
  <c r="AC24" i="148"/>
  <c r="P22" i="104"/>
  <c r="Q22" i="104" s="1"/>
  <c r="T22" i="104"/>
  <c r="R27" i="10"/>
  <c r="D23" i="109"/>
  <c r="E31" i="144"/>
  <c r="E16" i="92"/>
  <c r="E23" i="92" s="1"/>
  <c r="H30" i="97"/>
  <c r="D29" i="145"/>
  <c r="K15" i="95"/>
  <c r="N20" i="141"/>
  <c r="K20" i="141" s="1"/>
  <c r="X18" i="152"/>
  <c r="K26" i="95"/>
  <c r="P16" i="103"/>
  <c r="Q16" i="103" s="1"/>
  <c r="T16" i="103"/>
  <c r="M16" i="96"/>
  <c r="D22" i="143"/>
  <c r="G31" i="143"/>
  <c r="O31" i="143"/>
  <c r="N22" i="96"/>
  <c r="Q22" i="96" s="1"/>
  <c r="I18" i="95"/>
  <c r="Z18" i="92"/>
  <c r="E21" i="53"/>
  <c r="P19" i="103"/>
  <c r="Q19" i="103" s="1"/>
  <c r="T19" i="103"/>
  <c r="H29" i="147"/>
  <c r="E19" i="55"/>
  <c r="AA31" i="137"/>
  <c r="T20" i="104"/>
  <c r="P20" i="104"/>
  <c r="Q20" i="104" s="1"/>
  <c r="AC31" i="146"/>
  <c r="N19" i="108"/>
  <c r="G19" i="108" s="1"/>
  <c r="L30" i="96"/>
  <c r="N27" i="94"/>
  <c r="Q27" i="94" s="1"/>
  <c r="N18" i="43"/>
  <c r="N25" i="141"/>
  <c r="K25" i="141" s="1"/>
  <c r="E13" i="55"/>
  <c r="E26" i="3"/>
  <c r="Q16" i="152"/>
  <c r="AB12" i="152" s="1"/>
  <c r="E15" i="52"/>
  <c r="L30" i="95"/>
  <c r="M10" i="95"/>
  <c r="E18" i="52"/>
  <c r="AC16" i="145"/>
  <c r="I12" i="108"/>
  <c r="H12" i="147"/>
  <c r="G31" i="146"/>
  <c r="O31" i="146"/>
  <c r="D17" i="146"/>
  <c r="N21" i="97"/>
  <c r="Q21" i="97" s="1"/>
  <c r="K17" i="96"/>
  <c r="M14" i="94"/>
  <c r="D12" i="109"/>
  <c r="H17" i="139"/>
  <c r="AC15" i="142"/>
  <c r="V31" i="143"/>
  <c r="D23" i="110"/>
  <c r="N21" i="95"/>
  <c r="Q21" i="95" s="1"/>
  <c r="V17" i="98"/>
  <c r="W20" i="92"/>
  <c r="D22" i="146"/>
  <c r="K22" i="146" s="1"/>
  <c r="E14" i="52"/>
  <c r="P21" i="112"/>
  <c r="D21" i="112"/>
  <c r="D26" i="146"/>
  <c r="D15" i="144"/>
  <c r="K15" i="144" s="1"/>
  <c r="N23" i="97"/>
  <c r="Q23" i="97" s="1"/>
  <c r="E31" i="36"/>
  <c r="M15" i="96"/>
  <c r="K27" i="108"/>
  <c r="E15" i="57"/>
  <c r="N28" i="43"/>
  <c r="T19" i="104"/>
  <c r="P19" i="104"/>
  <c r="Q19" i="104" s="1"/>
  <c r="M12" i="97"/>
  <c r="D27" i="144"/>
  <c r="H14" i="139"/>
  <c r="P19" i="105"/>
  <c r="Q19" i="105" s="1"/>
  <c r="T19" i="105"/>
  <c r="W13" i="98"/>
  <c r="M13" i="97"/>
  <c r="F30" i="96"/>
  <c r="N10" i="96"/>
  <c r="I10" i="96" s="1"/>
  <c r="X27" i="10"/>
  <c r="F25" i="139"/>
  <c r="E14" i="3"/>
  <c r="E29" i="3"/>
  <c r="P22" i="103"/>
  <c r="Q22" i="103" s="1"/>
  <c r="T22" i="103"/>
  <c r="K19" i="98"/>
  <c r="Y17" i="98" s="1"/>
  <c r="C31" i="84"/>
  <c r="G31" i="84" s="1"/>
  <c r="I16" i="108"/>
  <c r="F20" i="137"/>
  <c r="E23" i="68"/>
  <c r="F16" i="68"/>
  <c r="L30" i="97"/>
  <c r="R29" i="53"/>
  <c r="N15" i="102"/>
  <c r="D28" i="144"/>
  <c r="H28" i="144" s="1"/>
  <c r="D27" i="142"/>
  <c r="E23" i="57"/>
  <c r="AN13" i="103"/>
  <c r="S19" i="98"/>
  <c r="AC17" i="98" s="1"/>
  <c r="N22" i="141"/>
  <c r="I22" i="141" s="1"/>
  <c r="D22" i="111"/>
  <c r="F16" i="147"/>
  <c r="N20" i="43"/>
  <c r="H22" i="139"/>
  <c r="K30" i="34"/>
  <c r="D11" i="112"/>
  <c r="Z18" i="152"/>
  <c r="E12" i="52"/>
  <c r="F27" i="134"/>
  <c r="E22" i="53"/>
  <c r="E16" i="57"/>
  <c r="I25" i="94"/>
  <c r="K21" i="141"/>
  <c r="E22" i="3"/>
  <c r="I20" i="97"/>
  <c r="Y27" i="34"/>
  <c r="W27" i="34"/>
  <c r="H17" i="145"/>
  <c r="N15" i="94"/>
  <c r="Q15" i="94" s="1"/>
  <c r="K17" i="97"/>
  <c r="W23" i="68"/>
  <c r="X16" i="68"/>
  <c r="I10" i="95"/>
  <c r="H30" i="95"/>
  <c r="O31" i="137"/>
  <c r="G31" i="137"/>
  <c r="H31" i="137" s="1"/>
  <c r="E15" i="140"/>
  <c r="Z15" i="92"/>
  <c r="E20" i="56"/>
  <c r="AA13" i="152"/>
  <c r="N16" i="95"/>
  <c r="Q16" i="95" s="1"/>
  <c r="H24" i="143"/>
  <c r="M26" i="94"/>
  <c r="D23" i="142"/>
  <c r="P15" i="109"/>
  <c r="D15" i="109"/>
  <c r="K18" i="96"/>
  <c r="U22" i="34"/>
  <c r="X20" i="92"/>
  <c r="AC23" i="142"/>
  <c r="W11" i="104"/>
  <c r="V30" i="104"/>
  <c r="W30" i="104" s="1"/>
  <c r="E16" i="53"/>
  <c r="W26" i="34"/>
  <c r="M17" i="96"/>
  <c r="N27" i="97"/>
  <c r="Q27" i="97" s="1"/>
  <c r="T31" i="134"/>
  <c r="M29" i="52"/>
  <c r="D21" i="110"/>
  <c r="E13" i="52"/>
  <c r="C14" i="106"/>
  <c r="AC19" i="146"/>
  <c r="F28" i="155"/>
  <c r="G28" i="155" s="1"/>
  <c r="J28" i="155"/>
  <c r="E12" i="53"/>
  <c r="AC21" i="146"/>
  <c r="K27" i="141"/>
  <c r="M31" i="134"/>
  <c r="E31" i="134"/>
  <c r="F31" i="134" s="1"/>
  <c r="I18" i="96"/>
  <c r="K13" i="108"/>
  <c r="D17" i="110"/>
  <c r="F26" i="145"/>
  <c r="H29" i="146"/>
  <c r="H19" i="144" l="1"/>
  <c r="E20" i="50"/>
  <c r="K12" i="94"/>
  <c r="I26" i="95"/>
  <c r="H16" i="148"/>
  <c r="E21" i="50"/>
  <c r="K25" i="97"/>
  <c r="M18" i="97"/>
  <c r="H14" i="145"/>
  <c r="K16" i="94"/>
  <c r="H15" i="143"/>
  <c r="M18" i="96"/>
  <c r="AA15" i="92"/>
  <c r="I23" i="96"/>
  <c r="H29" i="143"/>
  <c r="E24" i="56"/>
  <c r="AA14" i="92"/>
  <c r="O15" i="79"/>
  <c r="AA15" i="79"/>
  <c r="H20" i="145"/>
  <c r="M27" i="108"/>
  <c r="F17" i="146"/>
  <c r="Y18" i="152"/>
  <c r="F29" i="142"/>
  <c r="M21" i="98"/>
  <c r="I21" i="68"/>
  <c r="N19" i="36"/>
  <c r="I18" i="107"/>
  <c r="N28" i="36"/>
  <c r="N11" i="36"/>
  <c r="AH19" i="104"/>
  <c r="G11" i="97"/>
  <c r="I18" i="108"/>
  <c r="F26" i="143"/>
  <c r="X15" i="79"/>
  <c r="E16" i="52"/>
  <c r="W16" i="98"/>
  <c r="F28" i="147"/>
  <c r="Y13" i="92"/>
  <c r="AA13" i="92"/>
  <c r="H16" i="147"/>
  <c r="Z18" i="98"/>
  <c r="R15" i="79"/>
  <c r="F20" i="148"/>
  <c r="K20" i="148"/>
  <c r="F22" i="142"/>
  <c r="AT28" i="105"/>
  <c r="G25" i="96"/>
  <c r="F22" i="144"/>
  <c r="F29" i="147"/>
  <c r="F12" i="147"/>
  <c r="G21" i="96"/>
  <c r="X17" i="92"/>
  <c r="Q30" i="47"/>
  <c r="Q21" i="98"/>
  <c r="F27" i="145"/>
  <c r="M23" i="92"/>
  <c r="G26" i="141"/>
  <c r="AA31" i="142"/>
  <c r="K11" i="141"/>
  <c r="K22" i="94"/>
  <c r="E29" i="45"/>
  <c r="M29" i="56"/>
  <c r="R21" i="68"/>
  <c r="AD21" i="68" s="1"/>
  <c r="F15" i="143"/>
  <c r="H15" i="148"/>
  <c r="X16" i="98"/>
  <c r="K22" i="96"/>
  <c r="F15" i="144"/>
  <c r="K18" i="108"/>
  <c r="H25" i="143"/>
  <c r="N21" i="102"/>
  <c r="E15" i="51"/>
  <c r="M25" i="97"/>
  <c r="AC15" i="92"/>
  <c r="N24" i="102"/>
  <c r="I14" i="94"/>
  <c r="E24" i="50"/>
  <c r="G12" i="94"/>
  <c r="K16" i="146"/>
  <c r="G15" i="141"/>
  <c r="I18" i="141"/>
  <c r="N13" i="102"/>
  <c r="G18" i="108"/>
  <c r="G22" i="94"/>
  <c r="H16" i="143"/>
  <c r="F27" i="147"/>
  <c r="AT13" i="105"/>
  <c r="F23" i="146"/>
  <c r="H23" i="146"/>
  <c r="AN21" i="103"/>
  <c r="AT30" i="103"/>
  <c r="AN19" i="103"/>
  <c r="AT30" i="104"/>
  <c r="E26" i="56"/>
  <c r="E28" i="56"/>
  <c r="E19" i="56"/>
  <c r="E17" i="56"/>
  <c r="E12" i="56"/>
  <c r="E15" i="56"/>
  <c r="E18" i="56"/>
  <c r="E13" i="56"/>
  <c r="E11" i="50"/>
  <c r="E16" i="50"/>
  <c r="E21" i="45"/>
  <c r="E20" i="45"/>
  <c r="E27" i="45"/>
  <c r="E14" i="45"/>
  <c r="Q30" i="45"/>
  <c r="E23" i="45"/>
  <c r="M30" i="45"/>
  <c r="E12" i="45"/>
  <c r="Z12" i="98"/>
  <c r="Z16" i="98"/>
  <c r="K17" i="148"/>
  <c r="K20" i="147"/>
  <c r="V12" i="152"/>
  <c r="V17" i="152"/>
  <c r="X17" i="152"/>
  <c r="M23" i="152"/>
  <c r="V18" i="152"/>
  <c r="V12" i="92"/>
  <c r="W14" i="92"/>
  <c r="X19" i="92"/>
  <c r="K28" i="142"/>
  <c r="R31" i="137"/>
  <c r="G13" i="108"/>
  <c r="G24" i="108"/>
  <c r="G25" i="141"/>
  <c r="G20" i="141"/>
  <c r="G26" i="108"/>
  <c r="G25" i="108"/>
  <c r="G11" i="141"/>
  <c r="I25" i="108"/>
  <c r="R15" i="125"/>
  <c r="X15" i="125"/>
  <c r="AA15" i="125"/>
  <c r="AN24" i="104"/>
  <c r="AN30" i="105"/>
  <c r="K31" i="134"/>
  <c r="E11" i="56"/>
  <c r="E25" i="55"/>
  <c r="E22" i="55"/>
  <c r="E26" i="55"/>
  <c r="E23" i="55"/>
  <c r="R29" i="55"/>
  <c r="E14" i="55"/>
  <c r="E11" i="52"/>
  <c r="H29" i="52"/>
  <c r="E24" i="45"/>
  <c r="X14" i="98"/>
  <c r="K18" i="148"/>
  <c r="F18" i="148"/>
  <c r="K15" i="148"/>
  <c r="F21" i="147"/>
  <c r="H24" i="147"/>
  <c r="H23" i="147"/>
  <c r="K26" i="147"/>
  <c r="K24" i="147"/>
  <c r="H17" i="147"/>
  <c r="H19" i="147"/>
  <c r="F23" i="147"/>
  <c r="K26" i="146"/>
  <c r="F13" i="146"/>
  <c r="K23" i="146"/>
  <c r="G21" i="97"/>
  <c r="G22" i="97"/>
  <c r="K19" i="97"/>
  <c r="G24" i="97"/>
  <c r="M20" i="97"/>
  <c r="G10" i="95"/>
  <c r="K22" i="95"/>
  <c r="G19" i="95"/>
  <c r="G20" i="95"/>
  <c r="W19" i="34"/>
  <c r="K19" i="94"/>
  <c r="I19" i="94"/>
  <c r="G30" i="34"/>
  <c r="W14" i="34"/>
  <c r="G18" i="94"/>
  <c r="M16" i="94"/>
  <c r="W11" i="34"/>
  <c r="W24" i="34"/>
  <c r="W20" i="34"/>
  <c r="K26" i="94"/>
  <c r="G26" i="94"/>
  <c r="M22" i="94"/>
  <c r="W18" i="34"/>
  <c r="K26" i="145"/>
  <c r="K16" i="145"/>
  <c r="H28" i="145"/>
  <c r="K22" i="145"/>
  <c r="K20" i="145"/>
  <c r="K28" i="145"/>
  <c r="F24" i="144"/>
  <c r="K13" i="144"/>
  <c r="H22" i="144"/>
  <c r="K22" i="144"/>
  <c r="K29" i="144"/>
  <c r="H14" i="144"/>
  <c r="F22" i="143"/>
  <c r="K22" i="143"/>
  <c r="K17" i="143"/>
  <c r="K25" i="143"/>
  <c r="K23" i="142"/>
  <c r="K21" i="142"/>
  <c r="F14" i="142"/>
  <c r="K20" i="142"/>
  <c r="K12" i="142"/>
  <c r="K27" i="142"/>
  <c r="F27" i="142"/>
  <c r="K14" i="142"/>
  <c r="F18" i="142"/>
  <c r="K22" i="142"/>
  <c r="M10" i="96"/>
  <c r="F12" i="144"/>
  <c r="N18" i="36"/>
  <c r="F22" i="146"/>
  <c r="M29" i="57"/>
  <c r="K12" i="144"/>
  <c r="G27" i="95"/>
  <c r="G15" i="95"/>
  <c r="AT24" i="103"/>
  <c r="M20" i="95"/>
  <c r="K22" i="147"/>
  <c r="I19" i="141"/>
  <c r="AT26" i="105"/>
  <c r="F25" i="145"/>
  <c r="K23" i="148"/>
  <c r="K27" i="147"/>
  <c r="G16" i="108"/>
  <c r="K25" i="148"/>
  <c r="I15" i="95"/>
  <c r="E14" i="57"/>
  <c r="F25" i="147"/>
  <c r="I22" i="108"/>
  <c r="H22" i="147"/>
  <c r="F13" i="144"/>
  <c r="H29" i="51"/>
  <c r="G11" i="96"/>
  <c r="G23" i="108"/>
  <c r="G17" i="108"/>
  <c r="K10" i="96"/>
  <c r="AC18" i="98"/>
  <c r="AN14" i="105"/>
  <c r="K21" i="148"/>
  <c r="Y12" i="152"/>
  <c r="E28" i="57"/>
  <c r="G15" i="96"/>
  <c r="K15" i="145"/>
  <c r="K19" i="143"/>
  <c r="K21" i="95"/>
  <c r="K30" i="47"/>
  <c r="AT30" i="105"/>
  <c r="AN30" i="104"/>
  <c r="AC16" i="98"/>
  <c r="M27" i="95"/>
  <c r="AA20" i="92"/>
  <c r="K17" i="95"/>
  <c r="W21" i="34"/>
  <c r="E31" i="43"/>
  <c r="E27" i="51"/>
  <c r="I17" i="97"/>
  <c r="AD13" i="125"/>
  <c r="E22" i="51"/>
  <c r="F13" i="148"/>
  <c r="G19" i="97"/>
  <c r="AN12" i="103"/>
  <c r="F22" i="147"/>
  <c r="Z17" i="152"/>
  <c r="AD16" i="79"/>
  <c r="AD14" i="79"/>
  <c r="G23" i="96"/>
  <c r="K16" i="144"/>
  <c r="K20" i="143"/>
  <c r="G18" i="96"/>
  <c r="E28" i="52"/>
  <c r="U15" i="79"/>
  <c r="G27" i="141"/>
  <c r="K17" i="145"/>
  <c r="F28" i="144"/>
  <c r="AN20" i="105"/>
  <c r="M19" i="108"/>
  <c r="E11" i="51"/>
  <c r="W17" i="34"/>
  <c r="AH27" i="103"/>
  <c r="G17" i="95"/>
  <c r="I11" i="94"/>
  <c r="AN12" i="104"/>
  <c r="G27" i="96"/>
  <c r="U29" i="10"/>
  <c r="AA18" i="92"/>
  <c r="AA17" i="92"/>
  <c r="F21" i="144"/>
  <c r="H18" i="142"/>
  <c r="E22" i="45"/>
  <c r="F21" i="143"/>
  <c r="K19" i="148"/>
  <c r="E17" i="55"/>
  <c r="E11" i="55"/>
  <c r="AD18" i="79"/>
  <c r="I27" i="95"/>
  <c r="AD19" i="68"/>
  <c r="E25" i="57"/>
  <c r="K29" i="145"/>
  <c r="N14" i="43"/>
  <c r="K18" i="145"/>
  <c r="Y17" i="92"/>
  <c r="I21" i="97"/>
  <c r="F17" i="148"/>
  <c r="F25" i="143"/>
  <c r="H19" i="143"/>
  <c r="G14" i="96"/>
  <c r="K18" i="142"/>
  <c r="AN14" i="103"/>
  <c r="E26" i="57"/>
  <c r="K14" i="145"/>
  <c r="G22" i="108"/>
  <c r="AT28" i="103"/>
  <c r="E15" i="55"/>
  <c r="M29" i="55"/>
  <c r="O21" i="108"/>
  <c r="K26" i="142"/>
  <c r="G16" i="141"/>
  <c r="O16" i="141" s="1"/>
  <c r="F29" i="148"/>
  <c r="K13" i="147"/>
  <c r="M14" i="96"/>
  <c r="AN28" i="105"/>
  <c r="M21" i="95"/>
  <c r="AN17" i="104"/>
  <c r="E14" i="51"/>
  <c r="F21" i="148"/>
  <c r="K14" i="96"/>
  <c r="I13" i="94"/>
  <c r="W25" i="34"/>
  <c r="V14" i="152"/>
  <c r="H19" i="148"/>
  <c r="F14" i="143"/>
  <c r="H29" i="55"/>
  <c r="E13" i="51"/>
  <c r="G27" i="94"/>
  <c r="K24" i="146"/>
  <c r="H12" i="146"/>
  <c r="E16" i="51"/>
  <c r="H22" i="143"/>
  <c r="H25" i="142"/>
  <c r="F20" i="144"/>
  <c r="F28" i="146"/>
  <c r="N24" i="36"/>
  <c r="G25" i="95"/>
  <c r="K28" i="146"/>
  <c r="H21" i="146"/>
  <c r="AH21" i="105"/>
  <c r="H13" i="148"/>
  <c r="M11" i="94"/>
  <c r="G11" i="108"/>
  <c r="F29" i="144"/>
  <c r="AT22" i="103"/>
  <c r="F14" i="145"/>
  <c r="K27" i="95"/>
  <c r="K18" i="94"/>
  <c r="E29" i="102"/>
  <c r="I22" i="107"/>
  <c r="E18" i="55"/>
  <c r="X12" i="92"/>
  <c r="AD17" i="68"/>
  <c r="K16" i="143"/>
  <c r="G23" i="141"/>
  <c r="AD15" i="68"/>
  <c r="G23" i="97"/>
  <c r="G21" i="95"/>
  <c r="AN20" i="104"/>
  <c r="K20" i="146"/>
  <c r="H24" i="146"/>
  <c r="K27" i="146"/>
  <c r="G15" i="97"/>
  <c r="K15" i="96"/>
  <c r="K14" i="97"/>
  <c r="K20" i="144"/>
  <c r="K31" i="137"/>
  <c r="K26" i="144"/>
  <c r="E26" i="51"/>
  <c r="AD12" i="125"/>
  <c r="K16" i="148"/>
  <c r="H25" i="147"/>
  <c r="I16" i="94"/>
  <c r="AT18" i="103"/>
  <c r="H23" i="148"/>
  <c r="W12" i="34"/>
  <c r="G21" i="98"/>
  <c r="N21" i="36"/>
  <c r="N26" i="43"/>
  <c r="N12" i="36"/>
  <c r="N17" i="36"/>
  <c r="N27" i="102"/>
  <c r="N13" i="43"/>
  <c r="N11" i="43"/>
  <c r="N30" i="96"/>
  <c r="Q30" i="96" s="1"/>
  <c r="AC31" i="148"/>
  <c r="H29" i="54"/>
  <c r="G24" i="94"/>
  <c r="Q24" i="94"/>
  <c r="O31" i="147"/>
  <c r="D31" i="147"/>
  <c r="K31" i="147" s="1"/>
  <c r="H14" i="146"/>
  <c r="G16" i="95"/>
  <c r="Y16" i="98"/>
  <c r="AB14" i="92"/>
  <c r="H19" i="146"/>
  <c r="K27" i="94"/>
  <c r="AH14" i="105"/>
  <c r="G14" i="141"/>
  <c r="K14" i="108"/>
  <c r="M29" i="51"/>
  <c r="K29" i="142"/>
  <c r="V31" i="144"/>
  <c r="I22" i="106"/>
  <c r="G21" i="94"/>
  <c r="D28" i="111"/>
  <c r="N28" i="111"/>
  <c r="L28" i="111"/>
  <c r="F28" i="111"/>
  <c r="H28" i="111"/>
  <c r="J28" i="111"/>
  <c r="N30" i="97"/>
  <c r="Q30" i="97" s="1"/>
  <c r="G13" i="94"/>
  <c r="H29" i="142"/>
  <c r="N18" i="102"/>
  <c r="AH11" i="103"/>
  <c r="K12" i="146"/>
  <c r="AA16" i="98"/>
  <c r="G19" i="96"/>
  <c r="M13" i="95"/>
  <c r="Y12" i="92"/>
  <c r="K23" i="92"/>
  <c r="AT11" i="104"/>
  <c r="K17" i="141"/>
  <c r="O30" i="49"/>
  <c r="G15" i="108"/>
  <c r="AB13" i="92"/>
  <c r="F25" i="142"/>
  <c r="G11" i="94"/>
  <c r="I25" i="141"/>
  <c r="O25" i="141" s="1"/>
  <c r="AA17" i="152"/>
  <c r="F27" i="143"/>
  <c r="AB18" i="92"/>
  <c r="I18" i="97"/>
  <c r="E25" i="51"/>
  <c r="N15" i="43"/>
  <c r="E20" i="51"/>
  <c r="N15" i="36"/>
  <c r="AC18" i="92"/>
  <c r="E26" i="54"/>
  <c r="K21" i="146"/>
  <c r="M27" i="96"/>
  <c r="AH16" i="104"/>
  <c r="F19" i="145"/>
  <c r="G14" i="95"/>
  <c r="Q14" i="95"/>
  <c r="F31" i="139"/>
  <c r="AN26" i="105"/>
  <c r="H29" i="56"/>
  <c r="E29" i="56"/>
  <c r="K25" i="96"/>
  <c r="AT20" i="104"/>
  <c r="G12" i="96"/>
  <c r="E14" i="56"/>
  <c r="I21" i="95"/>
  <c r="O21" i="95" s="1"/>
  <c r="AB12" i="98"/>
  <c r="W15" i="92"/>
  <c r="G23" i="92"/>
  <c r="AD12" i="68"/>
  <c r="AT17" i="103"/>
  <c r="N27" i="36"/>
  <c r="I28" i="107"/>
  <c r="W12" i="152"/>
  <c r="N25" i="36"/>
  <c r="E16" i="56"/>
  <c r="E12" i="50"/>
  <c r="F20" i="142"/>
  <c r="AN13" i="105"/>
  <c r="P30" i="104"/>
  <c r="Q30" i="104" s="1"/>
  <c r="Q11" i="104"/>
  <c r="N23" i="36"/>
  <c r="M19" i="97"/>
  <c r="AT27" i="105"/>
  <c r="AT25" i="105"/>
  <c r="K27" i="96"/>
  <c r="M15" i="95"/>
  <c r="AT13" i="103"/>
  <c r="K14" i="143"/>
  <c r="V15" i="92"/>
  <c r="M12" i="96"/>
  <c r="H18" i="145"/>
  <c r="AH27" i="105"/>
  <c r="K30" i="48"/>
  <c r="W30" i="48" s="1"/>
  <c r="Y30" i="48"/>
  <c r="L29" i="10"/>
  <c r="AN16" i="104"/>
  <c r="M26" i="95"/>
  <c r="N30" i="95"/>
  <c r="Q30" i="95" s="1"/>
  <c r="H13" i="142"/>
  <c r="E28" i="45"/>
  <c r="H14" i="142"/>
  <c r="G27" i="97"/>
  <c r="G22" i="141"/>
  <c r="K28" i="144"/>
  <c r="K17" i="146"/>
  <c r="G24" i="95"/>
  <c r="K16" i="142"/>
  <c r="K14" i="146"/>
  <c r="G22" i="95"/>
  <c r="Q22" i="95"/>
  <c r="E28" i="54"/>
  <c r="E22" i="54"/>
  <c r="I27" i="94"/>
  <c r="K14" i="144"/>
  <c r="G12" i="141"/>
  <c r="N14" i="102"/>
  <c r="H12" i="144"/>
  <c r="E29" i="10"/>
  <c r="M24" i="95"/>
  <c r="G12" i="108"/>
  <c r="AH18" i="103"/>
  <c r="E24" i="51"/>
  <c r="N19" i="102"/>
  <c r="H29" i="145"/>
  <c r="AN27" i="105"/>
  <c r="E25" i="50"/>
  <c r="G18" i="141"/>
  <c r="K31" i="139"/>
  <c r="M24" i="94"/>
  <c r="R29" i="10"/>
  <c r="M27" i="94"/>
  <c r="H22" i="146"/>
  <c r="AT19" i="104"/>
  <c r="T31" i="147"/>
  <c r="R31" i="147"/>
  <c r="N27" i="43"/>
  <c r="E19" i="57"/>
  <c r="E17" i="50"/>
  <c r="K25" i="144"/>
  <c r="F31" i="137"/>
  <c r="M29" i="54"/>
  <c r="E28" i="51"/>
  <c r="H19" i="145"/>
  <c r="AN30" i="103"/>
  <c r="H27" i="142"/>
  <c r="AH12" i="104"/>
  <c r="I22" i="97"/>
  <c r="I27" i="96"/>
  <c r="L16" i="68"/>
  <c r="AC23" i="68"/>
  <c r="O23" i="68" s="1"/>
  <c r="I15" i="96"/>
  <c r="K13" i="142"/>
  <c r="R19" i="79"/>
  <c r="H27" i="143"/>
  <c r="AH30" i="104"/>
  <c r="I19" i="95"/>
  <c r="O19" i="95" s="1"/>
  <c r="N25" i="102"/>
  <c r="M31" i="142"/>
  <c r="D31" i="142"/>
  <c r="F31" i="142" s="1"/>
  <c r="E12" i="54"/>
  <c r="G16" i="94"/>
  <c r="G13" i="141"/>
  <c r="O13" i="141" s="1"/>
  <c r="M20" i="94"/>
  <c r="H21" i="144"/>
  <c r="AT24" i="104"/>
  <c r="AH26" i="105"/>
  <c r="W13" i="34"/>
  <c r="G17" i="94"/>
  <c r="O17" i="94" s="1"/>
  <c r="AT19" i="103"/>
  <c r="I16" i="106"/>
  <c r="N24" i="43"/>
  <c r="K19" i="96"/>
  <c r="Y18" i="98"/>
  <c r="K21" i="145"/>
  <c r="G10" i="141"/>
  <c r="O10" i="141" s="1"/>
  <c r="N29" i="141"/>
  <c r="O29" i="141" s="1"/>
  <c r="V31" i="145"/>
  <c r="Y13" i="98"/>
  <c r="K21" i="98"/>
  <c r="E19" i="50"/>
  <c r="AT21" i="104"/>
  <c r="E15" i="54"/>
  <c r="M19" i="96"/>
  <c r="K24" i="97"/>
  <c r="M30" i="49"/>
  <c r="AN23" i="103"/>
  <c r="AN11" i="103"/>
  <c r="M12" i="94"/>
  <c r="M16" i="95"/>
  <c r="AN23" i="105"/>
  <c r="H16" i="145"/>
  <c r="I11" i="97"/>
  <c r="H14" i="147"/>
  <c r="G12" i="155"/>
  <c r="F31" i="155"/>
  <c r="G31" i="155" s="1"/>
  <c r="I24" i="107"/>
  <c r="D31" i="145"/>
  <c r="H31" i="145" s="1"/>
  <c r="S30" i="47"/>
  <c r="F17" i="142"/>
  <c r="W12" i="98"/>
  <c r="F15" i="142"/>
  <c r="AN24" i="105"/>
  <c r="M24" i="108"/>
  <c r="K15" i="108"/>
  <c r="AT12" i="103"/>
  <c r="AN16" i="103"/>
  <c r="O31" i="145"/>
  <c r="F24" i="147"/>
  <c r="I31" i="107"/>
  <c r="W30" i="34"/>
  <c r="AH22" i="105"/>
  <c r="O25" i="94"/>
  <c r="AC31" i="145"/>
  <c r="Y31" i="145"/>
  <c r="D31" i="146"/>
  <c r="Y31" i="146" s="1"/>
  <c r="H15" i="146"/>
  <c r="AH19" i="105"/>
  <c r="M22" i="97"/>
  <c r="O13" i="97"/>
  <c r="G12" i="95"/>
  <c r="Q12" i="95"/>
  <c r="AT25" i="104"/>
  <c r="E18" i="51"/>
  <c r="E18" i="57"/>
  <c r="F16" i="146"/>
  <c r="E19" i="51"/>
  <c r="I20" i="141"/>
  <c r="O20" i="141" s="1"/>
  <c r="I25" i="106"/>
  <c r="K30" i="49"/>
  <c r="AC13" i="152"/>
  <c r="S23" i="152"/>
  <c r="K23" i="152"/>
  <c r="K23" i="94"/>
  <c r="Y12" i="98"/>
  <c r="AA31" i="148"/>
  <c r="F14" i="147"/>
  <c r="AN21" i="104"/>
  <c r="M14" i="97"/>
  <c r="N23" i="102"/>
  <c r="K25" i="95"/>
  <c r="AH15" i="104"/>
  <c r="E13" i="50"/>
  <c r="I14" i="96"/>
  <c r="O14" i="96" s="1"/>
  <c r="AH15" i="103"/>
  <c r="K18" i="97"/>
  <c r="N13" i="36"/>
  <c r="P11" i="36" s="1"/>
  <c r="F13" i="142"/>
  <c r="AH24" i="103"/>
  <c r="M17" i="108"/>
  <c r="AN27" i="103"/>
  <c r="AH14" i="103"/>
  <c r="F18" i="147"/>
  <c r="I16" i="68"/>
  <c r="E22" i="56"/>
  <c r="AH23" i="105"/>
  <c r="AT17" i="104"/>
  <c r="E27" i="56"/>
  <c r="O23" i="96"/>
  <c r="X29" i="10"/>
  <c r="F24" i="145"/>
  <c r="AC14" i="152"/>
  <c r="I14" i="108"/>
  <c r="Y20" i="92"/>
  <c r="AD12" i="79"/>
  <c r="O27" i="141"/>
  <c r="AN20" i="103"/>
  <c r="I15" i="97"/>
  <c r="N26" i="36"/>
  <c r="AT26" i="104"/>
  <c r="O23" i="141"/>
  <c r="AT24" i="105"/>
  <c r="AT11" i="105"/>
  <c r="F21" i="145"/>
  <c r="E31" i="84"/>
  <c r="H19" i="142"/>
  <c r="F32" i="107"/>
  <c r="H15" i="147"/>
  <c r="AN18" i="103"/>
  <c r="M21" i="97"/>
  <c r="F27" i="144"/>
  <c r="E13" i="54"/>
  <c r="I13" i="96"/>
  <c r="O13" i="96" s="1"/>
  <c r="Q13" i="96"/>
  <c r="W19" i="92"/>
  <c r="K27" i="97"/>
  <c r="AD20" i="68"/>
  <c r="E16" i="55"/>
  <c r="AH22" i="104"/>
  <c r="H28" i="112"/>
  <c r="D28" i="112"/>
  <c r="J28" i="112"/>
  <c r="N28" i="112"/>
  <c r="F28" i="112"/>
  <c r="L28" i="112"/>
  <c r="I15" i="94"/>
  <c r="E22" i="50"/>
  <c r="AH20" i="104"/>
  <c r="E17" i="54"/>
  <c r="Y19" i="152"/>
  <c r="F18" i="144"/>
  <c r="O18" i="96"/>
  <c r="E13" i="57"/>
  <c r="AH22" i="103"/>
  <c r="P28" i="112"/>
  <c r="AT27" i="104"/>
  <c r="E24" i="57"/>
  <c r="AB13" i="152"/>
  <c r="Q23" i="152"/>
  <c r="F16" i="142"/>
  <c r="I12" i="141"/>
  <c r="F29" i="145"/>
  <c r="K17" i="142"/>
  <c r="H15" i="144"/>
  <c r="AH20" i="103"/>
  <c r="F16" i="145"/>
  <c r="O31" i="144"/>
  <c r="D31" i="144"/>
  <c r="K31" i="144" s="1"/>
  <c r="H13" i="146"/>
  <c r="E23" i="51"/>
  <c r="K21" i="97"/>
  <c r="K15" i="146"/>
  <c r="AN16" i="105"/>
  <c r="I31" i="84"/>
  <c r="I26" i="96"/>
  <c r="G14" i="108"/>
  <c r="I26" i="106"/>
  <c r="H27" i="146"/>
  <c r="K25" i="142"/>
  <c r="I23" i="94"/>
  <c r="K15" i="97"/>
  <c r="AN13" i="104"/>
  <c r="K24" i="96"/>
  <c r="K23" i="143"/>
  <c r="I30" i="106"/>
  <c r="AT14" i="103"/>
  <c r="H25" i="144"/>
  <c r="AC13" i="92"/>
  <c r="K11" i="108"/>
  <c r="O11" i="108" s="1"/>
  <c r="AN15" i="104"/>
  <c r="H31" i="134"/>
  <c r="M23" i="94"/>
  <c r="E23" i="50"/>
  <c r="AN25" i="105"/>
  <c r="N12" i="43"/>
  <c r="I27" i="106"/>
  <c r="N16" i="102"/>
  <c r="M21" i="96"/>
  <c r="M19" i="94"/>
  <c r="K25" i="146"/>
  <c r="E13" i="45"/>
  <c r="E30" i="45"/>
  <c r="H15" i="145"/>
  <c r="M29" i="50"/>
  <c r="F12" i="143"/>
  <c r="G19" i="94"/>
  <c r="I19" i="108"/>
  <c r="K29" i="143"/>
  <c r="X19" i="79"/>
  <c r="H27" i="144"/>
  <c r="AN23" i="104"/>
  <c r="G26" i="95"/>
  <c r="X13" i="98"/>
  <c r="I21" i="98"/>
  <c r="M18" i="94"/>
  <c r="E21" i="54"/>
  <c r="X14" i="92"/>
  <c r="I23" i="92"/>
  <c r="AN18" i="105"/>
  <c r="U16" i="68"/>
  <c r="K19" i="142"/>
  <c r="AT12" i="104"/>
  <c r="E21" i="56"/>
  <c r="E25" i="54"/>
  <c r="G20" i="108"/>
  <c r="O20" i="108" s="1"/>
  <c r="V19" i="92"/>
  <c r="L19" i="79"/>
  <c r="M22" i="96"/>
  <c r="AT17" i="105"/>
  <c r="K14" i="95"/>
  <c r="F19" i="147"/>
  <c r="F25" i="148"/>
  <c r="AH24" i="105"/>
  <c r="V13" i="92"/>
  <c r="F28" i="148"/>
  <c r="I29" i="107"/>
  <c r="AH25" i="105"/>
  <c r="AN26" i="104"/>
  <c r="AA31" i="147"/>
  <c r="Y31" i="147"/>
  <c r="AH28" i="103"/>
  <c r="Q30" i="49"/>
  <c r="Y30" i="49"/>
  <c r="C31" i="106"/>
  <c r="I13" i="106"/>
  <c r="E18" i="54"/>
  <c r="I24" i="96"/>
  <c r="W22" i="34"/>
  <c r="K22" i="97"/>
  <c r="O23" i="95"/>
  <c r="E17" i="51"/>
  <c r="O22" i="108"/>
  <c r="AD13" i="79"/>
  <c r="M27" i="97"/>
  <c r="AH11" i="105"/>
  <c r="R31" i="139"/>
  <c r="H17" i="146"/>
  <c r="AH27" i="104"/>
  <c r="N14" i="36"/>
  <c r="AH20" i="105"/>
  <c r="AB17" i="98"/>
  <c r="I19" i="107"/>
  <c r="M21" i="94"/>
  <c r="O11" i="95"/>
  <c r="AN22" i="105"/>
  <c r="E20" i="57"/>
  <c r="F17" i="147"/>
  <c r="P28" i="111"/>
  <c r="R16" i="68"/>
  <c r="U23" i="68"/>
  <c r="W16" i="34"/>
  <c r="N19" i="43"/>
  <c r="AH21" i="104"/>
  <c r="AA19" i="152"/>
  <c r="AH15" i="105"/>
  <c r="K21" i="96"/>
  <c r="AN22" i="104"/>
  <c r="I24" i="97"/>
  <c r="AT16" i="105"/>
  <c r="AN21" i="105"/>
  <c r="O21" i="141"/>
  <c r="AA14" i="98"/>
  <c r="O21" i="98"/>
  <c r="H23" i="144"/>
  <c r="W18" i="92"/>
  <c r="K32" i="107"/>
  <c r="L32" i="107" s="1"/>
  <c r="L14" i="107"/>
  <c r="V13" i="152"/>
  <c r="E20" i="55"/>
  <c r="H20" i="146"/>
  <c r="G30" i="49"/>
  <c r="Y14" i="152"/>
  <c r="I21" i="94"/>
  <c r="G17" i="141"/>
  <c r="I27" i="97"/>
  <c r="K12" i="95"/>
  <c r="I25" i="95"/>
  <c r="K14" i="147"/>
  <c r="AB17" i="92"/>
  <c r="AH26" i="103"/>
  <c r="K26" i="143"/>
  <c r="E12" i="51"/>
  <c r="AH26" i="104"/>
  <c r="F26" i="144"/>
  <c r="I15" i="108"/>
  <c r="I23" i="108"/>
  <c r="AN24" i="103"/>
  <c r="I13" i="95"/>
  <c r="Q11" i="105"/>
  <c r="P30" i="105"/>
  <c r="Q30" i="105" s="1"/>
  <c r="H18" i="147"/>
  <c r="K23" i="144"/>
  <c r="G26" i="96"/>
  <c r="K28" i="143"/>
  <c r="K20" i="96"/>
  <c r="F19" i="79"/>
  <c r="AN17" i="103"/>
  <c r="G24" i="141"/>
  <c r="I24" i="94"/>
  <c r="O24" i="94" s="1"/>
  <c r="AH13" i="105"/>
  <c r="K19" i="144"/>
  <c r="AN14" i="104"/>
  <c r="H22" i="148"/>
  <c r="N17" i="43"/>
  <c r="AD14" i="68"/>
  <c r="I19" i="79"/>
  <c r="I14" i="141"/>
  <c r="O14" i="141" s="1"/>
  <c r="H24" i="145"/>
  <c r="L15" i="79"/>
  <c r="AC21" i="79"/>
  <c r="I21" i="79" s="1"/>
  <c r="AD18" i="68"/>
  <c r="H12" i="142"/>
  <c r="AT23" i="105"/>
  <c r="I19" i="106"/>
  <c r="F15" i="79"/>
  <c r="AA12" i="98"/>
  <c r="Z19" i="92"/>
  <c r="K24" i="95"/>
  <c r="E23" i="56"/>
  <c r="I14" i="97"/>
  <c r="AH21" i="103"/>
  <c r="N16" i="36"/>
  <c r="E15" i="45"/>
  <c r="AH28" i="105"/>
  <c r="K26" i="108"/>
  <c r="G24" i="96"/>
  <c r="M11" i="97"/>
  <c r="AB12" i="92"/>
  <c r="Q23" i="92"/>
  <c r="I21" i="106"/>
  <c r="I25" i="97"/>
  <c r="O25" i="97" s="1"/>
  <c r="Q25" i="97"/>
  <c r="AT28" i="104"/>
  <c r="O15" i="96"/>
  <c r="F24" i="142"/>
  <c r="E27" i="57"/>
  <c r="E29" i="57"/>
  <c r="F25" i="146"/>
  <c r="E21" i="51"/>
  <c r="M31" i="147"/>
  <c r="AH16" i="105"/>
  <c r="V31" i="142"/>
  <c r="AH24" i="104"/>
  <c r="F19" i="146"/>
  <c r="K20" i="97"/>
  <c r="I23" i="97"/>
  <c r="K15" i="94"/>
  <c r="K14" i="94"/>
  <c r="H18" i="143"/>
  <c r="K22" i="141"/>
  <c r="AT13" i="104"/>
  <c r="AH28" i="104"/>
  <c r="AH30" i="105"/>
  <c r="AB14" i="152"/>
  <c r="I12" i="96"/>
  <c r="AN22" i="103"/>
  <c r="H31" i="139"/>
  <c r="F12" i="142"/>
  <c r="O23" i="92"/>
  <c r="G27" i="108"/>
  <c r="O27" i="108" s="1"/>
  <c r="G16" i="96"/>
  <c r="O16" i="96" s="1"/>
  <c r="AT21" i="105"/>
  <c r="E18" i="45"/>
  <c r="M11" i="96"/>
  <c r="E21" i="98"/>
  <c r="AH17" i="104"/>
  <c r="H20" i="143"/>
  <c r="K21" i="147"/>
  <c r="G18" i="95"/>
  <c r="O18" i="95" s="1"/>
  <c r="E21" i="55"/>
  <c r="Y14" i="98"/>
  <c r="AT18" i="105"/>
  <c r="L15" i="125"/>
  <c r="E16" i="45"/>
  <c r="H24" i="144"/>
  <c r="K26" i="141"/>
  <c r="O26" i="141" s="1"/>
  <c r="E24" i="54"/>
  <c r="AH16" i="103"/>
  <c r="M15" i="94"/>
  <c r="AA31" i="145"/>
  <c r="AT18" i="104"/>
  <c r="K17" i="108"/>
  <c r="M30" i="97"/>
  <c r="K27" i="144"/>
  <c r="AN28" i="104"/>
  <c r="S30" i="49"/>
  <c r="G22" i="96"/>
  <c r="K16" i="97"/>
  <c r="E27" i="50"/>
  <c r="H23" i="142"/>
  <c r="F14" i="146"/>
  <c r="M12" i="108"/>
  <c r="G16" i="97"/>
  <c r="H23" i="143"/>
  <c r="AT16" i="104"/>
  <c r="N10" i="102"/>
  <c r="F23" i="143"/>
  <c r="AH17" i="103"/>
  <c r="H26" i="146"/>
  <c r="M31" i="146"/>
  <c r="AN11" i="105"/>
  <c r="G20" i="97"/>
  <c r="O20" i="97" s="1"/>
  <c r="K18" i="144"/>
  <c r="AC31" i="144"/>
  <c r="K18" i="143"/>
  <c r="AH18" i="104"/>
  <c r="F18" i="146"/>
  <c r="G23" i="94"/>
  <c r="G14" i="94"/>
  <c r="K13" i="94"/>
  <c r="H18" i="146"/>
  <c r="AC17" i="152"/>
  <c r="AN15" i="103"/>
  <c r="F25" i="144"/>
  <c r="E11" i="57"/>
  <c r="K12" i="143"/>
  <c r="AT15" i="103"/>
  <c r="AA18" i="152"/>
  <c r="F31" i="147"/>
  <c r="K15" i="147"/>
  <c r="M23" i="108"/>
  <c r="O23" i="108" s="1"/>
  <c r="AB19" i="92"/>
  <c r="G19" i="141"/>
  <c r="O19" i="141" s="1"/>
  <c r="AA19" i="79"/>
  <c r="AT23" i="103"/>
  <c r="Z12" i="92"/>
  <c r="H26" i="144"/>
  <c r="AT11" i="103"/>
  <c r="N22" i="36"/>
  <c r="K19" i="108"/>
  <c r="I12" i="95"/>
  <c r="G18" i="97"/>
  <c r="Z12" i="152"/>
  <c r="AC31" i="143"/>
  <c r="AA18" i="98"/>
  <c r="M13" i="94"/>
  <c r="H21" i="143"/>
  <c r="I12" i="94"/>
  <c r="K21" i="94"/>
  <c r="V17" i="92"/>
  <c r="K27" i="145"/>
  <c r="N20" i="36"/>
  <c r="K24" i="108"/>
  <c r="AN28" i="103"/>
  <c r="AT22" i="105"/>
  <c r="K13" i="143"/>
  <c r="F16" i="143"/>
  <c r="Y15" i="92"/>
  <c r="AT12" i="105"/>
  <c r="I20" i="95"/>
  <c r="O20" i="95" s="1"/>
  <c r="AN15" i="105"/>
  <c r="H21" i="145"/>
  <c r="AN17" i="105"/>
  <c r="W10" i="34"/>
  <c r="I19" i="96"/>
  <c r="I15" i="106"/>
  <c r="F22" i="148"/>
  <c r="M10" i="94"/>
  <c r="O10" i="94" s="1"/>
  <c r="Q10" i="94"/>
  <c r="M24" i="96"/>
  <c r="AH19" i="103"/>
  <c r="G17" i="97"/>
  <c r="O17" i="97" s="1"/>
  <c r="Q17" i="97"/>
  <c r="O27" i="95"/>
  <c r="AC19" i="92"/>
  <c r="I29" i="141"/>
  <c r="AT14" i="104"/>
  <c r="K20" i="94"/>
  <c r="I20" i="94"/>
  <c r="Q20" i="94"/>
  <c r="N20" i="102"/>
  <c r="AH13" i="103"/>
  <c r="AH23" i="103"/>
  <c r="M16" i="97"/>
  <c r="I22" i="96"/>
  <c r="M23" i="97"/>
  <c r="AN26" i="103"/>
  <c r="E22" i="57"/>
  <c r="I16" i="97"/>
  <c r="H18" i="144"/>
  <c r="AH25" i="103"/>
  <c r="AN25" i="104"/>
  <c r="M22" i="95"/>
  <c r="AH12" i="105"/>
  <c r="AH17" i="105"/>
  <c r="N22" i="102"/>
  <c r="AH13" i="104"/>
  <c r="AB13" i="98"/>
  <c r="N11" i="102"/>
  <c r="O13" i="108"/>
  <c r="I16" i="95"/>
  <c r="F13" i="145"/>
  <c r="E12" i="57"/>
  <c r="I15" i="107"/>
  <c r="I21" i="107"/>
  <c r="I15" i="141"/>
  <c r="O15" i="141" s="1"/>
  <c r="H26" i="143"/>
  <c r="I20" i="107"/>
  <c r="M16" i="108"/>
  <c r="O16" i="108" s="1"/>
  <c r="T31" i="146"/>
  <c r="D28" i="109"/>
  <c r="L28" i="109"/>
  <c r="H28" i="109"/>
  <c r="J28" i="109"/>
  <c r="N28" i="109"/>
  <c r="F28" i="109"/>
  <c r="R29" i="50"/>
  <c r="E29" i="50"/>
  <c r="I14" i="106"/>
  <c r="M10" i="97"/>
  <c r="I30" i="49"/>
  <c r="F23" i="142"/>
  <c r="E20" i="54"/>
  <c r="F18" i="145"/>
  <c r="H16" i="146"/>
  <c r="AT23" i="104"/>
  <c r="N12" i="102"/>
  <c r="F12" i="146"/>
  <c r="O11" i="141"/>
  <c r="AN11" i="104"/>
  <c r="G15" i="94"/>
  <c r="H20" i="147"/>
  <c r="E14" i="54"/>
  <c r="G10" i="96"/>
  <c r="O10" i="96" s="1"/>
  <c r="Q10" i="96"/>
  <c r="E17" i="57"/>
  <c r="M26" i="96"/>
  <c r="I24" i="95"/>
  <c r="I10" i="97"/>
  <c r="F26" i="146"/>
  <c r="H31" i="147"/>
  <c r="K11" i="97"/>
  <c r="W15" i="34"/>
  <c r="K10" i="97"/>
  <c r="K23" i="97"/>
  <c r="H29" i="50"/>
  <c r="F24" i="146"/>
  <c r="AN27" i="104"/>
  <c r="K11" i="96"/>
  <c r="Q11" i="96"/>
  <c r="P28" i="110"/>
  <c r="H28" i="110"/>
  <c r="J28" i="110"/>
  <c r="N28" i="110"/>
  <c r="F28" i="110"/>
  <c r="L28" i="110"/>
  <c r="D28" i="110"/>
  <c r="E21" i="57"/>
  <c r="E19" i="54"/>
  <c r="G10" i="97"/>
  <c r="AH30" i="103"/>
  <c r="M25" i="96"/>
  <c r="K30" i="96"/>
  <c r="F26" i="147"/>
  <c r="AC12" i="92"/>
  <c r="S23" i="92"/>
  <c r="M12" i="95"/>
  <c r="P12" i="36"/>
  <c r="G13" i="95"/>
  <c r="K11" i="94"/>
  <c r="E11" i="54"/>
  <c r="F17" i="143"/>
  <c r="K16" i="95"/>
  <c r="AC17" i="92"/>
  <c r="I25" i="96"/>
  <c r="K24" i="142"/>
  <c r="K25" i="108"/>
  <c r="O25" i="108" s="1"/>
  <c r="O29" i="10"/>
  <c r="N26" i="102"/>
  <c r="K12" i="147"/>
  <c r="R29" i="51"/>
  <c r="D31" i="143"/>
  <c r="K31" i="143" s="1"/>
  <c r="AH18" i="105"/>
  <c r="M15" i="97"/>
  <c r="K12" i="96"/>
  <c r="K27" i="143"/>
  <c r="K29" i="141"/>
  <c r="AT22" i="104"/>
  <c r="R29" i="54"/>
  <c r="K19" i="145"/>
  <c r="H29" i="57"/>
  <c r="I19" i="97"/>
  <c r="E27" i="54"/>
  <c r="G14" i="97"/>
  <c r="E14" i="50"/>
  <c r="E28" i="50"/>
  <c r="F28" i="143"/>
  <c r="AH23" i="104"/>
  <c r="E18" i="50"/>
  <c r="AB16" i="98"/>
  <c r="AT21" i="103"/>
  <c r="Z17" i="92"/>
  <c r="V14" i="92"/>
  <c r="V16" i="98"/>
  <c r="AN12" i="105"/>
  <c r="G12" i="97"/>
  <c r="O12" i="97" s="1"/>
  <c r="AH14" i="104"/>
  <c r="AN19" i="104"/>
  <c r="G20" i="96"/>
  <c r="O20" i="96" s="1"/>
  <c r="AN19" i="105"/>
  <c r="I23" i="152"/>
  <c r="I17" i="95"/>
  <c r="M24" i="97"/>
  <c r="O24" i="97" s="1"/>
  <c r="AT15" i="104"/>
  <c r="K17" i="147"/>
  <c r="AC13" i="98"/>
  <c r="S21" i="98"/>
  <c r="E19" i="52"/>
  <c r="E29" i="52"/>
  <c r="K15" i="142"/>
  <c r="AB14" i="98"/>
  <c r="F28" i="145"/>
  <c r="K28" i="147"/>
  <c r="AT20" i="103"/>
  <c r="N30" i="108"/>
  <c r="Q30" i="108" s="1"/>
  <c r="O10" i="95"/>
  <c r="H20" i="144"/>
  <c r="I23" i="107"/>
  <c r="K12" i="148"/>
  <c r="F26" i="148"/>
  <c r="E28" i="55"/>
  <c r="G30" i="47"/>
  <c r="F17" i="145"/>
  <c r="N17" i="102"/>
  <c r="N30" i="94"/>
  <c r="M30" i="94" s="1"/>
  <c r="Q11" i="103"/>
  <c r="P30" i="103"/>
  <c r="Q30" i="103" s="1"/>
  <c r="AN18" i="104"/>
  <c r="E26" i="50"/>
  <c r="AH25" i="104"/>
  <c r="M26" i="108"/>
  <c r="H17" i="148"/>
  <c r="AH11" i="104"/>
  <c r="I18" i="94"/>
  <c r="O18" i="94" s="1"/>
  <c r="K13" i="95"/>
  <c r="K24" i="141"/>
  <c r="Z14" i="98"/>
  <c r="AH12" i="103"/>
  <c r="T31" i="148"/>
  <c r="M17" i="95"/>
  <c r="O31" i="142"/>
  <c r="I30" i="107"/>
  <c r="K29" i="148"/>
  <c r="H16" i="142"/>
  <c r="V12" i="98"/>
  <c r="E16" i="54"/>
  <c r="Y19" i="92"/>
  <c r="G10" i="108"/>
  <c r="O10" i="108" s="1"/>
  <c r="N29" i="108"/>
  <c r="O29" i="108" s="1"/>
  <c r="E11" i="53"/>
  <c r="F15" i="125"/>
  <c r="AD15" i="125" s="1"/>
  <c r="O31" i="148"/>
  <c r="D31" i="148"/>
  <c r="K31" i="148" s="1"/>
  <c r="I22" i="94"/>
  <c r="O22" i="94" s="1"/>
  <c r="N30" i="141"/>
  <c r="I30" i="141" s="1"/>
  <c r="G17" i="96"/>
  <c r="O17" i="96" s="1"/>
  <c r="F29" i="143"/>
  <c r="I24" i="106"/>
  <c r="P14" i="36" l="1"/>
  <c r="P26" i="36"/>
  <c r="P28" i="36"/>
  <c r="P24" i="36"/>
  <c r="P11" i="43"/>
  <c r="O18" i="108"/>
  <c r="O19" i="97"/>
  <c r="P20" i="36"/>
  <c r="I30" i="97"/>
  <c r="O26" i="94"/>
  <c r="P29" i="36"/>
  <c r="O22" i="97"/>
  <c r="AB12" i="105"/>
  <c r="O27" i="94"/>
  <c r="O15" i="95"/>
  <c r="Y31" i="142"/>
  <c r="O27" i="96"/>
  <c r="O11" i="96"/>
  <c r="I30" i="96"/>
  <c r="R31" i="142"/>
  <c r="K31" i="145"/>
  <c r="O16" i="94"/>
  <c r="O18" i="141"/>
  <c r="P27" i="36"/>
  <c r="W30" i="47"/>
  <c r="M30" i="96"/>
  <c r="O20" i="94"/>
  <c r="O14" i="97"/>
  <c r="P13" i="36"/>
  <c r="P17" i="36"/>
  <c r="K30" i="95"/>
  <c r="AA23" i="68"/>
  <c r="P23" i="36"/>
  <c r="R23" i="36" s="1"/>
  <c r="O12" i="94"/>
  <c r="F31" i="144"/>
  <c r="O17" i="141"/>
  <c r="O26" i="95"/>
  <c r="F23" i="68"/>
  <c r="AB27" i="104"/>
  <c r="O25" i="96"/>
  <c r="R31" i="146"/>
  <c r="O14" i="95"/>
  <c r="M30" i="95"/>
  <c r="I30" i="95"/>
  <c r="AB30" i="103"/>
  <c r="AB21" i="105"/>
  <c r="O26" i="108"/>
  <c r="O19" i="108"/>
  <c r="AB14" i="104"/>
  <c r="AB23" i="104"/>
  <c r="AB17" i="104"/>
  <c r="AB13" i="104"/>
  <c r="AB24" i="104"/>
  <c r="AB21" i="104"/>
  <c r="AB17" i="105"/>
  <c r="AB30" i="105"/>
  <c r="AB15" i="104"/>
  <c r="H31" i="148"/>
  <c r="G30" i="96"/>
  <c r="O17" i="95"/>
  <c r="G30" i="95"/>
  <c r="K31" i="142"/>
  <c r="F31" i="146"/>
  <c r="AB28" i="103"/>
  <c r="G30" i="141"/>
  <c r="P22" i="36"/>
  <c r="AB27" i="103"/>
  <c r="O23" i="94"/>
  <c r="AB22" i="105"/>
  <c r="O15" i="97"/>
  <c r="G30" i="108"/>
  <c r="O21" i="96"/>
  <c r="AB22" i="104"/>
  <c r="O21" i="97"/>
  <c r="P25" i="36"/>
  <c r="Q25" i="36" s="1"/>
  <c r="AB28" i="105"/>
  <c r="AB26" i="104"/>
  <c r="AB14" i="105"/>
  <c r="P18" i="36"/>
  <c r="O19" i="94"/>
  <c r="I32" i="107"/>
  <c r="AB24" i="105"/>
  <c r="P19" i="36"/>
  <c r="AB28" i="104"/>
  <c r="O25" i="95"/>
  <c r="AB19" i="104"/>
  <c r="AB11" i="104"/>
  <c r="L21" i="79"/>
  <c r="P16" i="36"/>
  <c r="O23" i="97"/>
  <c r="AB18" i="104"/>
  <c r="O22" i="96"/>
  <c r="AD16" i="68"/>
  <c r="R31" i="145"/>
  <c r="H31" i="146"/>
  <c r="AB16" i="104"/>
  <c r="P21" i="43"/>
  <c r="R21" i="43" s="1"/>
  <c r="Q28" i="36"/>
  <c r="R28" i="36"/>
  <c r="Q23" i="36"/>
  <c r="AA21" i="79"/>
  <c r="O12" i="108"/>
  <c r="P24" i="43"/>
  <c r="P26" i="43"/>
  <c r="O15" i="108"/>
  <c r="AJ23" i="103"/>
  <c r="AJ22" i="103"/>
  <c r="AJ24" i="103"/>
  <c r="AJ14" i="103"/>
  <c r="AJ25" i="103"/>
  <c r="AJ16" i="103"/>
  <c r="AJ11" i="103"/>
  <c r="AJ18" i="103"/>
  <c r="AJ28" i="103"/>
  <c r="AJ29" i="103"/>
  <c r="AJ21" i="103"/>
  <c r="AJ15" i="103"/>
  <c r="AJ20" i="103"/>
  <c r="AJ27" i="103"/>
  <c r="AJ17" i="103"/>
  <c r="AJ12" i="103"/>
  <c r="AJ13" i="103"/>
  <c r="AJ26" i="103"/>
  <c r="AJ19" i="103"/>
  <c r="O21" i="94"/>
  <c r="O16" i="95"/>
  <c r="AB18" i="103"/>
  <c r="I23" i="68"/>
  <c r="L23" i="68"/>
  <c r="O17" i="70"/>
  <c r="P17" i="70"/>
  <c r="O32" i="70"/>
  <c r="P32" i="70"/>
  <c r="K30" i="108"/>
  <c r="Q11" i="36"/>
  <c r="R11" i="36"/>
  <c r="Q24" i="36"/>
  <c r="R24" i="36"/>
  <c r="O10" i="97"/>
  <c r="O16" i="97"/>
  <c r="AB20" i="103"/>
  <c r="AB25" i="105"/>
  <c r="AJ17" i="105"/>
  <c r="AJ18" i="105"/>
  <c r="AJ15" i="105"/>
  <c r="AJ14" i="105"/>
  <c r="AJ22" i="105"/>
  <c r="AJ26" i="105"/>
  <c r="AJ21" i="105"/>
  <c r="AJ11" i="105"/>
  <c r="AJ13" i="105"/>
  <c r="AJ25" i="105"/>
  <c r="AJ19" i="105"/>
  <c r="AJ12" i="105"/>
  <c r="AJ27" i="105"/>
  <c r="AJ28" i="105"/>
  <c r="AJ23" i="105"/>
  <c r="AJ16" i="105"/>
  <c r="AJ24" i="105"/>
  <c r="AJ20" i="105"/>
  <c r="AJ29" i="105"/>
  <c r="AB15" i="105"/>
  <c r="I30" i="108"/>
  <c r="O17" i="108"/>
  <c r="P25" i="43"/>
  <c r="P12" i="43"/>
  <c r="AV26" i="103"/>
  <c r="P15" i="102"/>
  <c r="X23" i="68"/>
  <c r="R23" i="68"/>
  <c r="AB20" i="104"/>
  <c r="O24" i="108"/>
  <c r="AP11" i="103"/>
  <c r="AP19" i="103"/>
  <c r="AP27" i="103"/>
  <c r="AP24" i="103"/>
  <c r="AP12" i="103"/>
  <c r="AP16" i="103"/>
  <c r="AP25" i="103"/>
  <c r="AP28" i="103"/>
  <c r="AP23" i="103"/>
  <c r="AP13" i="103"/>
  <c r="AP26" i="103"/>
  <c r="AP21" i="103"/>
  <c r="AP18" i="103"/>
  <c r="AP20" i="103"/>
  <c r="AP22" i="103"/>
  <c r="AP29" i="103"/>
  <c r="AP14" i="103"/>
  <c r="AP17" i="103"/>
  <c r="AP15" i="103"/>
  <c r="O22" i="95"/>
  <c r="P15" i="43"/>
  <c r="P28" i="43"/>
  <c r="I30" i="94"/>
  <c r="R12" i="36"/>
  <c r="Q12" i="36"/>
  <c r="K30" i="94"/>
  <c r="U21" i="79"/>
  <c r="F31" i="145"/>
  <c r="I29" i="108"/>
  <c r="P22" i="43"/>
  <c r="P29" i="43"/>
  <c r="O13" i="94"/>
  <c r="AB18" i="105"/>
  <c r="O30" i="96"/>
  <c r="R20" i="36"/>
  <c r="Q20" i="36"/>
  <c r="Q22" i="36"/>
  <c r="R22" i="36"/>
  <c r="O25" i="70"/>
  <c r="P25" i="70"/>
  <c r="P31" i="70"/>
  <c r="O31" i="70"/>
  <c r="AJ26" i="104"/>
  <c r="AJ28" i="104"/>
  <c r="AJ22" i="104"/>
  <c r="AJ14" i="104"/>
  <c r="AJ23" i="104"/>
  <c r="AJ15" i="104"/>
  <c r="AJ17" i="104"/>
  <c r="AJ13" i="104"/>
  <c r="AJ25" i="104"/>
  <c r="AJ12" i="104"/>
  <c r="AJ29" i="104"/>
  <c r="AJ18" i="104"/>
  <c r="AJ20" i="104"/>
  <c r="AJ21" i="104"/>
  <c r="AJ16" i="104"/>
  <c r="AJ19" i="104"/>
  <c r="AJ27" i="104"/>
  <c r="AJ24" i="104"/>
  <c r="AJ11" i="104"/>
  <c r="AB11" i="103"/>
  <c r="AB25" i="103"/>
  <c r="R25" i="36"/>
  <c r="R31" i="143"/>
  <c r="AV11" i="103"/>
  <c r="AV23" i="103"/>
  <c r="AV17" i="103"/>
  <c r="AV24" i="103"/>
  <c r="AV15" i="103"/>
  <c r="AV21" i="103"/>
  <c r="AV19" i="103"/>
  <c r="AV28" i="103"/>
  <c r="AV25" i="103"/>
  <c r="AV20" i="103"/>
  <c r="AV13" i="103"/>
  <c r="AV14" i="103"/>
  <c r="AV27" i="103"/>
  <c r="AV29" i="103"/>
  <c r="AV22" i="103"/>
  <c r="AV16" i="103"/>
  <c r="AV18" i="103"/>
  <c r="AV12" i="103"/>
  <c r="AP21" i="105"/>
  <c r="AP11" i="105"/>
  <c r="AP15" i="105"/>
  <c r="AP24" i="105"/>
  <c r="AP28" i="105"/>
  <c r="AP20" i="105"/>
  <c r="AP19" i="105"/>
  <c r="AP23" i="105"/>
  <c r="AP13" i="105"/>
  <c r="AP26" i="105"/>
  <c r="AP25" i="105"/>
  <c r="AP17" i="105"/>
  <c r="AP18" i="105"/>
  <c r="AP29" i="105"/>
  <c r="AP14" i="105"/>
  <c r="AP27" i="105"/>
  <c r="AP22" i="105"/>
  <c r="AP16" i="105"/>
  <c r="AP12" i="105"/>
  <c r="F21" i="79"/>
  <c r="O26" i="96"/>
  <c r="E31" i="106"/>
  <c r="I31" i="106"/>
  <c r="O11" i="97"/>
  <c r="P16" i="43"/>
  <c r="P13" i="43"/>
  <c r="G29" i="141"/>
  <c r="G30" i="97"/>
  <c r="O15" i="70"/>
  <c r="P15" i="70"/>
  <c r="P29" i="70"/>
  <c r="O29" i="70"/>
  <c r="G30" i="94"/>
  <c r="Q30" i="94"/>
  <c r="AB17" i="103"/>
  <c r="F31" i="106"/>
  <c r="G31" i="106" s="1"/>
  <c r="Q11" i="43"/>
  <c r="R11" i="43"/>
  <c r="AV18" i="104"/>
  <c r="AV14" i="104"/>
  <c r="AV26" i="104"/>
  <c r="AV13" i="104"/>
  <c r="AV21" i="104"/>
  <c r="AV19" i="104"/>
  <c r="AV17" i="104"/>
  <c r="AV20" i="104"/>
  <c r="AV11" i="104"/>
  <c r="AV27" i="104"/>
  <c r="AV25" i="104"/>
  <c r="AV23" i="104"/>
  <c r="AV15" i="104"/>
  <c r="AV22" i="104"/>
  <c r="AV28" i="104"/>
  <c r="AV29" i="104"/>
  <c r="AV24" i="104"/>
  <c r="AV16" i="104"/>
  <c r="AV12" i="104"/>
  <c r="P30" i="70"/>
  <c r="O30" i="70"/>
  <c r="O13" i="70"/>
  <c r="P13" i="70"/>
  <c r="M30" i="141"/>
  <c r="Q30" i="141"/>
  <c r="P24" i="70"/>
  <c r="O24" i="70"/>
  <c r="AB15" i="103"/>
  <c r="AB27" i="105"/>
  <c r="O12" i="141"/>
  <c r="O24" i="95"/>
  <c r="P18" i="43"/>
  <c r="K30" i="141"/>
  <c r="O12" i="96"/>
  <c r="R18" i="36"/>
  <c r="Q18" i="36"/>
  <c r="R19" i="36"/>
  <c r="Q19" i="36"/>
  <c r="R29" i="36"/>
  <c r="Q29" i="36"/>
  <c r="AB26" i="103"/>
  <c r="R31" i="144"/>
  <c r="H31" i="144"/>
  <c r="P14" i="70"/>
  <c r="O14" i="70"/>
  <c r="R17" i="36"/>
  <c r="Q17" i="36"/>
  <c r="P19" i="70"/>
  <c r="O19" i="70"/>
  <c r="R31" i="148"/>
  <c r="P21" i="36"/>
  <c r="O14" i="94"/>
  <c r="M29" i="108"/>
  <c r="AB14" i="103"/>
  <c r="P19" i="43"/>
  <c r="H31" i="142"/>
  <c r="O20" i="70"/>
  <c r="P20" i="70"/>
  <c r="P18" i="70"/>
  <c r="O18" i="70"/>
  <c r="R14" i="36"/>
  <c r="Q14" i="36"/>
  <c r="P21" i="70"/>
  <c r="O21" i="70"/>
  <c r="P15" i="36"/>
  <c r="K29" i="108"/>
  <c r="Y31" i="143"/>
  <c r="AB16" i="103"/>
  <c r="AB21" i="103"/>
  <c r="Y31" i="144"/>
  <c r="AD15" i="79"/>
  <c r="M30" i="108"/>
  <c r="O30" i="108" s="1"/>
  <c r="AB23" i="105"/>
  <c r="O14" i="108"/>
  <c r="AB19" i="105"/>
  <c r="K31" i="146"/>
  <c r="P14" i="43"/>
  <c r="AB12" i="104"/>
  <c r="AD16" i="104" s="1"/>
  <c r="P23" i="70"/>
  <c r="O23" i="70"/>
  <c r="P10" i="102"/>
  <c r="P13" i="102"/>
  <c r="P25" i="102"/>
  <c r="P22" i="102"/>
  <c r="P23" i="102"/>
  <c r="P27" i="102"/>
  <c r="P19" i="102"/>
  <c r="P14" i="102"/>
  <c r="P16" i="102"/>
  <c r="P20" i="102"/>
  <c r="P12" i="102"/>
  <c r="P28" i="102"/>
  <c r="P18" i="102"/>
  <c r="P17" i="102"/>
  <c r="P24" i="102"/>
  <c r="P21" i="102"/>
  <c r="P26" i="102"/>
  <c r="P11" i="102"/>
  <c r="O24" i="141"/>
  <c r="AB13" i="105"/>
  <c r="AV27" i="105"/>
  <c r="AV14" i="105"/>
  <c r="AV12" i="105"/>
  <c r="AV17" i="105"/>
  <c r="AV25" i="105"/>
  <c r="AV15" i="105"/>
  <c r="AV22" i="105"/>
  <c r="AV16" i="105"/>
  <c r="AV18" i="105"/>
  <c r="AV29" i="105"/>
  <c r="AV24" i="105"/>
  <c r="AV20" i="105"/>
  <c r="AV11" i="105"/>
  <c r="AV28" i="105"/>
  <c r="AV21" i="105"/>
  <c r="AV13" i="105"/>
  <c r="AV23" i="105"/>
  <c r="AV26" i="105"/>
  <c r="AV19" i="105"/>
  <c r="AD19" i="79"/>
  <c r="P17" i="43"/>
  <c r="O30" i="95"/>
  <c r="AD22" i="104"/>
  <c r="AD15" i="104"/>
  <c r="AD20" i="104"/>
  <c r="AD12" i="104"/>
  <c r="AD29" i="104"/>
  <c r="AD23" i="104"/>
  <c r="O11" i="94"/>
  <c r="O19" i="96"/>
  <c r="AB23" i="103"/>
  <c r="Q16" i="36"/>
  <c r="R16" i="36"/>
  <c r="P27" i="70"/>
  <c r="O27" i="70"/>
  <c r="O13" i="95"/>
  <c r="R26" i="36"/>
  <c r="Q26" i="36"/>
  <c r="O15" i="94"/>
  <c r="AB22" i="103"/>
  <c r="F31" i="143"/>
  <c r="O24" i="96"/>
  <c r="AB11" i="105"/>
  <c r="AB16" i="105"/>
  <c r="W30" i="49"/>
  <c r="X21" i="79"/>
  <c r="O21" i="79"/>
  <c r="R21" i="79"/>
  <c r="AB24" i="103"/>
  <c r="O22" i="141"/>
  <c r="P20" i="43"/>
  <c r="K30" i="97"/>
  <c r="AB26" i="105"/>
  <c r="AB30" i="104"/>
  <c r="Y31" i="148"/>
  <c r="R27" i="36"/>
  <c r="Q27" i="36"/>
  <c r="AB19" i="103"/>
  <c r="O12" i="95"/>
  <c r="P23" i="43"/>
  <c r="O28" i="70"/>
  <c r="P28" i="70"/>
  <c r="AB12" i="103"/>
  <c r="O16" i="70"/>
  <c r="P16" i="70"/>
  <c r="O22" i="70"/>
  <c r="P22" i="70"/>
  <c r="P26" i="70"/>
  <c r="O26" i="70"/>
  <c r="AB13" i="103"/>
  <c r="R13" i="36"/>
  <c r="Q13" i="36"/>
  <c r="AP11" i="104"/>
  <c r="AP17" i="104"/>
  <c r="AP23" i="104"/>
  <c r="AP21" i="104"/>
  <c r="AP15" i="104"/>
  <c r="AP18" i="104"/>
  <c r="AP19" i="104"/>
  <c r="AP16" i="104"/>
  <c r="AP12" i="104"/>
  <c r="AP27" i="104"/>
  <c r="AP26" i="104"/>
  <c r="AP13" i="104"/>
  <c r="AP24" i="104"/>
  <c r="AP14" i="104"/>
  <c r="AP28" i="104"/>
  <c r="AP25" i="104"/>
  <c r="AP29" i="104"/>
  <c r="AP20" i="104"/>
  <c r="AP22" i="104"/>
  <c r="G29" i="108"/>
  <c r="O18" i="97"/>
  <c r="AB20" i="105"/>
  <c r="F31" i="148"/>
  <c r="O27" i="97"/>
  <c r="P27" i="43"/>
  <c r="AB25" i="104"/>
  <c r="AD18" i="104" s="1"/>
  <c r="H31" i="143"/>
  <c r="AD11" i="104" l="1"/>
  <c r="AD25" i="104"/>
  <c r="AD27" i="104"/>
  <c r="AD23" i="68"/>
  <c r="AD21" i="104"/>
  <c r="O30" i="141"/>
  <c r="AD17" i="104"/>
  <c r="AD24" i="104"/>
  <c r="AD28" i="104"/>
  <c r="AE28" i="104" s="1"/>
  <c r="Q21" i="43"/>
  <c r="AD19" i="104"/>
  <c r="AF19" i="104" s="1"/>
  <c r="AD13" i="104"/>
  <c r="AF13" i="104" s="1"/>
  <c r="O30" i="94"/>
  <c r="AF16" i="104"/>
  <c r="AE16" i="104"/>
  <c r="AL13" i="104"/>
  <c r="AK13" i="104"/>
  <c r="AR21" i="103"/>
  <c r="AQ21" i="103"/>
  <c r="Q22" i="102"/>
  <c r="R22" i="102"/>
  <c r="AX29" i="104"/>
  <c r="AW29" i="104"/>
  <c r="AX13" i="104"/>
  <c r="AW13" i="104"/>
  <c r="O30" i="97"/>
  <c r="AR13" i="105"/>
  <c r="AQ13" i="105"/>
  <c r="AX22" i="103"/>
  <c r="AW22" i="103"/>
  <c r="AW17" i="103"/>
  <c r="AX17" i="103"/>
  <c r="AK11" i="104"/>
  <c r="AL11" i="104"/>
  <c r="AK17" i="104"/>
  <c r="AL17" i="104"/>
  <c r="AR26" i="103"/>
  <c r="AQ26" i="103"/>
  <c r="Q12" i="43"/>
  <c r="R12" i="43"/>
  <c r="AL12" i="105"/>
  <c r="AK12" i="105"/>
  <c r="AL21" i="103"/>
  <c r="AK21" i="103"/>
  <c r="R26" i="43"/>
  <c r="Q26" i="43"/>
  <c r="AX26" i="103"/>
  <c r="AW26" i="103"/>
  <c r="AF17" i="104"/>
  <c r="AE17" i="104"/>
  <c r="AE13" i="104"/>
  <c r="AX16" i="105"/>
  <c r="AW16" i="105"/>
  <c r="Q21" i="102"/>
  <c r="R21" i="102"/>
  <c r="Q15" i="36"/>
  <c r="R15" i="36"/>
  <c r="AR12" i="104"/>
  <c r="AQ12" i="104"/>
  <c r="AF29" i="104"/>
  <c r="AE29" i="104"/>
  <c r="AE25" i="104"/>
  <c r="AF25" i="104"/>
  <c r="AX19" i="105"/>
  <c r="AW19" i="105"/>
  <c r="AX22" i="105"/>
  <c r="AW22" i="105"/>
  <c r="Q24" i="102"/>
  <c r="R24" i="102"/>
  <c r="Q25" i="102"/>
  <c r="R25" i="102"/>
  <c r="AW28" i="104"/>
  <c r="AX28" i="104"/>
  <c r="AX26" i="104"/>
  <c r="AW26" i="104"/>
  <c r="AD21" i="79"/>
  <c r="AQ23" i="105"/>
  <c r="AR23" i="105"/>
  <c r="AX29" i="103"/>
  <c r="AW29" i="103"/>
  <c r="AX23" i="103"/>
  <c r="AW23" i="103"/>
  <c r="AK24" i="104"/>
  <c r="AL24" i="104"/>
  <c r="AK15" i="104"/>
  <c r="AL15" i="104"/>
  <c r="Q28" i="43"/>
  <c r="R28" i="43"/>
  <c r="AQ13" i="103"/>
  <c r="AR13" i="103"/>
  <c r="R25" i="43"/>
  <c r="Q25" i="43"/>
  <c r="AK19" i="105"/>
  <c r="AL19" i="105"/>
  <c r="AL29" i="103"/>
  <c r="AK29" i="103"/>
  <c r="Q24" i="43"/>
  <c r="R24" i="43"/>
  <c r="R14" i="43"/>
  <c r="Q14" i="43"/>
  <c r="AX21" i="104"/>
  <c r="AW21" i="104"/>
  <c r="AR26" i="105"/>
  <c r="AQ26" i="105"/>
  <c r="AX16" i="103"/>
  <c r="AW16" i="103"/>
  <c r="AF18" i="104"/>
  <c r="AE18" i="104"/>
  <c r="AX26" i="105"/>
  <c r="AW26" i="105"/>
  <c r="AX15" i="105"/>
  <c r="AW15" i="105"/>
  <c r="Q17" i="102"/>
  <c r="R17" i="102"/>
  <c r="Q13" i="102"/>
  <c r="R13" i="102"/>
  <c r="Q21" i="36"/>
  <c r="R21" i="36"/>
  <c r="AX22" i="104"/>
  <c r="AW22" i="104"/>
  <c r="AW14" i="104"/>
  <c r="AX14" i="104"/>
  <c r="Q13" i="43"/>
  <c r="R13" i="43"/>
  <c r="AR12" i="105"/>
  <c r="AQ12" i="105"/>
  <c r="AQ19" i="105"/>
  <c r="AR19" i="105"/>
  <c r="AX27" i="103"/>
  <c r="AW27" i="103"/>
  <c r="AX11" i="103"/>
  <c r="AW11" i="103"/>
  <c r="AK27" i="104"/>
  <c r="AL27" i="104"/>
  <c r="AL23" i="104"/>
  <c r="AK23" i="104"/>
  <c r="Q15" i="43"/>
  <c r="R15" i="43"/>
  <c r="AQ23" i="103"/>
  <c r="AR23" i="103"/>
  <c r="AK25" i="105"/>
  <c r="AL25" i="105"/>
  <c r="AK28" i="103"/>
  <c r="AL28" i="103"/>
  <c r="AQ16" i="104"/>
  <c r="AR16" i="104"/>
  <c r="AF11" i="104"/>
  <c r="AE11" i="104"/>
  <c r="AQ22" i="104"/>
  <c r="AR22" i="104"/>
  <c r="AR19" i="104"/>
  <c r="AQ19" i="104"/>
  <c r="AD22" i="105"/>
  <c r="AD12" i="105"/>
  <c r="AD20" i="105"/>
  <c r="AD23" i="105"/>
  <c r="AD17" i="105"/>
  <c r="AD16" i="105"/>
  <c r="AD27" i="105"/>
  <c r="AD26" i="105"/>
  <c r="AD18" i="105"/>
  <c r="AD15" i="105"/>
  <c r="AD29" i="105"/>
  <c r="AD13" i="105"/>
  <c r="AD14" i="105"/>
  <c r="AD24" i="105"/>
  <c r="AD21" i="105"/>
  <c r="AD11" i="105"/>
  <c r="AD28" i="105"/>
  <c r="AD25" i="105"/>
  <c r="AD19" i="105"/>
  <c r="AD26" i="104"/>
  <c r="AD14" i="104"/>
  <c r="AX23" i="105"/>
  <c r="AW23" i="105"/>
  <c r="AW25" i="105"/>
  <c r="AX25" i="105"/>
  <c r="Q18" i="102"/>
  <c r="R18" i="102"/>
  <c r="Q10" i="102"/>
  <c r="R10" i="102"/>
  <c r="AX15" i="104"/>
  <c r="AW15" i="104"/>
  <c r="AX18" i="104"/>
  <c r="AW18" i="104"/>
  <c r="Q16" i="43"/>
  <c r="R16" i="43"/>
  <c r="AR16" i="105"/>
  <c r="AQ16" i="105"/>
  <c r="AR20" i="105"/>
  <c r="AQ20" i="105"/>
  <c r="AX14" i="103"/>
  <c r="AW14" i="103"/>
  <c r="AL19" i="104"/>
  <c r="AK19" i="104"/>
  <c r="AL14" i="104"/>
  <c r="AK14" i="104"/>
  <c r="AQ28" i="103"/>
  <c r="AR28" i="103"/>
  <c r="AK13" i="105"/>
  <c r="AL13" i="105"/>
  <c r="AL18" i="103"/>
  <c r="AK18" i="103"/>
  <c r="AE23" i="104"/>
  <c r="AF23" i="104"/>
  <c r="Q18" i="43"/>
  <c r="R18" i="43"/>
  <c r="AW23" i="104"/>
  <c r="AX23" i="104"/>
  <c r="AQ22" i="105"/>
  <c r="AR22" i="105"/>
  <c r="AQ28" i="105"/>
  <c r="AR28" i="105"/>
  <c r="AX13" i="103"/>
  <c r="AW13" i="103"/>
  <c r="AK16" i="104"/>
  <c r="AL16" i="104"/>
  <c r="AK22" i="104"/>
  <c r="AL22" i="104"/>
  <c r="AR15" i="103"/>
  <c r="AQ15" i="103"/>
  <c r="AR25" i="103"/>
  <c r="AQ25" i="103"/>
  <c r="AK11" i="105"/>
  <c r="AL11" i="105"/>
  <c r="AK19" i="103"/>
  <c r="AL19" i="103"/>
  <c r="AL11" i="103"/>
  <c r="AK11" i="103"/>
  <c r="Q23" i="102"/>
  <c r="R23" i="102"/>
  <c r="AK17" i="105"/>
  <c r="AL17" i="105"/>
  <c r="AQ20" i="104"/>
  <c r="AR20" i="104"/>
  <c r="AE12" i="104"/>
  <c r="AF12" i="104"/>
  <c r="AW17" i="105"/>
  <c r="AX17" i="105"/>
  <c r="AR15" i="104"/>
  <c r="AQ15" i="104"/>
  <c r="AF24" i="104"/>
  <c r="AE24" i="104"/>
  <c r="AX21" i="105"/>
  <c r="AW21" i="105"/>
  <c r="AW12" i="105"/>
  <c r="AX12" i="105"/>
  <c r="Q12" i="102"/>
  <c r="R12" i="102"/>
  <c r="AX25" i="104"/>
  <c r="AW25" i="104"/>
  <c r="AR27" i="105"/>
  <c r="AQ27" i="105"/>
  <c r="AR24" i="105"/>
  <c r="AQ24" i="105"/>
  <c r="AX20" i="103"/>
  <c r="AW20" i="103"/>
  <c r="AL21" i="104"/>
  <c r="AK21" i="104"/>
  <c r="AK28" i="104"/>
  <c r="AL28" i="104"/>
  <c r="AR17" i="103"/>
  <c r="AQ17" i="103"/>
  <c r="AQ16" i="103"/>
  <c r="AR16" i="103"/>
  <c r="AK29" i="105"/>
  <c r="AL29" i="105"/>
  <c r="AL21" i="105"/>
  <c r="AK21" i="105"/>
  <c r="AK26" i="103"/>
  <c r="AL26" i="103"/>
  <c r="AL16" i="103"/>
  <c r="AK16" i="103"/>
  <c r="AX13" i="105"/>
  <c r="AW13" i="105"/>
  <c r="R28" i="102"/>
  <c r="Q28" i="102"/>
  <c r="AQ29" i="104"/>
  <c r="AR29" i="104"/>
  <c r="AQ25" i="104"/>
  <c r="AR25" i="104"/>
  <c r="AQ21" i="104"/>
  <c r="AR21" i="104"/>
  <c r="AF21" i="104"/>
  <c r="AE21" i="104"/>
  <c r="R17" i="43"/>
  <c r="Q17" i="43"/>
  <c r="AW28" i="105"/>
  <c r="AX28" i="105"/>
  <c r="AW14" i="105"/>
  <c r="AX14" i="105"/>
  <c r="R20" i="102"/>
  <c r="Q20" i="102"/>
  <c r="AX27" i="104"/>
  <c r="AW27" i="104"/>
  <c r="AR14" i="105"/>
  <c r="AQ14" i="105"/>
  <c r="AQ15" i="105"/>
  <c r="AR15" i="105"/>
  <c r="AX25" i="103"/>
  <c r="AW25" i="103"/>
  <c r="AL20" i="104"/>
  <c r="AK20" i="104"/>
  <c r="AL26" i="104"/>
  <c r="AK26" i="104"/>
  <c r="AQ14" i="103"/>
  <c r="AR14" i="103"/>
  <c r="AR12" i="103"/>
  <c r="AQ12" i="103"/>
  <c r="AL20" i="105"/>
  <c r="AK20" i="105"/>
  <c r="AL26" i="105"/>
  <c r="AK26" i="105"/>
  <c r="AL13" i="103"/>
  <c r="AK13" i="103"/>
  <c r="AK25" i="103"/>
  <c r="AL25" i="103"/>
  <c r="AK27" i="105"/>
  <c r="AL27" i="105"/>
  <c r="AR27" i="104"/>
  <c r="AQ27" i="104"/>
  <c r="AQ18" i="104"/>
  <c r="AR18" i="104"/>
  <c r="AQ28" i="104"/>
  <c r="AR28" i="104"/>
  <c r="AX27" i="105"/>
  <c r="AW27" i="105"/>
  <c r="AW11" i="104"/>
  <c r="AX11" i="104"/>
  <c r="AR29" i="105"/>
  <c r="AQ29" i="105"/>
  <c r="AQ11" i="105"/>
  <c r="AR11" i="105"/>
  <c r="AX28" i="103"/>
  <c r="AW28" i="103"/>
  <c r="AL18" i="104"/>
  <c r="AK18" i="104"/>
  <c r="R29" i="43"/>
  <c r="Q29" i="43"/>
  <c r="AR29" i="103"/>
  <c r="AQ29" i="103"/>
  <c r="AR24" i="103"/>
  <c r="AQ24" i="103"/>
  <c r="AL24" i="105"/>
  <c r="AK24" i="105"/>
  <c r="AL22" i="105"/>
  <c r="AK22" i="105"/>
  <c r="AK12" i="103"/>
  <c r="AL12" i="103"/>
  <c r="AL14" i="103"/>
  <c r="AK14" i="103"/>
  <c r="AQ26" i="104"/>
  <c r="AR26" i="104"/>
  <c r="AW18" i="105"/>
  <c r="AX18" i="105"/>
  <c r="AX24" i="103"/>
  <c r="AW24" i="103"/>
  <c r="AQ23" i="104"/>
  <c r="AR23" i="104"/>
  <c r="R20" i="43"/>
  <c r="Q20" i="43"/>
  <c r="AF27" i="104"/>
  <c r="AE27" i="104"/>
  <c r="AQ17" i="104"/>
  <c r="AR17" i="104"/>
  <c r="AE20" i="104"/>
  <c r="AF20" i="104"/>
  <c r="AW20" i="105"/>
  <c r="AX20" i="105"/>
  <c r="R14" i="102"/>
  <c r="Q14" i="102"/>
  <c r="R19" i="43"/>
  <c r="Q19" i="43"/>
  <c r="AX20" i="104"/>
  <c r="AW20" i="104"/>
  <c r="AQ18" i="105"/>
  <c r="AR18" i="105"/>
  <c r="AR21" i="105"/>
  <c r="AQ21" i="105"/>
  <c r="AX19" i="103"/>
  <c r="AW19" i="103"/>
  <c r="AK29" i="104"/>
  <c r="AL29" i="104"/>
  <c r="Q22" i="43"/>
  <c r="R22" i="43"/>
  <c r="AR22" i="103"/>
  <c r="AQ22" i="103"/>
  <c r="AQ27" i="103"/>
  <c r="AR27" i="103"/>
  <c r="AK16" i="105"/>
  <c r="AL16" i="105"/>
  <c r="AL14" i="105"/>
  <c r="AK14" i="105"/>
  <c r="AL17" i="103"/>
  <c r="AK17" i="103"/>
  <c r="AL24" i="103"/>
  <c r="AK24" i="103"/>
  <c r="AD23" i="103"/>
  <c r="AD15" i="103"/>
  <c r="AD21" i="103"/>
  <c r="AD17" i="103"/>
  <c r="AD29" i="103"/>
  <c r="AD16" i="103"/>
  <c r="AD14" i="103"/>
  <c r="AD28" i="103"/>
  <c r="AD13" i="103"/>
  <c r="AD12" i="103"/>
  <c r="AD18" i="103"/>
  <c r="AD24" i="103"/>
  <c r="AD26" i="103"/>
  <c r="AD22" i="103"/>
  <c r="AD25" i="103"/>
  <c r="AD19" i="103"/>
  <c r="AD20" i="103"/>
  <c r="AD11" i="103"/>
  <c r="Q16" i="102"/>
  <c r="R16" i="102"/>
  <c r="AQ14" i="104"/>
  <c r="AR14" i="104"/>
  <c r="R27" i="43"/>
  <c r="Q27" i="43"/>
  <c r="AR24" i="104"/>
  <c r="AQ24" i="104"/>
  <c r="AR11" i="104"/>
  <c r="AQ11" i="104"/>
  <c r="AW24" i="105"/>
  <c r="AX24" i="105"/>
  <c r="R19" i="102"/>
  <c r="Q19" i="102"/>
  <c r="AW12" i="104"/>
  <c r="AX12" i="104"/>
  <c r="AX17" i="104"/>
  <c r="AW17" i="104"/>
  <c r="AQ17" i="105"/>
  <c r="AR17" i="105"/>
  <c r="AX12" i="103"/>
  <c r="AW12" i="103"/>
  <c r="AX21" i="103"/>
  <c r="AW21" i="103"/>
  <c r="AK12" i="104"/>
  <c r="AL12" i="104"/>
  <c r="AR20" i="103"/>
  <c r="AQ20" i="103"/>
  <c r="AR19" i="103"/>
  <c r="AQ19" i="103"/>
  <c r="AK23" i="105"/>
  <c r="AL23" i="105"/>
  <c r="AK15" i="105"/>
  <c r="AL15" i="105"/>
  <c r="AK27" i="103"/>
  <c r="AL27" i="103"/>
  <c r="AK22" i="103"/>
  <c r="AL22" i="103"/>
  <c r="R26" i="102"/>
  <c r="Q26" i="102"/>
  <c r="AX24" i="104"/>
  <c r="AW24" i="104"/>
  <c r="AF22" i="104"/>
  <c r="AE22" i="104"/>
  <c r="AX11" i="105"/>
  <c r="AW11" i="105"/>
  <c r="AR13" i="104"/>
  <c r="AQ13" i="104"/>
  <c r="R23" i="43"/>
  <c r="Q23" i="43"/>
  <c r="AE15" i="104"/>
  <c r="AF15" i="104"/>
  <c r="AW29" i="105"/>
  <c r="AX29" i="105"/>
  <c r="R11" i="102"/>
  <c r="Q11" i="102"/>
  <c r="Q27" i="102"/>
  <c r="R27" i="102"/>
  <c r="AW16" i="104"/>
  <c r="AX16" i="104"/>
  <c r="AX19" i="104"/>
  <c r="AW19" i="104"/>
  <c r="AD27" i="103"/>
  <c r="AQ25" i="105"/>
  <c r="AR25" i="105"/>
  <c r="AW18" i="103"/>
  <c r="AX18" i="103"/>
  <c r="AX15" i="103"/>
  <c r="AW15" i="103"/>
  <c r="AL25" i="104"/>
  <c r="AK25" i="104"/>
  <c r="AQ18" i="103"/>
  <c r="AR18" i="103"/>
  <c r="AQ11" i="103"/>
  <c r="AR11" i="103"/>
  <c r="Q15" i="102"/>
  <c r="R15" i="102"/>
  <c r="AL28" i="105"/>
  <c r="AK28" i="105"/>
  <c r="AK18" i="105"/>
  <c r="AL18" i="105"/>
  <c r="AL20" i="103"/>
  <c r="AK20" i="103"/>
  <c r="AK23" i="103"/>
  <c r="AL23" i="103"/>
  <c r="AK15" i="103"/>
  <c r="AL15" i="103"/>
  <c r="AF28" i="104" l="1"/>
  <c r="AE19" i="104"/>
  <c r="AF24" i="103"/>
  <c r="AE24" i="103"/>
  <c r="AF18" i="103"/>
  <c r="AE18" i="103"/>
  <c r="AF28" i="105"/>
  <c r="AE28" i="105"/>
  <c r="AE17" i="105"/>
  <c r="AF17" i="105"/>
  <c r="AE25" i="103"/>
  <c r="AF25" i="103"/>
  <c r="AE12" i="103"/>
  <c r="AF12" i="103"/>
  <c r="AF11" i="105"/>
  <c r="AE11" i="105"/>
  <c r="AE23" i="105"/>
  <c r="AF23" i="105"/>
  <c r="AE27" i="103"/>
  <c r="AF27" i="103"/>
  <c r="AE13" i="103"/>
  <c r="AF13" i="103"/>
  <c r="AE21" i="105"/>
  <c r="AF21" i="105"/>
  <c r="AE20" i="105"/>
  <c r="AF20" i="105"/>
  <c r="AF28" i="103"/>
  <c r="AE28" i="103"/>
  <c r="AF24" i="105"/>
  <c r="AE24" i="105"/>
  <c r="AF12" i="105"/>
  <c r="AE12" i="105"/>
  <c r="AF29" i="105"/>
  <c r="AE29" i="105"/>
  <c r="AE14" i="105"/>
  <c r="AF14" i="105"/>
  <c r="AE22" i="105"/>
  <c r="AF22" i="105"/>
  <c r="AF14" i="103"/>
  <c r="AE14" i="103"/>
  <c r="AE11" i="103"/>
  <c r="AF11" i="103"/>
  <c r="AF16" i="103"/>
  <c r="AE16" i="103"/>
  <c r="AF13" i="105"/>
  <c r="AE13" i="105"/>
  <c r="AF20" i="103"/>
  <c r="AE20" i="103"/>
  <c r="AE19" i="103"/>
  <c r="AF19" i="103"/>
  <c r="AF17" i="103"/>
  <c r="AE17" i="103"/>
  <c r="AF15" i="105"/>
  <c r="AE15" i="105"/>
  <c r="AF29" i="103"/>
  <c r="AE29" i="103"/>
  <c r="AE14" i="104"/>
  <c r="AF14" i="104"/>
  <c r="AE18" i="105"/>
  <c r="AF18" i="105"/>
  <c r="AE22" i="103"/>
  <c r="AF22" i="103"/>
  <c r="AF15" i="103"/>
  <c r="AE15" i="103"/>
  <c r="AF26" i="104"/>
  <c r="AE26" i="104"/>
  <c r="AF26" i="105"/>
  <c r="AE26" i="105"/>
  <c r="AE21" i="103"/>
  <c r="AF21" i="103"/>
  <c r="AE26" i="103"/>
  <c r="AF26" i="103"/>
  <c r="AE23" i="103"/>
  <c r="AF23" i="103"/>
  <c r="AE19" i="105"/>
  <c r="AF19" i="105"/>
  <c r="AE27" i="105"/>
  <c r="AF27" i="105"/>
  <c r="AF25" i="105"/>
  <c r="AE25" i="105"/>
  <c r="AF16" i="105"/>
  <c r="AE16" i="105"/>
  <c r="F12" i="134" l="1"/>
  <c r="J27" i="164" l="1"/>
  <c r="M15" i="90" l="1"/>
  <c r="M16" i="90"/>
  <c r="M25" i="90"/>
  <c r="M28" i="90"/>
  <c r="M19" i="90"/>
  <c r="M23" i="90"/>
  <c r="M30" i="90"/>
  <c r="M22" i="90"/>
  <c r="M14" i="90"/>
  <c r="M21" i="90"/>
  <c r="M17" i="90"/>
  <c r="M33" i="90"/>
  <c r="M26" i="90"/>
  <c r="M18" i="90"/>
  <c r="M29" i="90"/>
  <c r="M27" i="90"/>
  <c r="M13" i="90"/>
  <c r="M24" i="90"/>
  <c r="M20" i="90"/>
  <c r="M31" i="90"/>
  <c r="O15" i="90" l="1"/>
  <c r="O31" i="90"/>
  <c r="O14" i="90"/>
  <c r="O21" i="90"/>
  <c r="O18" i="90"/>
  <c r="O28" i="90"/>
  <c r="O25" i="90"/>
  <c r="O23" i="90"/>
  <c r="O19" i="90"/>
  <c r="O27" i="90"/>
  <c r="O32" i="90"/>
  <c r="O13" i="90"/>
  <c r="O20" i="90"/>
  <c r="O24" i="90"/>
  <c r="O29" i="90"/>
  <c r="O16" i="90"/>
  <c r="O17" i="90"/>
  <c r="O22" i="90"/>
  <c r="O26" i="90"/>
  <c r="O30" i="90"/>
  <c r="P13" i="90" l="1"/>
  <c r="Q13" i="90"/>
  <c r="P32" i="90"/>
  <c r="Q32" i="90"/>
  <c r="Q27" i="90"/>
  <c r="P27" i="90"/>
  <c r="P19" i="90"/>
  <c r="Q19" i="90"/>
  <c r="P30" i="90"/>
  <c r="Q30" i="90"/>
  <c r="P23" i="90"/>
  <c r="Q23" i="90"/>
  <c r="P26" i="90"/>
  <c r="Q26" i="90"/>
  <c r="P25" i="90"/>
  <c r="Q25" i="90"/>
  <c r="P22" i="90"/>
  <c r="Q22" i="90"/>
  <c r="P28" i="90"/>
  <c r="Q28" i="90"/>
  <c r="P17" i="90"/>
  <c r="Q17" i="90"/>
  <c r="P18" i="90"/>
  <c r="Q18" i="90"/>
  <c r="P16" i="90"/>
  <c r="Q16" i="90"/>
  <c r="Q21" i="90"/>
  <c r="P21" i="90"/>
  <c r="Q29" i="90"/>
  <c r="P29" i="90"/>
  <c r="Q14" i="90"/>
  <c r="P14" i="90"/>
  <c r="P24" i="90"/>
  <c r="Q24" i="90"/>
  <c r="Q31" i="90"/>
  <c r="P31" i="90"/>
  <c r="P20" i="90"/>
  <c r="Q20" i="90"/>
  <c r="Q15" i="90"/>
  <c r="P15" i="90"/>
  <c r="J27" i="162" l="1"/>
  <c r="J27" i="161"/>
  <c r="J27" i="160"/>
  <c r="J27" i="163"/>
  <c r="J43" i="158" l="1"/>
  <c r="W43" i="158" l="1"/>
</calcChain>
</file>

<file path=xl/sharedStrings.xml><?xml version="1.0" encoding="utf-8"?>
<sst xmlns="http://schemas.openxmlformats.org/spreadsheetml/2006/main" count="4756" uniqueCount="493">
  <si>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</si>
  <si>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</si>
  <si>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</si>
  <si>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</si>
  <si>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</si>
  <si>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</si>
  <si>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</si>
  <si>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</si>
  <si>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</si>
  <si>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</si>
  <si>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</si>
  <si>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</si>
  <si>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</si>
  <si>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</si>
  <si>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</si>
  <si>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</si>
  <si>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</si>
  <si>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</si>
  <si>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</si>
  <si>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</si>
  <si>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</si>
  <si>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</si>
  <si>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</si>
  <si>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</si>
  <si>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</si>
  <si>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</si>
  <si>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</si>
  <si>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</si>
  <si>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</si>
  <si>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</si>
  <si>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</si>
  <si>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</si>
  <si>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</si>
  <si>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</si>
  <si>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</si>
  <si>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</si>
  <si>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</si>
  <si>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</si>
  <si>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</si>
  <si>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</si>
  <si>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</si>
  <si>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</si>
  <si>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</si>
  <si>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</si>
  <si>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</si>
  <si>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</si>
  <si>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</si>
  <si>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</si>
  <si>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</si>
  <si>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</si>
  <si>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</si>
  <si>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</si>
  <si>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</si>
  <si>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</si>
  <si>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</si>
  <si>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</si>
  <si>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</si>
  <si>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</si>
  <si>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</si>
  <si>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</si>
  <si>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</si>
  <si>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</si>
  <si>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</si>
  <si>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</si>
  <si>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</si>
  <si>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</si>
  <si>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</si>
  <si>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</si>
  <si>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</si>
  <si>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</si>
  <si>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</si>
  <si>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</si>
  <si>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</si>
  <si>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</si>
  <si>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</si>
  <si>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</si>
  <si>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</si>
  <si>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</si>
  <si>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</si>
  <si>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</si>
  <si>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</si>
  <si>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</si>
  <si>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</si>
  <si>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</si>
  <si>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</si>
  <si>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</si>
  <si>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</si>
  <si>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</si>
  <si>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</si>
  <si>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</si>
  <si>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</si>
  <si>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</si>
  <si>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</si>
  <si>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</si>
  <si>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</si>
  <si>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</si>
  <si>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</si>
  <si>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</si>
  <si>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</si>
  <si>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</si>
  <si>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</si>
  <si>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</si>
  <si>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</si>
  <si>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</si>
  <si>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</si>
  <si>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</si>
  <si>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</si>
  <si>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</si>
  <si>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</si>
  <si>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</si>
  <si>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</si>
  <si>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</si>
  <si>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</si>
  <si>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</si>
  <si>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</si>
  <si>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</si>
  <si>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</si>
  <si>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</si>
  <si>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</si>
  <si>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</si>
  <si>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</si>
  <si>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</si>
  <si>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</si>
  <si>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</si>
  <si>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</si>
  <si>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</si>
  <si>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</si>
  <si>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</si>
  <si>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</si>
  <si>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</si>
  <si>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</si>
  <si>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</si>
  <si>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</si>
  <si>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</si>
  <si>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</si>
  <si>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</si>
  <si>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</si>
  <si>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</si>
  <si>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</si>
  <si>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</si>
  <si>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</si>
  <si>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</si>
  <si>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</si>
  <si>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</si>
  <si>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</si>
  <si>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</si>
  <si>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</si>
  <si>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</si>
  <si>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</si>
  <si>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</si>
  <si>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</si>
  <si>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</si>
  <si>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</si>
  <si>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</si>
  <si>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</si>
  <si>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</si>
  <si>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</si>
  <si>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</si>
  <si>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</si>
  <si>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</si>
  <si>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</si>
  <si>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</si>
  <si>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</si>
  <si>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</si>
  <si>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</si>
  <si>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</si>
  <si>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</si>
  <si>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</si>
  <si>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</si>
  <si>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</si>
  <si>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</si>
  <si>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</si>
  <si>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</si>
  <si>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</si>
  <si>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</si>
  <si>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</si>
  <si>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</si>
  <si>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</si>
  <si>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</si>
  <si>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</si>
  <si>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</si>
  <si>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</si>
  <si>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</si>
  <si>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</si>
  <si>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</si>
  <si>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</si>
  <si>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</si>
  <si>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</si>
  <si>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</si>
  <si>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</si>
  <si>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</si>
  <si>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</si>
  <si>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</si>
  <si>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</si>
  <si>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</si>
  <si>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</si>
  <si>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</si>
  <si>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</si>
  <si>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</si>
  <si>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</si>
  <si>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</si>
  <si>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</si>
  <si>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</si>
  <si>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</si>
  <si>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</si>
  <si>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</si>
  <si>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</si>
  <si>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</si>
  <si>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</si>
  <si>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</si>
  <si>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</si>
  <si>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</si>
  <si>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</si>
  <si>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</si>
  <si>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</si>
  <si>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</si>
  <si>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</si>
  <si>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</si>
  <si>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</si>
  <si>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</si>
  <si>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</si>
  <si>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</si>
  <si>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</si>
  <si>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</si>
  <si>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</si>
  <si>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</si>
  <si>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</si>
  <si>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</si>
  <si>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</si>
  <si>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</si>
  <si>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</si>
  <si>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</si>
  <si>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</si>
  <si>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</si>
  <si>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</si>
  <si>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</si>
  <si>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</si>
  <si>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</si>
  <si>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</si>
  <si>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</si>
  <si>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</si>
  <si>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</si>
  <si>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</si>
  <si>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</si>
  <si>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</si>
  <si>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</si>
  <si>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</si>
  <si>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</si>
  <si>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</si>
  <si>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</si>
  <si>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</si>
  <si>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</si>
  <si>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</si>
  <si>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</si>
  <si>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</si>
  <si>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</si>
  <si>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</si>
  <si>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</si>
  <si>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</si>
  <si>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</si>
  <si>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</si>
  <si>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</si>
  <si>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</si>
  <si>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</si>
  <si>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</si>
  <si>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</si>
  <si>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</si>
  <si>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</si>
  <si>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</si>
  <si>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</si>
  <si>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</si>
  <si>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</si>
  <si>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</si>
  <si>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</si>
  <si>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</si>
  <si>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</si>
  <si>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</si>
  <si>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</si>
  <si>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</si>
  <si>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</si>
  <si>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</si>
  <si>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</si>
  <si>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</si>
  <si>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</si>
  <si>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</si>
  <si>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</si>
  <si>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</si>
  <si>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</si>
  <si>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</si>
  <si>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</si>
  <si>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</si>
  <si>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</si>
  <si>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</si>
  <si>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</si>
  <si>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</si>
  <si>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</si>
  <si>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</si>
  <si>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</si>
  <si>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</si>
  <si>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</si>
  <si>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</si>
  <si>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</si>
  <si>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</si>
  <si>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</si>
  <si>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</si>
  <si>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</si>
  <si>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</si>
  <si>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</si>
  <si>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</si>
  <si>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</si>
  <si>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</si>
  <si>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</si>
  <si>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</si>
  <si>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</si>
  <si>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</si>
  <si>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</si>
  <si>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</si>
  <si>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</si>
  <si>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</si>
  <si>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</si>
  <si>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</si>
  <si>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</si>
  <si>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</si>
  <si>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</si>
  <si>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</si>
  <si>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</si>
  <si>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</si>
  <si>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</si>
  <si>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</si>
  <si>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</si>
  <si>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</si>
  <si>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</si>
  <si>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</si>
  <si>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</si>
  <si>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</si>
  <si>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</si>
  <si>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</si>
  <si>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</si>
  <si>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</si>
  <si>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</si>
  <si>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</si>
  <si>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</si>
  <si>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</si>
  <si>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</si>
  <si>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</si>
  <si>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</si>
  <si>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</si>
  <si>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</si>
  <si>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</si>
  <si>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</si>
  <si>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</si>
  <si>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</si>
  <si>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</si>
  <si>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</si>
  <si>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</si>
  <si>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</si>
  <si>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</si>
  <si>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</si>
  <si>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</si>
  <si>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</si>
  <si>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</si>
  <si>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</si>
  <si>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</si>
  <si>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</si>
  <si>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</si>
  <si>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</si>
  <si>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</si>
  <si>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</si>
  <si>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</si>
  <si>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</si>
  <si>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</si>
  <si>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</si>
  <si>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</si>
  <si>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</si>
  <si>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</si>
  <si>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</si>
  <si>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</si>
  <si>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</si>
  <si>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</si>
  <si>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</si>
  <si>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</si>
  <si>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</si>
  <si>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</si>
  <si>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</si>
  <si>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</si>
  <si>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</si>
  <si>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</si>
  <si>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</si>
  <si>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</si>
  <si>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</si>
  <si>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</si>
  <si>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</si>
  <si>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</si>
  <si>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</si>
  <si>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</si>
  <si>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</si>
  <si>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</si>
  <si>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</si>
  <si>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</si>
  <si>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</si>
  <si>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</si>
  <si>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</si>
  <si>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</si>
  <si>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</si>
  <si>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</si>
  <si>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</si>
  <si>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</si>
  <si>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</si>
  <si>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</si>
  <si>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</si>
  <si>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</si>
  <si>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</si>
  <si>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</si>
  <si>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</si>
  <si>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</si>
  <si>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</si>
  <si>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</si>
  <si>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</si>
  <si>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</si>
  <si>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</si>
  <si>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</si>
  <si>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</si>
  <si>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</si>
  <si>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</si>
  <si>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</si>
  <si>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</si>
  <si>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</si>
  <si>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</si>
  <si>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</si>
  <si>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</si>
  <si>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</si>
  <si>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</si>
  <si>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</si>
  <si>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</si>
  <si>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</si>
  <si>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</si>
  <si>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</si>
  <si>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</si>
  <si>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</si>
  <si>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</si>
  <si>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</si>
  <si>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</si>
  <si>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</si>
  <si>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</si>
  <si>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</si>
  <si>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</si>
  <si>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</si>
  <si>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</si>
  <si>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</si>
  <si>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</si>
  <si>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</si>
  <si>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</si>
  <si>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</si>
  <si>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</si>
  <si>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</si>
  <si>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</si>
  <si>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</si>
  <si>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</si>
  <si>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</si>
  <si>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</si>
  <si>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</si>
  <si>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</si>
  <si>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</si>
  <si>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</si>
  <si>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</si>
  <si>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</si>
  <si>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</si>
  <si>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</si>
  <si>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</si>
  <si>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</si>
  <si>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</si>
  <si>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</si>
  <si>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</si>
  <si>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t xml:space="preserve">(1) Cifras INE de población referidas al 01/01/2023. Publicado Censo de Población Anual el 13/12/2023 </t>
  </si>
  <si>
    <t>(1) Cifras INE de población referidas al 01/01/2023. Real Decreto 1085/2023, de 5 de diciembre BOE 23.12.22.</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</si>
  <si>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</si>
  <si>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</si>
  <si>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</si>
  <si>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</si>
  <si>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</si>
  <si>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</si>
  <si>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</si>
  <si>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</si>
  <si>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</si>
  <si>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</si>
  <si>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</si>
  <si>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</si>
  <si>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</si>
  <si>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</si>
  <si>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</si>
  <si>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</si>
  <si>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Situación a 30 de junio de 2024</t>
  </si>
  <si>
    <t>Tiempo de resolución calculado sobre las Resoluciones realizadas entre el 1 de julio de 2023 y el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</si>
</sst>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0">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style="thin">
        <color theme="4" tint="-0.499984740745262"/>
      </left>
      <right style="thin">
        <color theme="4" tint="-0.499984740745262"/>
      </right>
      <top style="thin">
        <color theme="4"/>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s>
  <cellStyleXfs count="111">
    <xf numFmtId="0" fontId="0" fillId="0" borderId="0" applyBorder="0"/>
    <xf numFmtId="164" fontId="9" fillId="0" borderId="0" applyFont="0" applyFill="0" applyBorder="0" applyAlignment="0" applyProtection="0"/>
    <xf numFmtId="0" fontId="48" fillId="0" borderId="0"/>
    <xf numFmtId="0" fontId="9" fillId="0" borderId="0"/>
    <xf numFmtId="0" fontId="9" fillId="0" borderId="0"/>
    <xf numFmtId="0" fontId="9" fillId="0" borderId="0"/>
    <xf numFmtId="0" fontId="9" fillId="0" borderId="0" applyBorder="0"/>
    <xf numFmtId="0" fontId="9" fillId="0" borderId="0" applyBorder="0"/>
    <xf numFmtId="9" fontId="9" fillId="0" borderId="0" applyFont="0" applyFill="0" applyBorder="0" applyAlignment="0" applyProtection="0"/>
    <xf numFmtId="9" fontId="9" fillId="0" borderId="0" applyFont="0" applyFill="0" applyBorder="0" applyAlignment="0" applyProtection="0"/>
    <xf numFmtId="0" fontId="9" fillId="0" borderId="0"/>
    <xf numFmtId="9" fontId="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8" fillId="0" borderId="0"/>
    <xf numFmtId="9" fontId="7" fillId="0" borderId="0" applyFont="0" applyFill="0" applyBorder="0" applyAlignment="0" applyProtection="0"/>
    <xf numFmtId="0" fontId="9" fillId="0" borderId="0" applyBorder="0"/>
    <xf numFmtId="0" fontId="7" fillId="0" borderId="0"/>
    <xf numFmtId="0" fontId="88" fillId="0" borderId="0" applyNumberFormat="0" applyFill="0" applyBorder="0" applyAlignment="0" applyProtection="0"/>
    <xf numFmtId="0" fontId="6" fillId="0" borderId="0"/>
    <xf numFmtId="9" fontId="6" fillId="0" borderId="0" applyFont="0" applyFill="0" applyBorder="0" applyAlignment="0" applyProtection="0"/>
    <xf numFmtId="169" fontId="9" fillId="0" borderId="0" applyFont="0" applyFill="0" applyBorder="0" applyAlignment="0" applyProtection="0"/>
    <xf numFmtId="0" fontId="89" fillId="0" borderId="0"/>
    <xf numFmtId="0" fontId="90" fillId="0" borderId="0" applyNumberFormat="0" applyFill="0" applyBorder="0" applyAlignment="0" applyProtection="0"/>
    <xf numFmtId="0" fontId="91" fillId="0" borderId="21" applyNumberFormat="0" applyFill="0" applyAlignment="0" applyProtection="0"/>
    <xf numFmtId="0" fontId="92" fillId="0" borderId="22" applyNumberFormat="0" applyFill="0" applyAlignment="0" applyProtection="0"/>
    <xf numFmtId="0" fontId="93" fillId="0" borderId="23" applyNumberFormat="0" applyFill="0" applyAlignment="0" applyProtection="0"/>
    <xf numFmtId="0" fontId="93" fillId="0" borderId="0" applyNumberFormat="0" applyFill="0" applyBorder="0" applyAlignment="0" applyProtection="0"/>
    <xf numFmtId="0" fontId="94" fillId="7" borderId="0" applyNumberFormat="0" applyBorder="0" applyAlignment="0" applyProtection="0"/>
    <xf numFmtId="0" fontId="95" fillId="8" borderId="0" applyNumberFormat="0" applyBorder="0" applyAlignment="0" applyProtection="0"/>
    <xf numFmtId="0" fontId="96" fillId="9" borderId="0" applyNumberFormat="0" applyBorder="0" applyAlignment="0" applyProtection="0"/>
    <xf numFmtId="0" fontId="97" fillId="10" borderId="24" applyNumberFormat="0" applyAlignment="0" applyProtection="0"/>
    <xf numFmtId="0" fontId="98" fillId="11" borderId="25" applyNumberFormat="0" applyAlignment="0" applyProtection="0"/>
    <xf numFmtId="0" fontId="99" fillId="11" borderId="24" applyNumberFormat="0" applyAlignment="0" applyProtection="0"/>
    <xf numFmtId="0" fontId="100" fillId="0" borderId="26" applyNumberFormat="0" applyFill="0" applyAlignment="0" applyProtection="0"/>
    <xf numFmtId="0" fontId="47" fillId="12" borderId="27" applyNumberFormat="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29" applyNumberFormat="0" applyFill="0" applyAlignment="0" applyProtection="0"/>
    <xf numFmtId="0" fontId="4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6"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46"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46"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46"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6"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04" fillId="0" borderId="0"/>
    <xf numFmtId="0" fontId="5" fillId="13" borderId="28" applyNumberFormat="0" applyFont="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107" fillId="0" borderId="0"/>
    <xf numFmtId="0" fontId="108"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0"/>
    <xf numFmtId="0" fontId="9" fillId="0" borderId="0"/>
    <xf numFmtId="0" fontId="1" fillId="13" borderId="28"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11">
    <xf numFmtId="0" fontId="0" fillId="0" borderId="0" xfId="0"/>
    <xf numFmtId="0" fontId="10" fillId="0" borderId="0" xfId="0" applyFont="1" applyAlignment="1">
      <alignment vertical="center" wrapText="1"/>
    </xf>
    <xf numFmtId="0" fontId="0" fillId="0" borderId="0" xfId="0" applyAlignment="1">
      <alignment vertical="center"/>
    </xf>
    <xf numFmtId="0" fontId="11" fillId="0" borderId="0" xfId="0" applyFont="1" applyAlignment="1">
      <alignment vertical="center" wrapText="1"/>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3" fontId="10" fillId="0" borderId="0" xfId="0" applyNumberFormat="1" applyFont="1" applyAlignment="1">
      <alignment vertical="center" wrapText="1"/>
    </xf>
    <xf numFmtId="0" fontId="14" fillId="0" borderId="0" xfId="0" applyFont="1" applyBorder="1" applyAlignment="1">
      <alignment vertical="center" wrapText="1"/>
    </xf>
    <xf numFmtId="0" fontId="11" fillId="0" borderId="0" xfId="0" applyFont="1" applyBorder="1" applyAlignment="1">
      <alignment vertical="center" wrapText="1"/>
    </xf>
    <xf numFmtId="0" fontId="10" fillId="0" borderId="0" xfId="0" applyFont="1" applyAlignment="1">
      <alignment horizontal="left" vertical="center"/>
    </xf>
    <xf numFmtId="0" fontId="27" fillId="0" borderId="0" xfId="0" applyFont="1" applyAlignment="1">
      <alignment horizontal="center"/>
    </xf>
    <xf numFmtId="0" fontId="28" fillId="0" borderId="0" xfId="0" applyFont="1" applyAlignment="1">
      <alignment horizontal="right" vertical="center"/>
    </xf>
    <xf numFmtId="0" fontId="30" fillId="0" borderId="0" xfId="0" applyFont="1" applyAlignment="1">
      <alignment vertical="center" wrapText="1"/>
    </xf>
    <xf numFmtId="2" fontId="32" fillId="0" borderId="0" xfId="0" applyNumberFormat="1" applyFont="1" applyAlignment="1">
      <alignment horizontal="left" vertical="center" wrapText="1"/>
    </xf>
    <xf numFmtId="3" fontId="10" fillId="0" borderId="0" xfId="0" applyNumberFormat="1" applyFont="1" applyAlignment="1">
      <alignment horizontal="left" vertical="center"/>
    </xf>
    <xf numFmtId="0" fontId="10" fillId="0" borderId="0" xfId="0" applyFont="1" applyBorder="1" applyAlignment="1">
      <alignment horizontal="left" vertical="center"/>
    </xf>
    <xf numFmtId="0" fontId="27" fillId="0" borderId="0" xfId="0" applyFont="1"/>
    <xf numFmtId="0" fontId="11" fillId="0" borderId="0" xfId="0" applyFont="1" applyAlignment="1">
      <alignment horizontal="center" vertical="center"/>
    </xf>
    <xf numFmtId="0" fontId="11" fillId="0" borderId="0" xfId="0" applyFont="1" applyBorder="1" applyAlignment="1">
      <alignment horizontal="center" vertical="center"/>
    </xf>
    <xf numFmtId="0" fontId="36" fillId="0" borderId="0" xfId="0" applyFont="1" applyBorder="1" applyAlignment="1">
      <alignment vertical="center" wrapText="1"/>
    </xf>
    <xf numFmtId="0" fontId="10" fillId="0" borderId="0" xfId="0" applyFont="1" applyBorder="1" applyAlignment="1">
      <alignment vertical="center" wrapText="1"/>
    </xf>
    <xf numFmtId="0" fontId="49" fillId="0" borderId="0" xfId="0" applyFont="1" applyAlignment="1">
      <alignment vertical="center"/>
    </xf>
    <xf numFmtId="0" fontId="0" fillId="0" borderId="0" xfId="0" applyBorder="1" applyAlignment="1">
      <alignment vertical="center"/>
    </xf>
    <xf numFmtId="0" fontId="40" fillId="0" borderId="0" xfId="0" applyFont="1" applyAlignment="1">
      <alignment vertical="center" wrapText="1"/>
    </xf>
    <xf numFmtId="0" fontId="51" fillId="0" borderId="0" xfId="0" applyFont="1" applyAlignment="1">
      <alignment vertical="center"/>
    </xf>
    <xf numFmtId="0" fontId="53" fillId="0" borderId="0" xfId="0" applyFont="1"/>
    <xf numFmtId="4" fontId="43" fillId="0" borderId="9" xfId="0" applyNumberFormat="1" applyFont="1" applyBorder="1" applyAlignment="1">
      <alignment horizontal="center" vertical="center"/>
    </xf>
    <xf numFmtId="4" fontId="43" fillId="0" borderId="11" xfId="0" applyNumberFormat="1" applyFont="1" applyBorder="1" applyAlignment="1">
      <alignment horizontal="center" vertical="center"/>
    </xf>
    <xf numFmtId="4" fontId="43" fillId="0" borderId="11" xfId="0" applyNumberFormat="1" applyFont="1" applyBorder="1" applyAlignment="1">
      <alignment horizontal="center" vertical="center" wrapText="1"/>
    </xf>
    <xf numFmtId="4" fontId="43" fillId="0" borderId="6" xfId="0" applyNumberFormat="1" applyFont="1" applyBorder="1" applyAlignment="1">
      <alignment horizontal="center" vertical="center" wrapText="1"/>
    </xf>
    <xf numFmtId="0" fontId="48" fillId="0" borderId="0" xfId="2" applyAlignment="1">
      <alignment vertical="center"/>
    </xf>
    <xf numFmtId="0" fontId="12" fillId="0" borderId="0" xfId="2" applyFont="1" applyAlignment="1">
      <alignment vertical="center"/>
    </xf>
    <xf numFmtId="0" fontId="28" fillId="0" borderId="0" xfId="2" applyFont="1" applyAlignment="1">
      <alignment horizontal="right" vertical="center"/>
    </xf>
    <xf numFmtId="0" fontId="34" fillId="0" borderId="0" xfId="2" applyFont="1" applyAlignment="1">
      <alignment vertical="center"/>
    </xf>
    <xf numFmtId="0" fontId="10" fillId="0" borderId="0" xfId="2" applyFont="1" applyAlignment="1">
      <alignment horizontal="left" vertical="center"/>
    </xf>
    <xf numFmtId="0" fontId="29" fillId="0" borderId="0" xfId="2" applyFont="1" applyAlignment="1">
      <alignment horizontal="left" vertical="center"/>
    </xf>
    <xf numFmtId="0" fontId="11" fillId="0" borderId="0" xfId="2" applyFont="1" applyAlignment="1">
      <alignment horizontal="left" vertical="center"/>
    </xf>
    <xf numFmtId="0" fontId="26" fillId="0" borderId="0" xfId="2" applyFont="1" applyAlignment="1">
      <alignment horizontal="center" vertical="center" wrapText="1"/>
    </xf>
    <xf numFmtId="0" fontId="16" fillId="0" borderId="0" xfId="2" applyFont="1" applyAlignment="1">
      <alignment vertical="center" wrapText="1"/>
    </xf>
    <xf numFmtId="0" fontId="26"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vertical="center" wrapText="1"/>
    </xf>
    <xf numFmtId="0" fontId="25" fillId="0" borderId="7" xfId="2" applyFont="1" applyBorder="1" applyAlignment="1">
      <alignment horizontal="center" vertical="center" wrapText="1"/>
    </xf>
    <xf numFmtId="0" fontId="25" fillId="0" borderId="6" xfId="2" applyFont="1" applyBorder="1" applyAlignment="1">
      <alignment horizontal="center" vertical="center" wrapText="1"/>
    </xf>
    <xf numFmtId="0" fontId="24" fillId="0" borderId="0" xfId="2" applyFont="1" applyAlignment="1">
      <alignment vertical="center"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19" fillId="0" borderId="0" xfId="2" applyFont="1" applyAlignment="1">
      <alignment vertical="center" wrapText="1"/>
    </xf>
    <xf numFmtId="0" fontId="17" fillId="0" borderId="0" xfId="2" applyFont="1" applyAlignment="1">
      <alignment vertical="center" wrapText="1"/>
    </xf>
    <xf numFmtId="0" fontId="20" fillId="0" borderId="0" xfId="2" applyFont="1" applyAlignment="1">
      <alignment horizontal="center" vertical="center" wrapText="1"/>
    </xf>
    <xf numFmtId="0" fontId="22" fillId="0" borderId="5" xfId="2" applyFont="1" applyBorder="1" applyAlignment="1">
      <alignment horizontal="left" vertical="center" wrapText="1"/>
    </xf>
    <xf numFmtId="3" fontId="21" fillId="0" borderId="0" xfId="2" applyNumberFormat="1" applyFont="1" applyAlignment="1">
      <alignment vertical="center" wrapText="1"/>
    </xf>
    <xf numFmtId="3" fontId="21" fillId="0" borderId="10" xfId="2" applyNumberFormat="1" applyFont="1" applyBorder="1" applyAlignment="1" applyProtection="1">
      <alignment horizontal="center" vertical="center"/>
      <protection locked="0"/>
    </xf>
    <xf numFmtId="4" fontId="43" fillId="0" borderId="9" xfId="2" applyNumberFormat="1" applyFont="1" applyBorder="1" applyAlignment="1">
      <alignment horizontal="center" vertical="center"/>
    </xf>
    <xf numFmtId="3" fontId="21" fillId="3" borderId="10" xfId="2" applyNumberFormat="1" applyFont="1" applyFill="1" applyBorder="1" applyAlignment="1" applyProtection="1">
      <alignment horizontal="center" vertical="center"/>
      <protection locked="0"/>
    </xf>
    <xf numFmtId="165" fontId="43" fillId="0" borderId="9" xfId="1" applyNumberFormat="1" applyFont="1" applyBorder="1" applyAlignment="1">
      <alignment horizontal="center" vertical="center"/>
    </xf>
    <xf numFmtId="0" fontId="39" fillId="0" borderId="0" xfId="2" applyFont="1" applyAlignment="1">
      <alignment vertical="center" wrapText="1"/>
    </xf>
    <xf numFmtId="0" fontId="20" fillId="0" borderId="0" xfId="2" applyFont="1" applyAlignment="1">
      <alignment vertical="center" wrapText="1"/>
    </xf>
    <xf numFmtId="0" fontId="22" fillId="0" borderId="4" xfId="2" applyFont="1" applyBorder="1" applyAlignment="1">
      <alignment horizontal="left" vertical="center" wrapText="1"/>
    </xf>
    <xf numFmtId="3" fontId="21" fillId="0" borderId="12" xfId="2" applyNumberFormat="1" applyFont="1" applyBorder="1" applyAlignment="1" applyProtection="1">
      <alignment horizontal="center" vertical="center"/>
      <protection locked="0"/>
    </xf>
    <xf numFmtId="4" fontId="43" fillId="0" borderId="11" xfId="2" applyNumberFormat="1" applyFont="1" applyBorder="1" applyAlignment="1">
      <alignment horizontal="center" vertical="center"/>
    </xf>
    <xf numFmtId="3" fontId="21" fillId="3" borderId="12" xfId="2" applyNumberFormat="1" applyFont="1" applyFill="1" applyBorder="1" applyAlignment="1" applyProtection="1">
      <alignment horizontal="center" vertical="center"/>
      <protection locked="0"/>
    </xf>
    <xf numFmtId="165" fontId="43" fillId="0" borderId="11" xfId="1" applyNumberFormat="1" applyFont="1" applyBorder="1" applyAlignment="1">
      <alignment horizontal="center" vertical="center"/>
    </xf>
    <xf numFmtId="3" fontId="21" fillId="0" borderId="12" xfId="2" applyNumberFormat="1" applyFont="1" applyBorder="1" applyAlignment="1" applyProtection="1">
      <alignment horizontal="center" vertical="center" wrapText="1"/>
      <protection locked="0"/>
    </xf>
    <xf numFmtId="0" fontId="23" fillId="0" borderId="0" xfId="2" applyFont="1" applyAlignment="1">
      <alignment horizontal="center" vertical="center" wrapText="1"/>
    </xf>
    <xf numFmtId="0" fontId="23" fillId="0" borderId="0" xfId="2" applyFont="1" applyAlignment="1">
      <alignment vertical="center" wrapText="1"/>
    </xf>
    <xf numFmtId="3" fontId="21" fillId="3" borderId="12" xfId="2" applyNumberFormat="1" applyFont="1" applyFill="1" applyBorder="1" applyAlignment="1" applyProtection="1">
      <alignment horizontal="center" vertical="center" wrapText="1"/>
      <protection locked="0"/>
    </xf>
    <xf numFmtId="4" fontId="43" fillId="0" borderId="11" xfId="2" applyNumberFormat="1" applyFont="1" applyBorder="1" applyAlignment="1">
      <alignment horizontal="center" vertical="center" wrapText="1"/>
    </xf>
    <xf numFmtId="165" fontId="43" fillId="0" borderId="11" xfId="1" applyNumberFormat="1" applyFont="1" applyBorder="1" applyAlignment="1">
      <alignment horizontal="center" vertical="center" wrapText="1"/>
    </xf>
    <xf numFmtId="0" fontId="22" fillId="0" borderId="3" xfId="2" applyFont="1" applyBorder="1" applyAlignment="1">
      <alignment horizontal="left" vertical="center" wrapText="1"/>
    </xf>
    <xf numFmtId="3" fontId="21" fillId="0" borderId="7" xfId="2" applyNumberFormat="1" applyFont="1" applyBorder="1" applyAlignment="1" applyProtection="1">
      <alignment horizontal="center" vertical="center" wrapText="1"/>
      <protection locked="0"/>
    </xf>
    <xf numFmtId="4" fontId="43" fillId="0" borderId="6" xfId="2" applyNumberFormat="1" applyFont="1" applyBorder="1" applyAlignment="1">
      <alignment horizontal="center" vertical="center" wrapText="1"/>
    </xf>
    <xf numFmtId="3" fontId="21" fillId="3" borderId="7" xfId="2" applyNumberFormat="1" applyFont="1" applyFill="1" applyBorder="1" applyAlignment="1" applyProtection="1">
      <alignment horizontal="center" vertical="center" wrapText="1"/>
      <protection locked="0"/>
    </xf>
    <xf numFmtId="165" fontId="43" fillId="0" borderId="6" xfId="1" applyNumberFormat="1" applyFont="1" applyBorder="1" applyAlignment="1">
      <alignment horizontal="center" vertical="center" wrapText="1"/>
    </xf>
    <xf numFmtId="0" fontId="45" fillId="0" borderId="0" xfId="2" applyFont="1" applyAlignment="1">
      <alignment horizontal="center" vertical="center" wrapText="1"/>
    </xf>
    <xf numFmtId="165" fontId="45" fillId="0" borderId="0" xfId="1" applyNumberFormat="1" applyFont="1" applyBorder="1" applyAlignment="1">
      <alignment horizontal="center" vertical="center" wrapText="1"/>
    </xf>
    <xf numFmtId="0" fontId="11" fillId="0" borderId="0" xfId="2" applyFont="1" applyAlignment="1">
      <alignment vertical="center" wrapText="1"/>
    </xf>
    <xf numFmtId="0" fontId="16" fillId="0" borderId="2" xfId="2" applyFont="1" applyBorder="1" applyAlignment="1">
      <alignment horizontal="left" vertical="center" wrapText="1"/>
    </xf>
    <xf numFmtId="3" fontId="16" fillId="0" borderId="1" xfId="2" applyNumberFormat="1" applyFont="1" applyBorder="1" applyAlignment="1">
      <alignment horizontal="center" vertical="center" wrapText="1"/>
    </xf>
    <xf numFmtId="4" fontId="44" fillId="0" borderId="8" xfId="2" applyNumberFormat="1" applyFont="1" applyBorder="1" applyAlignment="1">
      <alignment horizontal="center" vertical="center" wrapText="1"/>
    </xf>
    <xf numFmtId="165" fontId="44" fillId="0" borderId="8" xfId="1" applyNumberFormat="1" applyFont="1" applyBorder="1" applyAlignment="1">
      <alignment horizontal="center" vertical="center" wrapText="1"/>
    </xf>
    <xf numFmtId="0" fontId="14" fillId="0" borderId="0" xfId="2" applyFont="1" applyAlignment="1">
      <alignment vertical="center" wrapText="1"/>
    </xf>
    <xf numFmtId="0" fontId="51" fillId="0" borderId="0" xfId="2" applyFont="1" applyAlignment="1">
      <alignment vertical="center" wrapText="1"/>
    </xf>
    <xf numFmtId="2" fontId="32" fillId="0" borderId="0" xfId="2" applyNumberFormat="1" applyFont="1" applyAlignment="1">
      <alignment vertical="center" wrapText="1"/>
    </xf>
    <xf numFmtId="0" fontId="29" fillId="0" borderId="0" xfId="2" applyFont="1" applyAlignment="1">
      <alignment vertical="center" wrapText="1"/>
    </xf>
    <xf numFmtId="2" fontId="31" fillId="0" borderId="0" xfId="2" applyNumberFormat="1" applyFont="1" applyAlignment="1">
      <alignment vertical="center" wrapText="1"/>
    </xf>
    <xf numFmtId="0" fontId="10" fillId="0" borderId="0" xfId="2" applyFont="1" applyAlignment="1">
      <alignment vertical="center" wrapText="1"/>
    </xf>
    <xf numFmtId="0" fontId="30" fillId="0" borderId="0" xfId="2" applyFont="1" applyAlignment="1">
      <alignment vertical="center" wrapText="1"/>
    </xf>
    <xf numFmtId="10" fontId="10" fillId="0" borderId="0" xfId="2" applyNumberFormat="1" applyFont="1" applyAlignment="1">
      <alignment vertical="center" wrapText="1"/>
    </xf>
    <xf numFmtId="0" fontId="33" fillId="0" borderId="6" xfId="2" applyFont="1" applyBorder="1" applyAlignment="1">
      <alignment horizontal="center" vertical="center" wrapText="1"/>
    </xf>
    <xf numFmtId="0" fontId="41" fillId="0" borderId="0" xfId="2" applyFont="1"/>
    <xf numFmtId="0" fontId="41" fillId="0" borderId="0" xfId="2" applyFont="1" applyAlignment="1">
      <alignment horizontal="left" vertical="center" wrapText="1"/>
    </xf>
    <xf numFmtId="0" fontId="41" fillId="0" borderId="0" xfId="2" applyFont="1" applyAlignment="1">
      <alignment vertical="center" wrapText="1"/>
    </xf>
    <xf numFmtId="0" fontId="0" fillId="4" borderId="0" xfId="0" applyFill="1" applyBorder="1"/>
    <xf numFmtId="0" fontId="54" fillId="0" borderId="0" xfId="0" applyFont="1"/>
    <xf numFmtId="0" fontId="57" fillId="0" borderId="0" xfId="0" applyFont="1" applyAlignment="1">
      <alignment horizontal="left" vertical="center"/>
    </xf>
    <xf numFmtId="0" fontId="56" fillId="0" borderId="0" xfId="0" applyFont="1"/>
    <xf numFmtId="0" fontId="55" fillId="0" borderId="0" xfId="0" applyFont="1" applyAlignment="1">
      <alignment vertical="center"/>
    </xf>
    <xf numFmtId="0" fontId="54" fillId="4" borderId="0" xfId="0" applyFont="1" applyFill="1" applyBorder="1"/>
    <xf numFmtId="0" fontId="46" fillId="4" borderId="0" xfId="0" applyFont="1" applyFill="1" applyBorder="1"/>
    <xf numFmtId="3" fontId="54" fillId="4" borderId="0" xfId="0" applyNumberFormat="1" applyFont="1" applyFill="1" applyBorder="1"/>
    <xf numFmtId="10" fontId="54" fillId="4" borderId="0" xfId="0" applyNumberFormat="1" applyFont="1" applyFill="1" applyBorder="1"/>
    <xf numFmtId="0" fontId="47" fillId="4" borderId="0" xfId="0" applyFont="1" applyFill="1" applyBorder="1"/>
    <xf numFmtId="3" fontId="47" fillId="4" borderId="0" xfId="0" applyNumberFormat="1" applyFont="1" applyFill="1" applyBorder="1"/>
    <xf numFmtId="10" fontId="47" fillId="4" borderId="0" xfId="0" applyNumberFormat="1" applyFont="1" applyFill="1" applyBorder="1"/>
    <xf numFmtId="0" fontId="15" fillId="0" borderId="0" xfId="0" applyFont="1" applyBorder="1" applyAlignment="1">
      <alignment horizontal="left" vertical="center" wrapText="1"/>
    </xf>
    <xf numFmtId="3" fontId="21" fillId="0" borderId="10"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36" fillId="0" borderId="0" xfId="0" applyFont="1" applyAlignment="1">
      <alignment horizontal="left" vertical="center"/>
    </xf>
    <xf numFmtId="0" fontId="62" fillId="4" borderId="0" xfId="0" applyFont="1" applyFill="1" applyBorder="1"/>
    <xf numFmtId="3" fontId="0" fillId="4" borderId="0" xfId="0" applyNumberFormat="1" applyFill="1" applyBorder="1"/>
    <xf numFmtId="10" fontId="0" fillId="4" borderId="0" xfId="0" applyNumberFormat="1" applyFill="1" applyBorder="1"/>
    <xf numFmtId="0" fontId="58" fillId="0" borderId="0" xfId="2" applyFont="1" applyAlignment="1">
      <alignment horizontal="center" vertical="center" wrapText="1"/>
    </xf>
    <xf numFmtId="0" fontId="38" fillId="0" borderId="0" xfId="2" applyFont="1" applyAlignment="1">
      <alignment vertical="center" wrapText="1"/>
    </xf>
    <xf numFmtId="3" fontId="38" fillId="0" borderId="0" xfId="2" applyNumberFormat="1" applyFont="1" applyAlignment="1">
      <alignment vertical="center" wrapText="1"/>
    </xf>
    <xf numFmtId="0" fontId="63" fillId="0" borderId="0" xfId="2" applyFont="1" applyAlignment="1">
      <alignment horizontal="center" vertical="center" wrapText="1"/>
    </xf>
    <xf numFmtId="0" fontId="41" fillId="0" borderId="0" xfId="2" applyFont="1" applyAlignment="1">
      <alignment horizontal="center" vertical="center" wrapText="1"/>
    </xf>
    <xf numFmtId="0" fontId="37" fillId="0" borderId="0" xfId="2" applyFont="1" applyAlignment="1">
      <alignment vertical="center" wrapText="1"/>
    </xf>
    <xf numFmtId="2" fontId="41" fillId="0" borderId="0" xfId="1" applyNumberFormat="1" applyFont="1" applyBorder="1" applyAlignment="1">
      <alignment horizontal="center" vertical="center"/>
    </xf>
    <xf numFmtId="2" fontId="41" fillId="0" borderId="0" xfId="1" applyNumberFormat="1" applyFont="1" applyBorder="1" applyAlignment="1">
      <alignment horizontal="center" vertical="center" wrapText="1"/>
    </xf>
    <xf numFmtId="2" fontId="41" fillId="0" borderId="0" xfId="2" applyNumberFormat="1" applyFont="1" applyAlignment="1">
      <alignment vertical="center" wrapText="1"/>
    </xf>
    <xf numFmtId="0" fontId="36" fillId="0" borderId="0" xfId="2" applyFont="1" applyAlignment="1">
      <alignment vertical="center" wrapText="1"/>
    </xf>
    <xf numFmtId="0" fontId="46" fillId="4" borderId="0" xfId="16" applyFont="1" applyFill="1" applyBorder="1"/>
    <xf numFmtId="0" fontId="62" fillId="0" borderId="0" xfId="16" applyFont="1" applyBorder="1"/>
    <xf numFmtId="0" fontId="46" fillId="0" borderId="0" xfId="16" applyFont="1" applyBorder="1"/>
    <xf numFmtId="167" fontId="46" fillId="4" borderId="0" xfId="0" applyNumberFormat="1" applyFont="1" applyFill="1" applyBorder="1"/>
    <xf numFmtId="0" fontId="16" fillId="0" borderId="4" xfId="2" applyFont="1" applyBorder="1" applyAlignment="1">
      <alignment vertical="center" wrapText="1"/>
    </xf>
    <xf numFmtId="3" fontId="44" fillId="0" borderId="8" xfId="2" applyNumberFormat="1" applyFont="1" applyBorder="1" applyAlignment="1">
      <alignment horizontal="center" vertical="center" wrapText="1"/>
    </xf>
    <xf numFmtId="0" fontId="36" fillId="0" borderId="0" xfId="0" applyFont="1" applyBorder="1" applyAlignment="1">
      <alignment horizontal="left" vertical="center"/>
    </xf>
    <xf numFmtId="0" fontId="50" fillId="0" borderId="0" xfId="0" applyFont="1" applyBorder="1" applyAlignment="1">
      <alignment horizontal="left" vertical="center"/>
    </xf>
    <xf numFmtId="0" fontId="65" fillId="0" borderId="0" xfId="0" applyFont="1" applyBorder="1" applyAlignment="1">
      <alignment vertical="center" wrapText="1"/>
    </xf>
    <xf numFmtId="0" fontId="68" fillId="0" borderId="0" xfId="0" applyFont="1" applyBorder="1" applyAlignment="1">
      <alignment horizontal="center" vertical="center" wrapText="1"/>
    </xf>
    <xf numFmtId="0" fontId="61" fillId="0" borderId="0" xfId="0" applyFont="1" applyBorder="1" applyAlignment="1">
      <alignment vertical="center" wrapText="1"/>
    </xf>
    <xf numFmtId="0" fontId="69" fillId="0" borderId="0" xfId="0" applyFont="1" applyBorder="1" applyAlignment="1">
      <alignment horizontal="center" vertical="center" wrapText="1"/>
    </xf>
    <xf numFmtId="0" fontId="70" fillId="0" borderId="0" xfId="0" applyFont="1" applyBorder="1" applyAlignment="1">
      <alignment horizontal="center" vertical="center" wrapText="1"/>
    </xf>
    <xf numFmtId="0" fontId="71" fillId="0" borderId="0" xfId="0" applyFont="1" applyBorder="1" applyAlignment="1">
      <alignment vertical="center" wrapText="1"/>
    </xf>
    <xf numFmtId="0" fontId="64" fillId="0" borderId="0" xfId="0" applyFont="1" applyBorder="1" applyAlignment="1">
      <alignment vertical="center" wrapText="1"/>
    </xf>
    <xf numFmtId="10" fontId="64" fillId="0" borderId="0" xfId="7" applyNumberFormat="1" applyFont="1" applyBorder="1" applyAlignment="1">
      <alignment vertical="center" wrapText="1"/>
    </xf>
    <xf numFmtId="3" fontId="64" fillId="0" borderId="0" xfId="7" applyNumberFormat="1" applyFont="1" applyBorder="1" applyAlignment="1" applyProtection="1">
      <alignment horizontal="center" vertical="center"/>
      <protection locked="0"/>
    </xf>
    <xf numFmtId="10" fontId="64" fillId="0" borderId="0" xfId="6" applyNumberFormat="1" applyFont="1" applyBorder="1" applyAlignment="1">
      <alignment vertical="center" wrapText="1"/>
    </xf>
    <xf numFmtId="9" fontId="64" fillId="0" borderId="0" xfId="8" applyFont="1" applyBorder="1" applyAlignment="1">
      <alignment vertical="center" wrapText="1"/>
    </xf>
    <xf numFmtId="10" fontId="72" fillId="0" borderId="0" xfId="7" applyNumberFormat="1" applyFont="1" applyBorder="1" applyAlignment="1">
      <alignment vertical="center" wrapText="1"/>
    </xf>
    <xf numFmtId="0" fontId="65" fillId="0" borderId="0" xfId="0" applyFont="1" applyBorder="1" applyAlignment="1">
      <alignment horizontal="left" vertical="center" wrapText="1"/>
    </xf>
    <xf numFmtId="3" fontId="72" fillId="0" borderId="0" xfId="0" applyNumberFormat="1" applyFont="1" applyBorder="1" applyAlignment="1">
      <alignment horizontal="center" vertical="center" wrapText="1"/>
    </xf>
    <xf numFmtId="0" fontId="54" fillId="0" borderId="0" xfId="0" applyFont="1" applyBorder="1" applyAlignment="1">
      <alignment vertical="center" wrapText="1"/>
    </xf>
    <xf numFmtId="2" fontId="70" fillId="0" borderId="0" xfId="0" applyNumberFormat="1" applyFont="1" applyBorder="1" applyAlignment="1">
      <alignment vertical="center" wrapText="1"/>
    </xf>
    <xf numFmtId="2" fontId="70" fillId="0" borderId="0" xfId="0" applyNumberFormat="1" applyFont="1" applyBorder="1" applyAlignment="1">
      <alignment horizontal="left" vertical="center" wrapText="1"/>
    </xf>
    <xf numFmtId="0" fontId="50" fillId="0" borderId="0" xfId="0" applyFont="1" applyBorder="1" applyAlignment="1">
      <alignment vertical="center" wrapText="1"/>
    </xf>
    <xf numFmtId="2" fontId="37" fillId="0" borderId="0" xfId="0" applyNumberFormat="1" applyFont="1" applyAlignment="1">
      <alignment horizontal="left" vertical="center" wrapText="1"/>
    </xf>
    <xf numFmtId="2" fontId="52" fillId="0" borderId="0" xfId="0" applyNumberFormat="1" applyFont="1" applyBorder="1" applyAlignment="1">
      <alignment vertical="center" wrapText="1"/>
    </xf>
    <xf numFmtId="0" fontId="73" fillId="0" borderId="0" xfId="0" applyFont="1" applyBorder="1" applyAlignment="1">
      <alignment horizontal="center" vertical="center"/>
    </xf>
    <xf numFmtId="0" fontId="72" fillId="0" borderId="0" xfId="0" applyFont="1" applyBorder="1" applyAlignment="1">
      <alignment vertical="center" wrapText="1"/>
    </xf>
    <xf numFmtId="0" fontId="74" fillId="0" borderId="0" xfId="0" applyFont="1" applyBorder="1" applyAlignment="1">
      <alignment horizontal="center" vertical="center" wrapText="1"/>
    </xf>
    <xf numFmtId="0" fontId="68" fillId="0" borderId="0" xfId="0" applyFont="1" applyBorder="1" applyAlignment="1">
      <alignment vertical="center" wrapText="1"/>
    </xf>
    <xf numFmtId="0" fontId="75" fillId="0" borderId="0" xfId="0" applyFont="1" applyBorder="1" applyAlignment="1">
      <alignment horizontal="center" vertical="center" wrapText="1"/>
    </xf>
    <xf numFmtId="0" fontId="76" fillId="0" borderId="0" xfId="0" applyFont="1" applyBorder="1" applyAlignment="1">
      <alignment vertical="center" wrapText="1"/>
    </xf>
    <xf numFmtId="0" fontId="70"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vertical="center" wrapText="1"/>
    </xf>
    <xf numFmtId="3" fontId="64" fillId="0" borderId="0" xfId="0" applyNumberFormat="1" applyFont="1" applyBorder="1" applyAlignment="1">
      <alignment horizontal="center" vertical="center" wrapText="1"/>
    </xf>
    <xf numFmtId="3"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xf>
    <xf numFmtId="4" fontId="64" fillId="0" borderId="0" xfId="0" applyNumberFormat="1" applyFont="1" applyBorder="1" applyAlignment="1">
      <alignment horizontal="center" vertical="center"/>
    </xf>
    <xf numFmtId="4" fontId="79" fillId="0" borderId="0" xfId="0" applyNumberFormat="1" applyFont="1" applyBorder="1" applyAlignment="1">
      <alignment horizontal="center" vertical="center" wrapText="1"/>
    </xf>
    <xf numFmtId="0" fontId="80" fillId="0" borderId="0" xfId="0" applyFont="1" applyBorder="1" applyAlignment="1">
      <alignment horizontal="left" vertical="center" wrapText="1"/>
    </xf>
    <xf numFmtId="0" fontId="64" fillId="0" borderId="0" xfId="0" applyFont="1" applyBorder="1" applyAlignment="1">
      <alignment horizontal="center" vertical="center" wrapText="1"/>
    </xf>
    <xf numFmtId="4" fontId="64" fillId="0" borderId="0" xfId="0" applyNumberFormat="1" applyFont="1" applyBorder="1" applyAlignment="1">
      <alignment horizontal="center" vertical="center" wrapText="1"/>
    </xf>
    <xf numFmtId="3" fontId="64" fillId="0" borderId="0" xfId="0" applyNumberFormat="1" applyFont="1" applyBorder="1" applyAlignment="1">
      <alignment vertical="center" wrapText="1"/>
    </xf>
    <xf numFmtId="0" fontId="72" fillId="0" borderId="0" xfId="0" applyFont="1" applyBorder="1" applyAlignment="1">
      <alignment horizontal="center" vertical="center" wrapText="1"/>
    </xf>
    <xf numFmtId="0" fontId="75" fillId="0" borderId="0" xfId="0" applyFont="1" applyBorder="1" applyAlignment="1">
      <alignment vertical="center" wrapText="1"/>
    </xf>
    <xf numFmtId="0" fontId="66" fillId="0" borderId="0" xfId="0" applyFont="1" applyBorder="1" applyAlignment="1">
      <alignment vertical="center" wrapText="1"/>
    </xf>
    <xf numFmtId="4" fontId="81" fillId="0" borderId="0" xfId="0" applyNumberFormat="1" applyFont="1" applyBorder="1" applyAlignment="1">
      <alignment horizontal="center" vertical="center" wrapText="1"/>
    </xf>
    <xf numFmtId="4" fontId="72" fillId="0" borderId="0" xfId="0" applyNumberFormat="1" applyFont="1" applyBorder="1" applyAlignment="1">
      <alignment horizontal="center" vertical="center" wrapText="1"/>
    </xf>
    <xf numFmtId="2" fontId="71" fillId="0" borderId="0" xfId="0" applyNumberFormat="1" applyFont="1" applyBorder="1" applyAlignment="1">
      <alignment vertical="center" wrapText="1"/>
    </xf>
    <xf numFmtId="0" fontId="50" fillId="0" borderId="0" xfId="0" applyFont="1" applyAlignment="1">
      <alignment horizontal="left" vertical="center"/>
    </xf>
    <xf numFmtId="0" fontId="50" fillId="0" borderId="0" xfId="0" applyFont="1" applyAlignment="1">
      <alignment horizontal="center" vertical="center"/>
    </xf>
    <xf numFmtId="0" fontId="50" fillId="0" borderId="0" xfId="0" applyFont="1" applyBorder="1" applyAlignment="1">
      <alignment horizontal="center" vertical="center"/>
    </xf>
    <xf numFmtId="0" fontId="16" fillId="0" borderId="13" xfId="2" applyFont="1" applyBorder="1" applyAlignment="1">
      <alignment vertical="center" wrapText="1"/>
    </xf>
    <xf numFmtId="166" fontId="43" fillId="0" borderId="9" xfId="2" applyNumberFormat="1" applyFont="1" applyBorder="1" applyAlignment="1">
      <alignment horizontal="center" vertical="center"/>
    </xf>
    <xf numFmtId="166" fontId="43" fillId="0" borderId="11" xfId="2" applyNumberFormat="1" applyFont="1" applyBorder="1" applyAlignment="1">
      <alignment horizontal="center" vertical="center"/>
    </xf>
    <xf numFmtId="166" fontId="43" fillId="0" borderId="11" xfId="2" applyNumberFormat="1" applyFont="1" applyBorder="1" applyAlignment="1">
      <alignment horizontal="center" vertical="center" wrapText="1"/>
    </xf>
    <xf numFmtId="166" fontId="43" fillId="0" borderId="6" xfId="2" applyNumberFormat="1" applyFont="1" applyBorder="1" applyAlignment="1">
      <alignment horizontal="center" vertical="center" wrapText="1"/>
    </xf>
    <xf numFmtId="166" fontId="45" fillId="0" borderId="0" xfId="2" applyNumberFormat="1" applyFont="1" applyAlignment="1">
      <alignment horizontal="center" vertical="center" wrapText="1"/>
    </xf>
    <xf numFmtId="4" fontId="45" fillId="0" borderId="0" xfId="2" applyNumberFormat="1" applyFont="1" applyAlignment="1">
      <alignment horizontal="center" vertical="center" wrapText="1"/>
    </xf>
    <xf numFmtId="9" fontId="9" fillId="0" borderId="0" xfId="8" applyFont="1" applyBorder="1" applyAlignment="1">
      <alignment horizontal="center" vertical="center"/>
    </xf>
    <xf numFmtId="0" fontId="67" fillId="0" borderId="0" xfId="0" applyFont="1" applyBorder="1" applyAlignment="1">
      <alignment vertical="center" wrapText="1"/>
    </xf>
    <xf numFmtId="0" fontId="42" fillId="0" borderId="0" xfId="0" applyFont="1" applyBorder="1" applyAlignment="1">
      <alignment vertical="center" wrapText="1"/>
    </xf>
    <xf numFmtId="0" fontId="12" fillId="0" borderId="0" xfId="0" applyFont="1" applyBorder="1" applyAlignment="1">
      <alignment vertical="center" wrapText="1"/>
    </xf>
    <xf numFmtId="0" fontId="82" fillId="0" borderId="0" xfId="0" applyFont="1" applyBorder="1" applyAlignment="1">
      <alignment horizontal="center" vertical="center"/>
    </xf>
    <xf numFmtId="0" fontId="54" fillId="0" borderId="0" xfId="2" applyFont="1" applyAlignment="1">
      <alignment vertical="center"/>
    </xf>
    <xf numFmtId="0" fontId="86" fillId="0" borderId="0" xfId="0" applyFont="1" applyBorder="1" applyAlignment="1">
      <alignment vertical="center" wrapText="1"/>
    </xf>
    <xf numFmtId="2" fontId="37" fillId="0" borderId="0" xfId="0" applyNumberFormat="1" applyFont="1" applyBorder="1" applyAlignment="1">
      <alignment vertical="center" wrapText="1"/>
    </xf>
    <xf numFmtId="2" fontId="37" fillId="0" borderId="0" xfId="0" applyNumberFormat="1" applyFont="1" applyBorder="1" applyAlignment="1">
      <alignment horizontal="left" vertical="center" wrapText="1"/>
    </xf>
    <xf numFmtId="2" fontId="86" fillId="0" borderId="0" xfId="0" applyNumberFormat="1" applyFont="1" applyAlignment="1">
      <alignment horizontal="left" vertical="center" wrapText="1"/>
    </xf>
    <xf numFmtId="0" fontId="86" fillId="0" borderId="0" xfId="0" applyFont="1" applyAlignment="1">
      <alignment horizontal="left" vertical="center" wrapText="1"/>
    </xf>
    <xf numFmtId="3" fontId="86" fillId="0" borderId="0" xfId="0" applyNumberFormat="1" applyFont="1" applyAlignment="1">
      <alignment horizontal="left" vertical="center" wrapText="1"/>
    </xf>
    <xf numFmtId="0" fontId="62" fillId="0" borderId="0" xfId="16" applyFont="1" applyBorder="1" applyAlignment="1">
      <alignment horizontal="center"/>
    </xf>
    <xf numFmtId="0" fontId="62" fillId="4" borderId="0" xfId="16" applyFont="1" applyFill="1" applyBorder="1"/>
    <xf numFmtId="0" fontId="87" fillId="0" borderId="0" xfId="16" applyFont="1" applyBorder="1" applyAlignment="1">
      <alignment horizontal="center"/>
    </xf>
    <xf numFmtId="0" fontId="87" fillId="4" borderId="0" xfId="16" applyFont="1" applyFill="1" applyBorder="1"/>
    <xf numFmtId="0" fontId="62" fillId="4" borderId="0" xfId="16" applyFont="1" applyFill="1" applyBorder="1" applyAlignment="1">
      <alignment horizontal="center"/>
    </xf>
    <xf numFmtId="3" fontId="62" fillId="0" borderId="0" xfId="17" applyNumberFormat="1" applyFont="1"/>
    <xf numFmtId="9" fontId="62" fillId="0" borderId="0" xfId="15" applyFont="1" applyFill="1" applyBorder="1"/>
    <xf numFmtId="0" fontId="62" fillId="0" borderId="0" xfId="16" applyFont="1" applyBorder="1" applyAlignment="1">
      <alignment vertical="center"/>
    </xf>
    <xf numFmtId="0" fontId="66" fillId="0" borderId="2" xfId="0" applyFont="1" applyBorder="1" applyAlignment="1">
      <alignment horizontal="left" vertical="center" wrapText="1"/>
    </xf>
    <xf numFmtId="0" fontId="112" fillId="0" borderId="0" xfId="0" applyFont="1" applyAlignment="1">
      <alignment vertical="center"/>
    </xf>
    <xf numFmtId="0" fontId="113" fillId="0" borderId="0" xfId="0" applyFont="1"/>
    <xf numFmtId="0" fontId="113" fillId="0" borderId="0" xfId="0" applyFont="1" applyAlignment="1">
      <alignment horizontal="left"/>
    </xf>
    <xf numFmtId="0" fontId="113" fillId="0" borderId="0" xfId="0" applyFont="1" applyAlignment="1">
      <alignment vertical="center" wrapText="1"/>
    </xf>
    <xf numFmtId="0" fontId="114" fillId="0" borderId="0" xfId="0" applyFont="1" applyAlignment="1">
      <alignment horizontal="justify" vertical="center" wrapText="1"/>
    </xf>
    <xf numFmtId="0" fontId="116" fillId="0" borderId="0" xfId="18" applyFont="1" applyAlignment="1">
      <alignment horizontal="left" vertical="center" wrapText="1"/>
    </xf>
    <xf numFmtId="0" fontId="116" fillId="0" borderId="0" xfId="0" applyFont="1" applyAlignment="1">
      <alignment vertical="center"/>
    </xf>
    <xf numFmtId="0" fontId="83" fillId="0" borderId="0" xfId="0" applyFont="1" applyAlignment="1">
      <alignment vertical="center"/>
    </xf>
    <xf numFmtId="0" fontId="83" fillId="0" borderId="0" xfId="0" applyFont="1" applyAlignment="1">
      <alignment horizontal="left" vertical="center"/>
    </xf>
    <xf numFmtId="0" fontId="117" fillId="0" borderId="0" xfId="0" applyFont="1" applyAlignment="1">
      <alignment vertical="center"/>
    </xf>
    <xf numFmtId="0" fontId="3" fillId="4" borderId="0" xfId="19" applyFont="1" applyFill="1"/>
    <xf numFmtId="0" fontId="3" fillId="0" borderId="0" xfId="19" applyFont="1"/>
    <xf numFmtId="14" fontId="3" fillId="0" borderId="0" xfId="19" applyNumberFormat="1" applyFont="1"/>
    <xf numFmtId="0" fontId="3" fillId="4" borderId="88" xfId="19" applyFont="1" applyFill="1" applyBorder="1"/>
    <xf numFmtId="0" fontId="3" fillId="4" borderId="101" xfId="19" applyFont="1" applyFill="1" applyBorder="1"/>
    <xf numFmtId="3" fontId="3" fillId="0" borderId="0" xfId="19" applyNumberFormat="1" applyFont="1"/>
    <xf numFmtId="0" fontId="47" fillId="6" borderId="0" xfId="19" applyFont="1" applyFill="1" applyAlignment="1">
      <alignment horizontal="center" vertical="center"/>
    </xf>
    <xf numFmtId="14" fontId="47" fillId="38" borderId="98" xfId="19" applyNumberFormat="1" applyFont="1" applyFill="1" applyBorder="1" applyAlignment="1">
      <alignment horizontal="center" vertical="center"/>
    </xf>
    <xf numFmtId="14" fontId="47" fillId="38" borderId="0" xfId="19" applyNumberFormat="1" applyFont="1" applyFill="1" applyAlignment="1">
      <alignment horizontal="center" vertical="center"/>
    </xf>
    <xf numFmtId="14" fontId="47" fillId="38" borderId="100" xfId="19" applyNumberFormat="1" applyFont="1" applyFill="1" applyBorder="1" applyAlignment="1">
      <alignment horizontal="center" vertical="center"/>
    </xf>
    <xf numFmtId="14" fontId="47" fillId="38" borderId="99" xfId="19" applyNumberFormat="1" applyFont="1" applyFill="1" applyBorder="1" applyAlignment="1">
      <alignment horizontal="center" vertical="center"/>
    </xf>
    <xf numFmtId="14" fontId="47" fillId="38" borderId="39" xfId="19" applyNumberFormat="1" applyFont="1" applyFill="1" applyBorder="1" applyAlignment="1">
      <alignment horizontal="center" vertical="center"/>
    </xf>
    <xf numFmtId="14" fontId="47" fillId="38" borderId="109" xfId="19" applyNumberFormat="1" applyFont="1" applyFill="1" applyBorder="1" applyAlignment="1">
      <alignment horizontal="center" vertical="center"/>
    </xf>
    <xf numFmtId="14" fontId="47" fillId="38" borderId="110" xfId="19" applyNumberFormat="1" applyFont="1" applyFill="1" applyBorder="1" applyAlignment="1">
      <alignment horizontal="center" vertical="center"/>
    </xf>
    <xf numFmtId="14" fontId="47" fillId="38" borderId="111" xfId="19" applyNumberFormat="1" applyFont="1" applyFill="1" applyBorder="1" applyAlignment="1">
      <alignment horizontal="center" vertical="center"/>
    </xf>
    <xf numFmtId="14" fontId="122" fillId="6" borderId="37" xfId="19" applyNumberFormat="1" applyFont="1" applyFill="1" applyBorder="1" applyAlignment="1">
      <alignment horizontal="center" vertical="center"/>
    </xf>
    <xf numFmtId="0" fontId="103" fillId="5" borderId="80" xfId="19" applyFont="1" applyFill="1" applyBorder="1"/>
    <xf numFmtId="3" fontId="103" fillId="5" borderId="102" xfId="19" applyNumberFormat="1" applyFont="1" applyFill="1" applyBorder="1"/>
    <xf numFmtId="3" fontId="103" fillId="5" borderId="33" xfId="19" applyNumberFormat="1" applyFont="1" applyFill="1" applyBorder="1"/>
    <xf numFmtId="3" fontId="103" fillId="5" borderId="84" xfId="19" applyNumberFormat="1" applyFont="1" applyFill="1" applyBorder="1"/>
    <xf numFmtId="0" fontId="3" fillId="0" borderId="33" xfId="19" applyFont="1" applyBorder="1"/>
    <xf numFmtId="167" fontId="103" fillId="4" borderId="32" xfId="20" applyNumberFormat="1" applyFont="1" applyFill="1" applyBorder="1"/>
    <xf numFmtId="3" fontId="103" fillId="4" borderId="35" xfId="19" applyNumberFormat="1" applyFont="1" applyFill="1" applyBorder="1"/>
    <xf numFmtId="167" fontId="103" fillId="0" borderId="32" xfId="19" applyNumberFormat="1" applyFont="1" applyBorder="1"/>
    <xf numFmtId="3" fontId="103" fillId="5" borderId="35" xfId="19" applyNumberFormat="1" applyFont="1" applyFill="1" applyBorder="1"/>
    <xf numFmtId="0" fontId="103" fillId="4" borderId="81" xfId="19" applyFont="1" applyFill="1" applyBorder="1"/>
    <xf numFmtId="3" fontId="103" fillId="4" borderId="96" xfId="19" applyNumberFormat="1" applyFont="1" applyFill="1" applyBorder="1"/>
    <xf numFmtId="3" fontId="103" fillId="4" borderId="37" xfId="19" applyNumberFormat="1" applyFont="1" applyFill="1" applyBorder="1"/>
    <xf numFmtId="3" fontId="103" fillId="4" borderId="85" xfId="19" applyNumberFormat="1" applyFont="1" applyFill="1" applyBorder="1"/>
    <xf numFmtId="0" fontId="3" fillId="0" borderId="112" xfId="19" applyFont="1" applyBorder="1"/>
    <xf numFmtId="167" fontId="103" fillId="4" borderId="36" xfId="20" applyNumberFormat="1" applyFont="1" applyFill="1" applyBorder="1"/>
    <xf numFmtId="3" fontId="103" fillId="4" borderId="38" xfId="19" applyNumberFormat="1" applyFont="1" applyFill="1" applyBorder="1"/>
    <xf numFmtId="167" fontId="103" fillId="0" borderId="36" xfId="19" applyNumberFormat="1" applyFont="1" applyBorder="1"/>
    <xf numFmtId="0" fontId="3" fillId="4" borderId="82" xfId="19" applyFont="1" applyFill="1" applyBorder="1"/>
    <xf numFmtId="3" fontId="3" fillId="4" borderId="101" xfId="19" applyNumberFormat="1" applyFont="1" applyFill="1" applyBorder="1"/>
    <xf numFmtId="3" fontId="3" fillId="4" borderId="0" xfId="19" applyNumberFormat="1" applyFont="1" applyFill="1"/>
    <xf numFmtId="3" fontId="3" fillId="4" borderId="86" xfId="19" applyNumberFormat="1" applyFont="1" applyFill="1" applyBorder="1"/>
    <xf numFmtId="167" fontId="62" fillId="4" borderId="39" xfId="20" applyNumberFormat="1" applyFont="1" applyFill="1" applyBorder="1"/>
    <xf numFmtId="3" fontId="3" fillId="4" borderId="40" xfId="19" applyNumberFormat="1" applyFont="1" applyFill="1" applyBorder="1"/>
    <xf numFmtId="167" fontId="3" fillId="4" borderId="39" xfId="19" applyNumberFormat="1" applyFont="1" applyFill="1" applyBorder="1"/>
    <xf numFmtId="0" fontId="3" fillId="4" borderId="83" xfId="19" applyFont="1" applyFill="1" applyBorder="1"/>
    <xf numFmtId="3" fontId="3" fillId="4" borderId="103" xfId="19" applyNumberFormat="1" applyFont="1" applyFill="1" applyBorder="1"/>
    <xf numFmtId="3" fontId="3" fillId="4" borderId="42" xfId="19" applyNumberFormat="1" applyFont="1" applyFill="1" applyBorder="1"/>
    <xf numFmtId="3" fontId="3" fillId="4" borderId="87" xfId="19" applyNumberFormat="1" applyFont="1" applyFill="1" applyBorder="1"/>
    <xf numFmtId="0" fontId="3" fillId="0" borderId="42" xfId="19" applyFont="1" applyBorder="1"/>
    <xf numFmtId="167" fontId="62" fillId="4" borderId="41" xfId="20" applyNumberFormat="1" applyFont="1" applyFill="1" applyBorder="1"/>
    <xf numFmtId="3" fontId="3" fillId="4" borderId="43" xfId="19" applyNumberFormat="1" applyFont="1" applyFill="1" applyBorder="1"/>
    <xf numFmtId="167" fontId="3" fillId="4" borderId="41" xfId="19" applyNumberFormat="1" applyFont="1" applyFill="1" applyBorder="1"/>
    <xf numFmtId="0" fontId="3" fillId="0" borderId="37" xfId="19" applyFont="1" applyBorder="1"/>
    <xf numFmtId="167" fontId="103" fillId="4" borderId="36" xfId="19" applyNumberFormat="1" applyFont="1" applyFill="1" applyBorder="1"/>
    <xf numFmtId="0" fontId="3" fillId="0" borderId="113" xfId="19" applyFont="1" applyBorder="1"/>
    <xf numFmtId="0" fontId="3" fillId="0" borderId="114" xfId="19" applyFont="1" applyBorder="1"/>
    <xf numFmtId="167" fontId="103" fillId="4" borderId="102" xfId="20" applyNumberFormat="1" applyFont="1" applyFill="1" applyBorder="1"/>
    <xf numFmtId="3" fontId="103" fillId="4" borderId="33" xfId="19" applyNumberFormat="1" applyFont="1" applyFill="1" applyBorder="1"/>
    <xf numFmtId="167" fontId="103" fillId="0" borderId="102" xfId="19" applyNumberFormat="1" applyFont="1" applyBorder="1"/>
    <xf numFmtId="0" fontId="3" fillId="4" borderId="81" xfId="19" applyFont="1" applyFill="1" applyBorder="1" applyAlignment="1">
      <alignment wrapText="1"/>
    </xf>
    <xf numFmtId="3" fontId="3" fillId="4" borderId="96" xfId="19" applyNumberFormat="1" applyFont="1" applyFill="1" applyBorder="1"/>
    <xf numFmtId="3" fontId="3" fillId="4" borderId="37" xfId="19" applyNumberFormat="1" applyFont="1" applyFill="1" applyBorder="1"/>
    <xf numFmtId="3" fontId="3" fillId="4" borderId="85" xfId="19" applyNumberFormat="1" applyFont="1" applyFill="1" applyBorder="1"/>
    <xf numFmtId="167" fontId="62" fillId="4" borderId="36" xfId="20" applyNumberFormat="1" applyFont="1" applyFill="1" applyBorder="1"/>
    <xf numFmtId="3" fontId="3" fillId="4" borderId="38" xfId="19" applyNumberFormat="1" applyFont="1" applyFill="1" applyBorder="1"/>
    <xf numFmtId="167" fontId="3" fillId="4" borderId="36" xfId="19" applyNumberFormat="1" applyFont="1" applyFill="1" applyBorder="1"/>
    <xf numFmtId="167" fontId="3" fillId="4" borderId="37" xfId="19" applyNumberFormat="1" applyFont="1" applyFill="1" applyBorder="1"/>
    <xf numFmtId="167" fontId="3" fillId="4" borderId="0" xfId="19" applyNumberFormat="1" applyFont="1" applyFill="1"/>
    <xf numFmtId="167" fontId="3" fillId="4" borderId="39" xfId="19" applyNumberFormat="1" applyFont="1" applyFill="1" applyBorder="1" applyAlignment="1">
      <alignment horizontal="center"/>
    </xf>
    <xf numFmtId="167" fontId="3" fillId="4" borderId="0" xfId="19" applyNumberFormat="1" applyFont="1" applyFill="1" applyAlignment="1">
      <alignment horizontal="center"/>
    </xf>
    <xf numFmtId="167" fontId="3" fillId="4" borderId="42" xfId="19" applyNumberFormat="1" applyFont="1" applyFill="1" applyBorder="1"/>
    <xf numFmtId="167" fontId="62" fillId="0" borderId="0" xfId="20" applyNumberFormat="1" applyFont="1"/>
    <xf numFmtId="0" fontId="103" fillId="4" borderId="80" xfId="19" applyFont="1" applyFill="1" applyBorder="1"/>
    <xf numFmtId="4" fontId="103" fillId="4" borderId="115" xfId="19" applyNumberFormat="1" applyFont="1" applyFill="1" applyBorder="1"/>
    <xf numFmtId="4" fontId="103" fillId="4" borderId="116" xfId="19" applyNumberFormat="1" applyFont="1" applyFill="1" applyBorder="1"/>
    <xf numFmtId="167" fontId="103" fillId="4" borderId="102" xfId="19" applyNumberFormat="1" applyFont="1" applyFill="1" applyBorder="1" applyAlignment="1">
      <alignment horizontal="right"/>
    </xf>
    <xf numFmtId="4" fontId="103" fillId="4" borderId="33" xfId="19" applyNumberFormat="1" applyFont="1" applyFill="1" applyBorder="1" applyAlignment="1">
      <alignment horizontal="right"/>
    </xf>
    <xf numFmtId="4" fontId="103" fillId="4" borderId="84" xfId="19" applyNumberFormat="1" applyFont="1" applyFill="1" applyBorder="1" applyAlignment="1">
      <alignment horizontal="right"/>
    </xf>
    <xf numFmtId="167" fontId="103" fillId="4" borderId="33" xfId="19" applyNumberFormat="1" applyFont="1" applyFill="1" applyBorder="1" applyAlignment="1">
      <alignment horizontal="right"/>
    </xf>
    <xf numFmtId="167" fontId="103" fillId="4" borderId="34" xfId="19" applyNumberFormat="1" applyFont="1" applyFill="1" applyBorder="1" applyAlignment="1">
      <alignment horizontal="right"/>
    </xf>
    <xf numFmtId="4" fontId="103" fillId="4" borderId="35" xfId="19" applyNumberFormat="1" applyFont="1" applyFill="1" applyBorder="1" applyAlignment="1">
      <alignment horizontal="right"/>
    </xf>
    <xf numFmtId="0" fontId="3" fillId="0" borderId="117" xfId="19" applyFont="1" applyBorder="1"/>
    <xf numFmtId="14" fontId="122" fillId="6" borderId="119" xfId="19" applyNumberFormat="1" applyFont="1" applyFill="1" applyBorder="1" applyAlignment="1">
      <alignment horizontal="center" vertical="center"/>
    </xf>
    <xf numFmtId="0" fontId="103" fillId="4" borderId="81" xfId="19" applyFont="1" applyFill="1" applyBorder="1" applyAlignment="1">
      <alignment wrapText="1"/>
    </xf>
    <xf numFmtId="3" fontId="3" fillId="4" borderId="120" xfId="19" applyNumberFormat="1" applyFont="1" applyFill="1" applyBorder="1"/>
    <xf numFmtId="3" fontId="3" fillId="4" borderId="117" xfId="19" applyNumberFormat="1" applyFont="1" applyFill="1" applyBorder="1"/>
    <xf numFmtId="3" fontId="3" fillId="4" borderId="121" xfId="19" applyNumberFormat="1" applyFont="1" applyFill="1" applyBorder="1"/>
    <xf numFmtId="0" fontId="3" fillId="0" borderId="122" xfId="19" applyFont="1" applyBorder="1"/>
    <xf numFmtId="0" fontId="103" fillId="4" borderId="82" xfId="19" applyFont="1" applyFill="1" applyBorder="1"/>
    <xf numFmtId="0" fontId="3" fillId="0" borderId="82" xfId="19" applyFont="1" applyBorder="1"/>
    <xf numFmtId="0" fontId="103" fillId="4" borderId="83" xfId="19" applyFont="1" applyFill="1" applyBorder="1"/>
    <xf numFmtId="3" fontId="103" fillId="5" borderId="118" xfId="19" applyNumberFormat="1" applyFont="1" applyFill="1" applyBorder="1"/>
    <xf numFmtId="3" fontId="103" fillId="5" borderId="96" xfId="19" applyNumberFormat="1" applyFont="1" applyFill="1" applyBorder="1"/>
    <xf numFmtId="0" fontId="3" fillId="0" borderId="96" xfId="19" applyFont="1" applyBorder="1"/>
    <xf numFmtId="167" fontId="103" fillId="0" borderId="33" xfId="19" applyNumberFormat="1" applyFont="1" applyBorder="1"/>
    <xf numFmtId="0" fontId="124" fillId="0" borderId="0" xfId="2" applyFont="1" applyAlignment="1">
      <alignment vertical="center"/>
    </xf>
    <xf numFmtId="0" fontId="62" fillId="0" borderId="0" xfId="2" applyFont="1" applyAlignment="1">
      <alignment vertical="center"/>
    </xf>
    <xf numFmtId="0" fontId="125" fillId="0" borderId="0" xfId="2" applyFont="1" applyAlignment="1">
      <alignment horizontal="right" vertical="center"/>
    </xf>
    <xf numFmtId="0" fontId="120" fillId="0" borderId="0" xfId="2" applyFont="1" applyAlignment="1">
      <alignment vertical="center"/>
    </xf>
    <xf numFmtId="0" fontId="126" fillId="0" borderId="0" xfId="2" applyFont="1" applyAlignment="1">
      <alignment horizontal="left" vertical="center"/>
    </xf>
    <xf numFmtId="0" fontId="128" fillId="0" borderId="0" xfId="2" applyFont="1" applyAlignment="1">
      <alignment horizontal="left" vertical="center"/>
    </xf>
    <xf numFmtId="0" fontId="130" fillId="0" borderId="0" xfId="2" applyFont="1" applyAlignment="1">
      <alignment horizontal="center" vertical="center" wrapText="1"/>
    </xf>
    <xf numFmtId="0" fontId="122" fillId="0" borderId="0" xfId="2" applyFont="1" applyAlignment="1">
      <alignment vertical="center" wrapText="1"/>
    </xf>
    <xf numFmtId="0" fontId="122" fillId="0" borderId="37" xfId="2" applyFont="1" applyBorder="1" applyAlignment="1">
      <alignment vertical="center" wrapText="1"/>
    </xf>
    <xf numFmtId="0" fontId="87" fillId="0" borderId="0" xfId="2" applyFont="1" applyAlignment="1">
      <alignment horizontal="center" vertical="center" wrapText="1"/>
    </xf>
    <xf numFmtId="0" fontId="87" fillId="0" borderId="0" xfId="2" applyFont="1" applyAlignment="1">
      <alignment vertical="center" wrapText="1"/>
    </xf>
    <xf numFmtId="3" fontId="87" fillId="0" borderId="0" xfId="2" applyNumberFormat="1" applyFont="1" applyAlignment="1">
      <alignment vertical="center" wrapText="1"/>
    </xf>
    <xf numFmtId="0" fontId="130" fillId="0" borderId="0" xfId="2" applyFont="1" applyAlignment="1">
      <alignment vertical="center" wrapText="1"/>
    </xf>
    <xf numFmtId="0" fontId="122" fillId="0" borderId="88" xfId="2" applyFont="1" applyBorder="1" applyAlignment="1">
      <alignment vertical="center" wrapText="1"/>
    </xf>
    <xf numFmtId="0" fontId="131" fillId="0" borderId="0" xfId="2" applyFont="1" applyAlignment="1">
      <alignment horizontal="center" vertical="center" wrapText="1"/>
    </xf>
    <xf numFmtId="0" fontId="132" fillId="0" borderId="0" xfId="2" applyFont="1" applyAlignment="1">
      <alignment vertical="center" wrapText="1"/>
    </xf>
    <xf numFmtId="0" fontId="133" fillId="0" borderId="0" xfId="2" applyFont="1" applyAlignment="1">
      <alignment horizontal="center" vertical="center" wrapText="1"/>
    </xf>
    <xf numFmtId="0" fontId="134" fillId="0" borderId="0" xfId="2" applyFont="1" applyAlignment="1">
      <alignment horizontal="center" vertical="center" wrapText="1"/>
    </xf>
    <xf numFmtId="0" fontId="133" fillId="0" borderId="0" xfId="2" applyFont="1" applyAlignment="1">
      <alignment vertical="center" wrapText="1"/>
    </xf>
    <xf numFmtId="0" fontId="62" fillId="0" borderId="0" xfId="2" applyFont="1" applyAlignment="1">
      <alignment vertical="center" wrapText="1"/>
    </xf>
    <xf numFmtId="0" fontId="135" fillId="0" borderId="0" xfId="2" applyFont="1" applyAlignment="1">
      <alignment horizontal="center" vertical="center" wrapText="1"/>
    </xf>
    <xf numFmtId="0" fontId="135" fillId="0" borderId="0" xfId="2" applyFont="1" applyAlignment="1">
      <alignment vertical="center" wrapText="1"/>
    </xf>
    <xf numFmtId="0" fontId="136" fillId="0" borderId="0" xfId="2" applyFont="1" applyAlignment="1">
      <alignment horizontal="center" vertical="center" wrapText="1"/>
    </xf>
    <xf numFmtId="0" fontId="136" fillId="0" borderId="0" xfId="2" applyFont="1" applyAlignment="1">
      <alignment vertical="center" wrapText="1"/>
    </xf>
    <xf numFmtId="165" fontId="137" fillId="0" borderId="0" xfId="1" applyNumberFormat="1" applyFont="1" applyBorder="1" applyAlignment="1">
      <alignment horizontal="center" vertical="center" wrapText="1"/>
    </xf>
    <xf numFmtId="4" fontId="137" fillId="0" borderId="0" xfId="2" applyNumberFormat="1" applyFont="1" applyAlignment="1">
      <alignment horizontal="center" vertical="center" wrapText="1"/>
    </xf>
    <xf numFmtId="0" fontId="139" fillId="0" borderId="0" xfId="2" applyFont="1" applyAlignment="1">
      <alignment vertical="center" wrapText="1"/>
    </xf>
    <xf numFmtId="0" fontId="140" fillId="0" borderId="0" xfId="2" applyFont="1" applyAlignment="1">
      <alignment vertical="center" wrapText="1"/>
    </xf>
    <xf numFmtId="0" fontId="84" fillId="0" borderId="0" xfId="2" applyFont="1" applyAlignment="1">
      <alignment vertical="center" wrapText="1"/>
    </xf>
    <xf numFmtId="0" fontId="126" fillId="0" borderId="0" xfId="2" applyFont="1" applyAlignment="1">
      <alignment vertical="center" wrapText="1"/>
    </xf>
    <xf numFmtId="0" fontId="143" fillId="0" borderId="0" xfId="2" applyFont="1" applyAlignment="1">
      <alignment vertical="center"/>
    </xf>
    <xf numFmtId="0" fontId="134" fillId="0" borderId="0" xfId="2" applyFont="1" applyAlignment="1">
      <alignment horizontal="right" vertical="center"/>
    </xf>
    <xf numFmtId="0" fontId="46" fillId="0" borderId="0" xfId="2" applyFont="1" applyAlignment="1">
      <alignment vertical="center"/>
    </xf>
    <xf numFmtId="0" fontId="136" fillId="0" borderId="0" xfId="2" applyFont="1" applyAlignment="1">
      <alignment horizontal="left" vertical="center"/>
    </xf>
    <xf numFmtId="0" fontId="144" fillId="0" borderId="0" xfId="2" applyFont="1" applyAlignment="1">
      <alignment horizontal="center"/>
    </xf>
    <xf numFmtId="0" fontId="145" fillId="0" borderId="0" xfId="2" applyFont="1" applyAlignment="1">
      <alignment horizontal="left" vertical="center"/>
    </xf>
    <xf numFmtId="0" fontId="122" fillId="0" borderId="89" xfId="2" applyFont="1" applyBorder="1" applyAlignment="1">
      <alignment vertical="center" wrapText="1"/>
    </xf>
    <xf numFmtId="0" fontId="122" fillId="0" borderId="42" xfId="2" applyFont="1" applyBorder="1" applyAlignment="1">
      <alignment vertical="center" wrapText="1"/>
    </xf>
    <xf numFmtId="0" fontId="62" fillId="0" borderId="0" xfId="2" applyFont="1" applyAlignment="1">
      <alignment horizontal="center" vertical="center" wrapText="1"/>
    </xf>
    <xf numFmtId="0" fontId="146" fillId="0" borderId="31" xfId="2" applyFont="1" applyBorder="1" applyAlignment="1">
      <alignment horizontal="left" vertical="center" wrapText="1"/>
    </xf>
    <xf numFmtId="3" fontId="135" fillId="0" borderId="0" xfId="2" applyNumberFormat="1" applyFont="1" applyAlignment="1">
      <alignment vertical="center" wrapText="1"/>
    </xf>
    <xf numFmtId="3" fontId="135" fillId="3" borderId="49" xfId="2" applyNumberFormat="1" applyFont="1" applyFill="1" applyBorder="1" applyAlignment="1" applyProtection="1">
      <alignment horizontal="center" vertical="center"/>
      <protection locked="0"/>
    </xf>
    <xf numFmtId="3" fontId="135" fillId="3" borderId="37" xfId="2" applyNumberFormat="1" applyFont="1" applyFill="1" applyBorder="1" applyAlignment="1" applyProtection="1">
      <alignment horizontal="center" vertical="center"/>
      <protection locked="0"/>
    </xf>
    <xf numFmtId="4" fontId="147" fillId="0" borderId="37" xfId="2" applyNumberFormat="1" applyFont="1" applyBorder="1" applyAlignment="1" applyProtection="1">
      <alignment horizontal="center" vertical="center"/>
      <protection locked="0"/>
    </xf>
    <xf numFmtId="165" fontId="147" fillId="0" borderId="38" xfId="1" applyNumberFormat="1" applyFont="1" applyBorder="1" applyAlignment="1">
      <alignment horizontal="center" vertical="center"/>
    </xf>
    <xf numFmtId="3" fontId="135" fillId="0" borderId="36" xfId="2" applyNumberFormat="1" applyFont="1" applyBorder="1" applyAlignment="1" applyProtection="1">
      <alignment horizontal="center" vertical="center"/>
      <protection locked="0"/>
    </xf>
    <xf numFmtId="4" fontId="147" fillId="0" borderId="50" xfId="2" applyNumberFormat="1" applyFont="1" applyBorder="1" applyAlignment="1" applyProtection="1">
      <alignment horizontal="center" vertical="center"/>
      <protection locked="0"/>
    </xf>
    <xf numFmtId="3" fontId="135" fillId="0" borderId="37" xfId="2" applyNumberFormat="1" applyFont="1" applyBorder="1" applyAlignment="1" applyProtection="1">
      <alignment horizontal="center" vertical="center"/>
      <protection locked="0"/>
    </xf>
    <xf numFmtId="4" fontId="147" fillId="0" borderId="38" xfId="2" applyNumberFormat="1" applyFont="1" applyBorder="1" applyAlignment="1">
      <alignment horizontal="center" vertical="center"/>
    </xf>
    <xf numFmtId="9" fontId="62" fillId="0" borderId="0" xfId="8" applyFont="1" applyBorder="1" applyAlignment="1">
      <alignment horizontal="center" vertical="center"/>
    </xf>
    <xf numFmtId="0" fontId="62" fillId="0" borderId="0" xfId="2" applyFont="1"/>
    <xf numFmtId="0" fontId="62" fillId="0" borderId="0" xfId="2" applyFont="1" applyAlignment="1">
      <alignment horizontal="left" vertical="center" wrapText="1"/>
    </xf>
    <xf numFmtId="2" fontId="62" fillId="0" borderId="0" xfId="1" applyNumberFormat="1" applyFont="1" applyBorder="1" applyAlignment="1">
      <alignment horizontal="center" vertical="center"/>
    </xf>
    <xf numFmtId="0" fontId="146" fillId="0" borderId="44" xfId="2" applyFont="1" applyBorder="1" applyAlignment="1">
      <alignment horizontal="left" vertical="center" wrapText="1"/>
    </xf>
    <xf numFmtId="3" fontId="135" fillId="3" borderId="46" xfId="2" applyNumberFormat="1" applyFont="1" applyFill="1" applyBorder="1" applyAlignment="1" applyProtection="1">
      <alignment horizontal="center" vertical="center"/>
      <protection locked="0"/>
    </xf>
    <xf numFmtId="3" fontId="135" fillId="3" borderId="0" xfId="2" applyNumberFormat="1" applyFont="1" applyFill="1" applyAlignment="1" applyProtection="1">
      <alignment horizontal="center" vertical="center"/>
      <protection locked="0"/>
    </xf>
    <xf numFmtId="4" fontId="147" fillId="3" borderId="0" xfId="2" applyNumberFormat="1" applyFont="1" applyFill="1" applyAlignment="1" applyProtection="1">
      <alignment horizontal="center" vertical="center"/>
      <protection locked="0"/>
    </xf>
    <xf numFmtId="165" fontId="147" fillId="0" borderId="40" xfId="1" applyNumberFormat="1" applyFont="1" applyBorder="1" applyAlignment="1">
      <alignment horizontal="center" vertical="center"/>
    </xf>
    <xf numFmtId="3" fontId="135" fillId="0" borderId="39" xfId="2" applyNumberFormat="1" applyFont="1" applyBorder="1" applyAlignment="1" applyProtection="1">
      <alignment horizontal="center" vertical="center"/>
      <protection locked="0"/>
    </xf>
    <xf numFmtId="4" fontId="147" fillId="0" borderId="20" xfId="2" applyNumberFormat="1" applyFont="1" applyBorder="1" applyAlignment="1" applyProtection="1">
      <alignment horizontal="center" vertical="center"/>
      <protection locked="0"/>
    </xf>
    <xf numFmtId="3" fontId="135" fillId="0" borderId="0" xfId="2" applyNumberFormat="1" applyFont="1" applyAlignment="1" applyProtection="1">
      <alignment horizontal="center" vertical="center"/>
      <protection locked="0"/>
    </xf>
    <xf numFmtId="4" fontId="147" fillId="0" borderId="0" xfId="2" applyNumberFormat="1" applyFont="1" applyAlignment="1" applyProtection="1">
      <alignment horizontal="center" vertical="center"/>
      <protection locked="0"/>
    </xf>
    <xf numFmtId="4" fontId="147" fillId="0" borderId="40" xfId="2" applyNumberFormat="1" applyFont="1" applyBorder="1" applyAlignment="1">
      <alignment horizontal="center" vertical="center"/>
    </xf>
    <xf numFmtId="2" fontId="62" fillId="0" borderId="0" xfId="1" applyNumberFormat="1" applyFont="1" applyBorder="1" applyAlignment="1">
      <alignment horizontal="center" vertical="center" wrapText="1"/>
    </xf>
    <xf numFmtId="3" fontId="135" fillId="0" borderId="46" xfId="2" applyNumberFormat="1" applyFont="1" applyBorder="1" applyAlignment="1" applyProtection="1">
      <alignment horizontal="center" vertical="center" wrapText="1"/>
      <protection locked="0"/>
    </xf>
    <xf numFmtId="3" fontId="135" fillId="0" borderId="0" xfId="2" applyNumberFormat="1" applyFont="1" applyAlignment="1" applyProtection="1">
      <alignment horizontal="center" vertical="center" wrapText="1"/>
      <protection locked="0"/>
    </xf>
    <xf numFmtId="4" fontId="147" fillId="0" borderId="0" xfId="2" applyNumberFormat="1" applyFont="1" applyAlignment="1" applyProtection="1">
      <alignment horizontal="center" vertical="center" wrapText="1"/>
      <protection locked="0"/>
    </xf>
    <xf numFmtId="3" fontId="135" fillId="0" borderId="39" xfId="2" applyNumberFormat="1" applyFont="1" applyBorder="1" applyAlignment="1" applyProtection="1">
      <alignment horizontal="center" vertical="center" wrapText="1"/>
      <protection locked="0"/>
    </xf>
    <xf numFmtId="4" fontId="147" fillId="0" borderId="20" xfId="2" applyNumberFormat="1" applyFont="1" applyBorder="1" applyAlignment="1" applyProtection="1">
      <alignment horizontal="center" vertical="center" wrapText="1"/>
      <protection locked="0"/>
    </xf>
    <xf numFmtId="3" fontId="135" fillId="3" borderId="46" xfId="2" applyNumberFormat="1" applyFont="1" applyFill="1" applyBorder="1" applyAlignment="1" applyProtection="1">
      <alignment horizontal="center" vertical="center" wrapText="1"/>
      <protection locked="0"/>
    </xf>
    <xf numFmtId="3" fontId="135" fillId="3" borderId="0" xfId="2" applyNumberFormat="1" applyFont="1" applyFill="1" applyAlignment="1" applyProtection="1">
      <alignment horizontal="center" vertical="center" wrapText="1"/>
      <protection locked="0"/>
    </xf>
    <xf numFmtId="4" fontId="147" fillId="3" borderId="0" xfId="2" applyNumberFormat="1" applyFont="1" applyFill="1" applyAlignment="1" applyProtection="1">
      <alignment horizontal="center" vertical="center" wrapText="1"/>
      <protection locked="0"/>
    </xf>
    <xf numFmtId="165" fontId="147" fillId="0" borderId="40" xfId="1" applyNumberFormat="1" applyFont="1" applyBorder="1" applyAlignment="1">
      <alignment horizontal="center" vertical="center" wrapText="1"/>
    </xf>
    <xf numFmtId="4" fontId="147" fillId="0" borderId="40" xfId="2" applyNumberFormat="1" applyFont="1" applyBorder="1" applyAlignment="1">
      <alignment horizontal="center" vertical="center" wrapText="1"/>
    </xf>
    <xf numFmtId="0" fontId="146" fillId="0" borderId="45" xfId="2" applyFont="1" applyBorder="1" applyAlignment="1">
      <alignment horizontal="left" vertical="center" wrapText="1"/>
    </xf>
    <xf numFmtId="3" fontId="135" fillId="3" borderId="47" xfId="2" applyNumberFormat="1" applyFont="1" applyFill="1" applyBorder="1" applyAlignment="1" applyProtection="1">
      <alignment horizontal="center" vertical="center" wrapText="1"/>
      <protection locked="0"/>
    </xf>
    <xf numFmtId="3" fontId="135" fillId="3" borderId="42" xfId="2" applyNumberFormat="1" applyFont="1" applyFill="1" applyBorder="1" applyAlignment="1" applyProtection="1">
      <alignment horizontal="center" vertical="center" wrapText="1"/>
      <protection locked="0"/>
    </xf>
    <xf numFmtId="4" fontId="147" fillId="3" borderId="42" xfId="2" applyNumberFormat="1" applyFont="1" applyFill="1" applyBorder="1" applyAlignment="1" applyProtection="1">
      <alignment horizontal="center" vertical="center" wrapText="1"/>
      <protection locked="0"/>
    </xf>
    <xf numFmtId="165" fontId="147" fillId="0" borderId="43" xfId="1" applyNumberFormat="1" applyFont="1" applyBorder="1" applyAlignment="1">
      <alignment horizontal="center" vertical="center" wrapText="1"/>
    </xf>
    <xf numFmtId="3" fontId="135" fillId="0" borderId="41" xfId="2" applyNumberFormat="1" applyFont="1" applyBorder="1" applyAlignment="1" applyProtection="1">
      <alignment horizontal="center" vertical="center" wrapText="1"/>
      <protection locked="0"/>
    </xf>
    <xf numFmtId="4" fontId="147" fillId="0" borderId="48" xfId="2" applyNumberFormat="1" applyFont="1" applyBorder="1" applyAlignment="1" applyProtection="1">
      <alignment horizontal="center" vertical="center" wrapText="1"/>
      <protection locked="0"/>
    </xf>
    <xf numFmtId="3" fontId="135" fillId="0" borderId="42" xfId="2" applyNumberFormat="1" applyFont="1" applyBorder="1" applyAlignment="1" applyProtection="1">
      <alignment horizontal="center" vertical="center" wrapText="1"/>
      <protection locked="0"/>
    </xf>
    <xf numFmtId="4" fontId="147" fillId="0" borderId="42" xfId="2" applyNumberFormat="1" applyFont="1" applyBorder="1" applyAlignment="1" applyProtection="1">
      <alignment horizontal="center" vertical="center" wrapText="1"/>
      <protection locked="0"/>
    </xf>
    <xf numFmtId="4" fontId="147" fillId="0" borderId="43" xfId="2" applyNumberFormat="1" applyFont="1" applyBorder="1" applyAlignment="1">
      <alignment horizontal="center" vertical="center" wrapText="1"/>
    </xf>
    <xf numFmtId="0" fontId="145" fillId="0" borderId="0" xfId="2" applyFont="1" applyAlignment="1">
      <alignment vertical="center" wrapText="1"/>
    </xf>
    <xf numFmtId="2" fontId="62" fillId="0" borderId="0" xfId="2" applyNumberFormat="1" applyFont="1" applyAlignment="1">
      <alignment vertical="center" wrapText="1"/>
    </xf>
    <xf numFmtId="0" fontId="46" fillId="0" borderId="0" xfId="2" applyFont="1" applyAlignment="1">
      <alignment vertical="center" wrapText="1"/>
    </xf>
    <xf numFmtId="0" fontId="148" fillId="0" borderId="0" xfId="2" applyFont="1" applyAlignment="1">
      <alignment vertical="center" wrapText="1"/>
    </xf>
    <xf numFmtId="2" fontId="47" fillId="0" borderId="0" xfId="2" applyNumberFormat="1" applyFont="1" applyAlignment="1">
      <alignment vertical="center" wrapText="1"/>
    </xf>
    <xf numFmtId="2" fontId="87" fillId="0" borderId="0" xfId="2" applyNumberFormat="1" applyFont="1" applyAlignment="1">
      <alignment horizontal="left" vertical="center" wrapText="1"/>
    </xf>
    <xf numFmtId="0" fontId="47" fillId="39" borderId="41" xfId="2" applyFont="1" applyFill="1" applyBorder="1" applyAlignment="1">
      <alignment horizontal="center" vertical="center" wrapText="1"/>
    </xf>
    <xf numFmtId="0" fontId="47" fillId="39" borderId="43" xfId="2" applyFont="1" applyFill="1" applyBorder="1" applyAlignment="1">
      <alignment horizontal="center" vertical="center" wrapText="1"/>
    </xf>
    <xf numFmtId="0" fontId="119" fillId="39" borderId="43" xfId="2" applyFont="1" applyFill="1" applyBorder="1" applyAlignment="1">
      <alignment horizontal="center" vertical="center" wrapText="1"/>
    </xf>
    <xf numFmtId="0" fontId="119" fillId="39" borderId="42" xfId="2" applyFont="1" applyFill="1" applyBorder="1" applyAlignment="1">
      <alignment horizontal="center" vertical="center" wrapText="1"/>
    </xf>
    <xf numFmtId="0" fontId="47" fillId="39" borderId="123"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47" fillId="39" borderId="100" xfId="2" applyFont="1" applyFill="1" applyBorder="1" applyAlignment="1">
      <alignment horizontal="center" vertical="center" wrapText="1"/>
    </xf>
    <xf numFmtId="0" fontId="47" fillId="39" borderId="109" xfId="2" applyFont="1" applyFill="1" applyBorder="1" applyAlignment="1">
      <alignment horizontal="center" vertical="center" wrapText="1"/>
    </xf>
    <xf numFmtId="0" fontId="123" fillId="0" borderId="0" xfId="0" applyFont="1" applyAlignment="1">
      <alignment vertical="center"/>
    </xf>
    <xf numFmtId="0" fontId="122" fillId="0" borderId="0" xfId="0" applyFont="1" applyBorder="1" applyAlignment="1">
      <alignment vertical="center" wrapText="1"/>
    </xf>
    <xf numFmtId="0" fontId="122" fillId="0" borderId="0" xfId="0" applyFont="1" applyAlignment="1">
      <alignment vertical="center" wrapText="1"/>
    </xf>
    <xf numFmtId="0" fontId="122" fillId="0" borderId="0" xfId="0" applyFont="1" applyBorder="1" applyAlignment="1">
      <alignment horizontal="center" vertical="center" wrapText="1"/>
    </xf>
    <xf numFmtId="0" fontId="123" fillId="0" borderId="0" xfId="0" applyFont="1" applyBorder="1" applyAlignment="1">
      <alignment vertical="center" wrapText="1"/>
    </xf>
    <xf numFmtId="0" fontId="123" fillId="0" borderId="0" xfId="0" applyFont="1" applyAlignment="1">
      <alignment vertical="center" wrapText="1"/>
    </xf>
    <xf numFmtId="3" fontId="123" fillId="0" borderId="0" xfId="0" applyNumberFormat="1" applyFont="1" applyAlignment="1">
      <alignment vertical="center" wrapText="1"/>
    </xf>
    <xf numFmtId="0" fontId="138" fillId="0" borderId="0" xfId="0" applyFont="1" applyBorder="1" applyAlignment="1">
      <alignment horizontal="center" vertical="center" wrapText="1"/>
    </xf>
    <xf numFmtId="0" fontId="148" fillId="4" borderId="0" xfId="0" applyFont="1" applyFill="1" applyAlignment="1">
      <alignment vertical="center" wrapText="1"/>
    </xf>
    <xf numFmtId="0" fontId="46" fillId="4" borderId="0" xfId="0" applyFont="1" applyFill="1" applyAlignment="1">
      <alignment vertical="center" wrapText="1"/>
    </xf>
    <xf numFmtId="0" fontId="122" fillId="0" borderId="0" xfId="0" applyFont="1" applyAlignment="1">
      <alignment horizontal="right" vertical="center"/>
    </xf>
    <xf numFmtId="0" fontId="123" fillId="0" borderId="0" xfId="0" applyFont="1" applyAlignment="1">
      <alignment horizontal="left" vertical="center"/>
    </xf>
    <xf numFmtId="0" fontId="122" fillId="0" borderId="0" xfId="0" applyFont="1" applyAlignment="1" applyProtection="1">
      <alignment vertical="center" wrapText="1"/>
      <protection locked="0"/>
    </xf>
    <xf numFmtId="0" fontId="123" fillId="0" borderId="0" xfId="0" applyFont="1"/>
    <xf numFmtId="0" fontId="47" fillId="39" borderId="98" xfId="0" applyFont="1" applyFill="1" applyBorder="1" applyAlignment="1">
      <alignment horizontal="center" vertical="center" wrapText="1"/>
    </xf>
    <xf numFmtId="0" fontId="47" fillId="39" borderId="99" xfId="0" applyFont="1" applyFill="1" applyBorder="1" applyAlignment="1">
      <alignment horizontal="center" vertical="center" wrapText="1"/>
    </xf>
    <xf numFmtId="3" fontId="122" fillId="0" borderId="0" xfId="0" applyNumberFormat="1" applyFont="1" applyAlignment="1">
      <alignment vertical="center" wrapText="1"/>
    </xf>
    <xf numFmtId="0" fontId="87" fillId="0" borderId="31" xfId="0" applyFont="1" applyBorder="1" applyAlignment="1">
      <alignment horizontal="left" vertical="center" wrapText="1"/>
    </xf>
    <xf numFmtId="3" fontId="62" fillId="3" borderId="36" xfId="0" applyNumberFormat="1" applyFont="1" applyFill="1" applyBorder="1" applyAlignment="1" applyProtection="1">
      <alignment horizontal="center" vertical="center"/>
      <protection locked="0"/>
    </xf>
    <xf numFmtId="4" fontId="153" fillId="0" borderId="38" xfId="0" applyNumberFormat="1" applyFont="1" applyBorder="1" applyAlignment="1">
      <alignment horizontal="center" vertical="center"/>
    </xf>
    <xf numFmtId="0" fontId="87" fillId="0" borderId="44" xfId="0" applyFont="1" applyBorder="1" applyAlignment="1">
      <alignment horizontal="left" vertical="center" wrapText="1"/>
    </xf>
    <xf numFmtId="3" fontId="62" fillId="3" borderId="39" xfId="0" applyNumberFormat="1" applyFont="1" applyFill="1" applyBorder="1" applyAlignment="1" applyProtection="1">
      <alignment horizontal="center" vertical="center"/>
      <protection locked="0"/>
    </xf>
    <xf numFmtId="4" fontId="153" fillId="0" borderId="40" xfId="0" applyNumberFormat="1" applyFont="1" applyBorder="1" applyAlignment="1">
      <alignment horizontal="center" vertical="center"/>
    </xf>
    <xf numFmtId="4" fontId="153" fillId="0" borderId="40" xfId="0" applyNumberFormat="1" applyFont="1" applyBorder="1" applyAlignment="1">
      <alignment horizontal="center" vertical="center" wrapText="1"/>
    </xf>
    <xf numFmtId="0" fontId="87" fillId="0" borderId="45" xfId="0" applyFont="1" applyBorder="1" applyAlignment="1">
      <alignment horizontal="left" vertical="center" wrapText="1"/>
    </xf>
    <xf numFmtId="3" fontId="62" fillId="3" borderId="41" xfId="0" applyNumberFormat="1" applyFont="1" applyFill="1" applyBorder="1" applyAlignment="1" applyProtection="1">
      <alignment horizontal="center" vertical="center"/>
      <protection locked="0"/>
    </xf>
    <xf numFmtId="4" fontId="153" fillId="0" borderId="43" xfId="0" applyNumberFormat="1" applyFont="1" applyBorder="1" applyAlignment="1">
      <alignment horizontal="center" vertical="center" wrapText="1"/>
    </xf>
    <xf numFmtId="0" fontId="154" fillId="0" borderId="0" xfId="2" applyFont="1" applyAlignment="1">
      <alignment vertical="center"/>
    </xf>
    <xf numFmtId="0" fontId="155" fillId="0" borderId="0" xfId="2" applyFont="1" applyAlignment="1">
      <alignment horizontal="left" vertical="center"/>
    </xf>
    <xf numFmtId="0" fontId="158" fillId="0" borderId="0" xfId="2" applyFont="1" applyAlignment="1">
      <alignment vertical="center" wrapText="1"/>
    </xf>
    <xf numFmtId="0" fontId="137" fillId="0" borderId="0" xfId="2" applyFont="1" applyAlignment="1">
      <alignment horizontal="center" vertical="center" wrapText="1"/>
    </xf>
    <xf numFmtId="0" fontId="158" fillId="0" borderId="30" xfId="2" applyFont="1" applyBorder="1" applyAlignment="1">
      <alignment horizontal="left" vertical="center" wrapText="1"/>
    </xf>
    <xf numFmtId="3" fontId="158" fillId="0" borderId="32" xfId="2" applyNumberFormat="1" applyFont="1" applyBorder="1" applyAlignment="1">
      <alignment horizontal="center" vertical="center" wrapText="1"/>
    </xf>
    <xf numFmtId="4" fontId="160" fillId="0" borderId="35" xfId="2" applyNumberFormat="1" applyFont="1" applyBorder="1" applyAlignment="1">
      <alignment horizontal="center" vertical="center" wrapText="1"/>
    </xf>
    <xf numFmtId="0" fontId="155" fillId="0" borderId="0" xfId="2" applyFont="1" applyAlignment="1">
      <alignment vertical="center" wrapText="1"/>
    </xf>
    <xf numFmtId="0" fontId="161" fillId="0" borderId="0" xfId="2" applyFont="1" applyAlignment="1">
      <alignment vertical="center"/>
    </xf>
    <xf numFmtId="0" fontId="161" fillId="0" borderId="0" xfId="2" applyFont="1" applyAlignment="1">
      <alignment horizontal="left" vertical="center"/>
    </xf>
    <xf numFmtId="0" fontId="158" fillId="0" borderId="37" xfId="2" applyFont="1" applyBorder="1" applyAlignment="1">
      <alignment horizontal="center" vertical="center" wrapText="1"/>
    </xf>
    <xf numFmtId="4" fontId="147" fillId="0" borderId="38" xfId="0" applyNumberFormat="1" applyFont="1" applyBorder="1" applyAlignment="1">
      <alignment horizontal="center" vertical="center"/>
    </xf>
    <xf numFmtId="1" fontId="62" fillId="0" borderId="0" xfId="1" applyNumberFormat="1" applyFont="1" applyBorder="1" applyAlignment="1">
      <alignment horizontal="center" vertical="center"/>
    </xf>
    <xf numFmtId="4" fontId="147" fillId="0" borderId="0" xfId="2" applyNumberFormat="1" applyFont="1" applyAlignment="1">
      <alignment horizontal="center" vertical="center" wrapText="1"/>
    </xf>
    <xf numFmtId="2" fontId="144" fillId="0" borderId="0" xfId="2" applyNumberFormat="1" applyFont="1" applyAlignment="1">
      <alignment vertical="center" wrapText="1"/>
    </xf>
    <xf numFmtId="0" fontId="161" fillId="0" borderId="0" xfId="2" applyFont="1" applyAlignment="1">
      <alignment vertical="center" wrapText="1"/>
    </xf>
    <xf numFmtId="2" fontId="130" fillId="0" borderId="0" xfId="2" applyNumberFormat="1" applyFont="1" applyAlignment="1">
      <alignment vertical="center" wrapText="1"/>
    </xf>
    <xf numFmtId="2" fontId="130" fillId="0" borderId="0" xfId="2" applyNumberFormat="1" applyFont="1" applyAlignment="1">
      <alignment horizontal="left" vertical="center" wrapText="1"/>
    </xf>
    <xf numFmtId="10" fontId="136" fillId="0" borderId="0" xfId="2" applyNumberFormat="1" applyFont="1" applyAlignment="1">
      <alignment vertical="center" wrapText="1"/>
    </xf>
    <xf numFmtId="0" fontId="47" fillId="39" borderId="139" xfId="2" applyFont="1" applyFill="1" applyBorder="1" applyAlignment="1">
      <alignment horizontal="center" vertical="center" wrapText="1"/>
    </xf>
    <xf numFmtId="0" fontId="47" fillId="39" borderId="98" xfId="2" applyFont="1" applyFill="1" applyBorder="1" applyAlignment="1">
      <alignment horizontal="center" vertical="center" wrapText="1"/>
    </xf>
    <xf numFmtId="3" fontId="135" fillId="0" borderId="36"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protection locked="0"/>
    </xf>
    <xf numFmtId="3" fontId="135" fillId="0" borderId="39" xfId="0" applyNumberFormat="1" applyFont="1" applyBorder="1" applyAlignment="1" applyProtection="1">
      <alignment horizontal="right" vertical="center" wrapText="1"/>
      <protection locked="0"/>
    </xf>
    <xf numFmtId="3" fontId="135" fillId="0" borderId="41" xfId="0" applyNumberFormat="1" applyFont="1" applyBorder="1" applyAlignment="1" applyProtection="1">
      <alignment horizontal="right" vertical="center" wrapText="1"/>
      <protection locked="0"/>
    </xf>
    <xf numFmtId="0" fontId="134" fillId="0" borderId="0" xfId="2" applyFont="1" applyAlignment="1">
      <alignment horizontal="right" vertical="center" wrapText="1"/>
    </xf>
    <xf numFmtId="3" fontId="135" fillId="0" borderId="36"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protection locked="0"/>
    </xf>
    <xf numFmtId="3" fontId="135" fillId="0" borderId="39" xfId="2" applyNumberFormat="1" applyFont="1" applyBorder="1" applyAlignment="1" applyProtection="1">
      <alignment horizontal="right" vertical="center" wrapText="1"/>
      <protection locked="0"/>
    </xf>
    <xf numFmtId="3" fontId="135" fillId="0" borderId="41" xfId="2" applyNumberFormat="1" applyFont="1" applyBorder="1" applyAlignment="1" applyProtection="1">
      <alignment horizontal="right" vertical="center" wrapText="1"/>
      <protection locked="0"/>
    </xf>
    <xf numFmtId="4" fontId="147" fillId="0" borderId="38" xfId="0" applyNumberFormat="1" applyFont="1" applyBorder="1" applyAlignment="1">
      <alignment horizontal="right" vertical="center"/>
    </xf>
    <xf numFmtId="4" fontId="147" fillId="0" borderId="40" xfId="0" applyNumberFormat="1" applyFont="1" applyBorder="1" applyAlignment="1">
      <alignment horizontal="right" vertical="center"/>
    </xf>
    <xf numFmtId="4" fontId="147" fillId="0" borderId="40" xfId="0" applyNumberFormat="1" applyFont="1" applyBorder="1" applyAlignment="1">
      <alignment horizontal="right" vertical="center" wrapText="1"/>
    </xf>
    <xf numFmtId="4" fontId="147" fillId="0" borderId="43" xfId="0" applyNumberFormat="1" applyFont="1" applyBorder="1" applyAlignment="1">
      <alignment horizontal="right" vertical="center" wrapText="1"/>
    </xf>
    <xf numFmtId="4" fontId="147" fillId="0" borderId="38" xfId="2" applyNumberFormat="1" applyFont="1" applyBorder="1" applyAlignment="1">
      <alignment horizontal="right" vertical="center"/>
    </xf>
    <xf numFmtId="4" fontId="147" fillId="0" borderId="40" xfId="2" applyNumberFormat="1" applyFont="1" applyBorder="1" applyAlignment="1">
      <alignment horizontal="right" vertical="center"/>
    </xf>
    <xf numFmtId="4" fontId="147" fillId="0" borderId="40" xfId="2" applyNumberFormat="1" applyFont="1" applyBorder="1" applyAlignment="1">
      <alignment horizontal="right" vertical="center" wrapText="1"/>
    </xf>
    <xf numFmtId="4" fontId="147" fillId="0" borderId="43" xfId="2" applyNumberFormat="1" applyFont="1" applyBorder="1" applyAlignment="1">
      <alignment horizontal="right" vertical="center" wrapText="1"/>
    </xf>
    <xf numFmtId="3" fontId="135" fillId="3" borderId="36" xfId="2" applyNumberFormat="1" applyFont="1" applyFill="1" applyBorder="1" applyAlignment="1">
      <alignment horizontal="right" vertical="center"/>
    </xf>
    <xf numFmtId="3" fontId="135" fillId="3" borderId="39" xfId="2" applyNumberFormat="1" applyFont="1" applyFill="1" applyBorder="1" applyAlignment="1">
      <alignment horizontal="right" vertical="center"/>
    </xf>
    <xf numFmtId="3" fontId="135" fillId="0" borderId="39" xfId="2" applyNumberFormat="1" applyFont="1" applyBorder="1" applyAlignment="1">
      <alignment horizontal="right" vertical="center" wrapText="1"/>
    </xf>
    <xf numFmtId="3" fontId="135" fillId="3" borderId="39" xfId="2" applyNumberFormat="1" applyFont="1" applyFill="1" applyBorder="1" applyAlignment="1">
      <alignment horizontal="right" vertical="center" wrapText="1"/>
    </xf>
    <xf numFmtId="3" fontId="135" fillId="3" borderId="41" xfId="2" applyNumberFormat="1" applyFont="1" applyFill="1" applyBorder="1" applyAlignment="1">
      <alignment horizontal="right" vertical="center" wrapText="1"/>
    </xf>
    <xf numFmtId="4" fontId="147" fillId="3" borderId="37" xfId="2" applyNumberFormat="1" applyFont="1" applyFill="1" applyBorder="1" applyAlignment="1">
      <alignment horizontal="right" vertical="center"/>
    </xf>
    <xf numFmtId="165" fontId="147" fillId="0" borderId="38" xfId="1" applyNumberFormat="1" applyFont="1" applyBorder="1" applyAlignment="1">
      <alignment horizontal="right" vertical="center"/>
    </xf>
    <xf numFmtId="4" fontId="147" fillId="3" borderId="0" xfId="2" applyNumberFormat="1" applyFont="1" applyFill="1" applyAlignment="1">
      <alignment horizontal="right" vertical="center"/>
    </xf>
    <xf numFmtId="165" fontId="147" fillId="0" borderId="40" xfId="1" applyNumberFormat="1" applyFont="1" applyBorder="1" applyAlignment="1">
      <alignment horizontal="right" vertical="center"/>
    </xf>
    <xf numFmtId="4" fontId="147" fillId="0" borderId="0" xfId="2" applyNumberFormat="1" applyFont="1" applyAlignment="1">
      <alignment horizontal="right" vertical="center" wrapText="1"/>
    </xf>
    <xf numFmtId="4" fontId="147" fillId="3" borderId="0" xfId="2" applyNumberFormat="1" applyFont="1" applyFill="1" applyAlignment="1">
      <alignment horizontal="right" vertical="center" wrapText="1"/>
    </xf>
    <xf numFmtId="165" fontId="147" fillId="0" borderId="40" xfId="1" applyNumberFormat="1" applyFont="1" applyBorder="1" applyAlignment="1">
      <alignment horizontal="right" vertical="center" wrapText="1"/>
    </xf>
    <xf numFmtId="4" fontId="147" fillId="3" borderId="42" xfId="2" applyNumberFormat="1" applyFont="1" applyFill="1" applyBorder="1" applyAlignment="1">
      <alignment horizontal="right" vertical="center" wrapText="1"/>
    </xf>
    <xf numFmtId="165" fontId="147" fillId="0" borderId="43" xfId="1" applyNumberFormat="1" applyFont="1" applyBorder="1" applyAlignment="1">
      <alignment horizontal="right" vertical="center" wrapText="1"/>
    </xf>
    <xf numFmtId="0" fontId="145" fillId="2" borderId="0" xfId="5" applyFont="1" applyFill="1" applyAlignment="1">
      <alignment horizontal="center" vertical="center"/>
    </xf>
    <xf numFmtId="0" fontId="158" fillId="0" borderId="0" xfId="2" applyFont="1" applyAlignment="1">
      <alignment horizontal="center" vertical="center" wrapText="1"/>
    </xf>
    <xf numFmtId="0" fontId="158" fillId="0" borderId="37" xfId="2" applyFont="1" applyBorder="1" applyAlignment="1">
      <alignment vertical="center" wrapText="1"/>
    </xf>
    <xf numFmtId="3" fontId="158" fillId="0" borderId="0" xfId="2" applyNumberFormat="1" applyFont="1" applyAlignment="1">
      <alignment vertical="center" wrapText="1"/>
    </xf>
    <xf numFmtId="0" fontId="158" fillId="0" borderId="88" xfId="2" applyFont="1" applyBorder="1" applyAlignment="1">
      <alignment vertical="center" wrapText="1"/>
    </xf>
    <xf numFmtId="0" fontId="162" fillId="0" borderId="0" xfId="2" applyFont="1" applyAlignment="1">
      <alignment horizontal="left" vertical="center"/>
    </xf>
    <xf numFmtId="0" fontId="158" fillId="0" borderId="89" xfId="2" applyFont="1" applyBorder="1" applyAlignment="1">
      <alignment vertical="center" wrapText="1"/>
    </xf>
    <xf numFmtId="0" fontId="158" fillId="0" borderId="42" xfId="2" applyFont="1" applyBorder="1" applyAlignment="1">
      <alignment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3" fontId="135" fillId="3" borderId="36" xfId="2" applyNumberFormat="1" applyFont="1" applyFill="1" applyBorder="1" applyAlignment="1" applyProtection="1">
      <alignment horizontal="center" vertical="center"/>
      <protection locked="0"/>
    </xf>
    <xf numFmtId="4" fontId="147" fillId="0" borderId="38" xfId="2" applyNumberFormat="1" applyFont="1" applyBorder="1" applyAlignment="1" applyProtection="1">
      <alignment horizontal="center" vertical="center"/>
      <protection locked="0"/>
    </xf>
    <xf numFmtId="3" fontId="135" fillId="3" borderId="39" xfId="2" applyNumberFormat="1" applyFont="1" applyFill="1" applyBorder="1" applyAlignment="1" applyProtection="1">
      <alignment horizontal="center" vertical="center"/>
      <protection locked="0"/>
    </xf>
    <xf numFmtId="4" fontId="147" fillId="3" borderId="40" xfId="2" applyNumberFormat="1" applyFont="1" applyFill="1" applyBorder="1" applyAlignment="1" applyProtection="1">
      <alignment horizontal="center" vertical="center"/>
      <protection locked="0"/>
    </xf>
    <xf numFmtId="4" fontId="147" fillId="0" borderId="40" xfId="2" applyNumberFormat="1" applyFont="1" applyBorder="1" applyAlignment="1" applyProtection="1">
      <alignment horizontal="center" vertical="center"/>
      <protection locked="0"/>
    </xf>
    <xf numFmtId="4" fontId="147" fillId="0" borderId="40" xfId="2" applyNumberFormat="1" applyFont="1" applyBorder="1" applyAlignment="1" applyProtection="1">
      <alignment horizontal="center" vertical="center" wrapText="1"/>
      <protection locked="0"/>
    </xf>
    <xf numFmtId="3" fontId="135" fillId="3" borderId="39" xfId="2" applyNumberFormat="1" applyFont="1" applyFill="1" applyBorder="1" applyAlignment="1" applyProtection="1">
      <alignment horizontal="center" vertical="center" wrapText="1"/>
      <protection locked="0"/>
    </xf>
    <xf numFmtId="4" fontId="147" fillId="3" borderId="40" xfId="2" applyNumberFormat="1" applyFont="1" applyFill="1" applyBorder="1" applyAlignment="1" applyProtection="1">
      <alignment horizontal="center" vertical="center" wrapText="1"/>
      <protection locked="0"/>
    </xf>
    <xf numFmtId="3" fontId="135" fillId="3" borderId="41" xfId="2" applyNumberFormat="1" applyFont="1" applyFill="1" applyBorder="1" applyAlignment="1" applyProtection="1">
      <alignment horizontal="center" vertical="center" wrapText="1"/>
      <protection locked="0"/>
    </xf>
    <xf numFmtId="4" fontId="147" fillId="3" borderId="43" xfId="2" applyNumberFormat="1" applyFont="1" applyFill="1" applyBorder="1" applyAlignment="1" applyProtection="1">
      <alignment horizontal="center" vertical="center" wrapText="1"/>
      <protection locked="0"/>
    </xf>
    <xf numFmtId="4" fontId="147" fillId="0" borderId="43" xfId="2" applyNumberFormat="1" applyFont="1" applyBorder="1" applyAlignment="1" applyProtection="1">
      <alignment horizontal="center" vertical="center" wrapText="1"/>
      <protection locked="0"/>
    </xf>
    <xf numFmtId="0" fontId="162" fillId="0" borderId="0" xfId="2" applyFont="1"/>
    <xf numFmtId="2" fontId="158" fillId="0" borderId="0" xfId="2" applyNumberFormat="1" applyFont="1" applyAlignment="1">
      <alignment vertical="center" wrapText="1"/>
    </xf>
    <xf numFmtId="49" fontId="145" fillId="0" borderId="0" xfId="2" applyNumberFormat="1" applyFont="1" applyAlignment="1">
      <alignment horizontal="left" vertical="center" wrapText="1"/>
    </xf>
    <xf numFmtId="0" fontId="140" fillId="0" borderId="0" xfId="2" applyFont="1" applyAlignment="1">
      <alignment horizontal="left" vertical="center"/>
    </xf>
    <xf numFmtId="0" fontId="47" fillId="0" borderId="0" xfId="2" applyFont="1" applyAlignment="1">
      <alignment horizontal="center" vertical="center" wrapText="1"/>
    </xf>
    <xf numFmtId="0" fontId="47" fillId="0" borderId="0" xfId="2" applyFont="1" applyAlignment="1">
      <alignment vertical="center" wrapText="1"/>
    </xf>
    <xf numFmtId="3" fontId="47" fillId="0" borderId="0" xfId="2" applyNumberFormat="1" applyFont="1" applyAlignment="1">
      <alignment vertical="center" wrapText="1"/>
    </xf>
    <xf numFmtId="0" fontId="141" fillId="0" borderId="0" xfId="2" applyFont="1" applyAlignment="1">
      <alignment vertical="center" wrapText="1"/>
    </xf>
    <xf numFmtId="0" fontId="142" fillId="0" borderId="0" xfId="2" applyFont="1" applyAlignment="1">
      <alignment horizontal="center" vertical="center" wrapText="1"/>
    </xf>
    <xf numFmtId="0" fontId="167" fillId="0" borderId="0" xfId="2" applyFont="1" applyAlignment="1">
      <alignment horizontal="center" vertical="center" wrapText="1"/>
    </xf>
    <xf numFmtId="0" fontId="167" fillId="0" borderId="0" xfId="2" applyFont="1" applyAlignment="1">
      <alignment vertical="center" wrapText="1"/>
    </xf>
    <xf numFmtId="0" fontId="46" fillId="0" borderId="0" xfId="2" applyFont="1" applyAlignment="1">
      <alignment horizontal="center" vertical="center" wrapText="1"/>
    </xf>
    <xf numFmtId="4" fontId="53" fillId="0" borderId="0" xfId="2" applyNumberFormat="1" applyFont="1" applyAlignment="1">
      <alignment horizontal="center" vertical="center"/>
    </xf>
    <xf numFmtId="9" fontId="120" fillId="0" borderId="0" xfId="8" applyFont="1" applyBorder="1" applyAlignment="1">
      <alignment horizontal="center" vertical="center"/>
    </xf>
    <xf numFmtId="0" fontId="167" fillId="0" borderId="0" xfId="2" applyFont="1"/>
    <xf numFmtId="0" fontId="167" fillId="0" borderId="0" xfId="2" applyFont="1" applyAlignment="1">
      <alignment horizontal="left" vertical="center" wrapText="1"/>
    </xf>
    <xf numFmtId="2" fontId="167" fillId="0" borderId="0" xfId="1" applyNumberFormat="1" applyFont="1" applyBorder="1" applyAlignment="1">
      <alignment horizontal="center" vertical="center"/>
    </xf>
    <xf numFmtId="2" fontId="167" fillId="0" borderId="0" xfId="1" applyNumberFormat="1" applyFont="1" applyBorder="1" applyAlignment="1">
      <alignment horizontal="center" vertical="center" wrapText="1"/>
    </xf>
    <xf numFmtId="0" fontId="151" fillId="0" borderId="0" xfId="2" applyFont="1" applyAlignment="1">
      <alignment horizontal="left" vertical="center" wrapText="1"/>
    </xf>
    <xf numFmtId="3" fontId="121" fillId="0" borderId="0" xfId="2" applyNumberFormat="1" applyFont="1" applyAlignment="1">
      <alignment vertical="center" wrapText="1"/>
    </xf>
    <xf numFmtId="3" fontId="121" fillId="0" borderId="0" xfId="0" applyNumberFormat="1" applyFont="1" applyBorder="1" applyAlignment="1" applyProtection="1">
      <alignment horizontal="center" vertical="center"/>
      <protection locked="0"/>
    </xf>
    <xf numFmtId="4" fontId="152" fillId="0" borderId="0" xfId="0" applyNumberFormat="1" applyFont="1" applyBorder="1" applyAlignment="1">
      <alignment horizontal="center" vertical="center"/>
    </xf>
    <xf numFmtId="3" fontId="121" fillId="0" borderId="0" xfId="2" applyNumberFormat="1" applyFont="1" applyAlignment="1" applyProtection="1">
      <alignment horizontal="center" vertical="center"/>
      <protection locked="0"/>
    </xf>
    <xf numFmtId="166" fontId="152" fillId="0" borderId="0" xfId="2" applyNumberFormat="1" applyFont="1" applyAlignment="1">
      <alignment horizontal="center" vertical="center"/>
    </xf>
    <xf numFmtId="3" fontId="121" fillId="3" borderId="0" xfId="2" applyNumberFormat="1" applyFont="1" applyFill="1" applyAlignment="1" applyProtection="1">
      <alignment horizontal="center" vertical="center"/>
      <protection locked="0"/>
    </xf>
    <xf numFmtId="165" fontId="152" fillId="0" borderId="0" xfId="1" applyNumberFormat="1" applyFont="1" applyBorder="1" applyAlignment="1">
      <alignment horizontal="center" vertical="center"/>
    </xf>
    <xf numFmtId="4" fontId="152" fillId="0" borderId="0" xfId="2" applyNumberFormat="1" applyFont="1" applyAlignment="1">
      <alignment horizontal="center" vertical="center"/>
    </xf>
    <xf numFmtId="3" fontId="121" fillId="0" borderId="0" xfId="0" applyNumberFormat="1" applyFont="1" applyBorder="1" applyAlignment="1" applyProtection="1">
      <alignment horizontal="center" vertical="center" wrapText="1"/>
      <protection locked="0"/>
    </xf>
    <xf numFmtId="3" fontId="121" fillId="0" borderId="0" xfId="2" applyNumberFormat="1" applyFont="1" applyAlignment="1" applyProtection="1">
      <alignment horizontal="center" vertical="center" wrapText="1"/>
      <protection locked="0"/>
    </xf>
    <xf numFmtId="3" fontId="121" fillId="3" borderId="0" xfId="2" applyNumberFormat="1" applyFont="1" applyFill="1" applyAlignment="1" applyProtection="1">
      <alignment horizontal="center" vertical="center" wrapText="1"/>
      <protection locked="0"/>
    </xf>
    <xf numFmtId="4" fontId="152" fillId="0" borderId="0" xfId="0" applyNumberFormat="1" applyFont="1" applyBorder="1" applyAlignment="1">
      <alignment horizontal="center" vertical="center" wrapText="1"/>
    </xf>
    <xf numFmtId="166" fontId="152" fillId="0" borderId="0" xfId="2" applyNumberFormat="1" applyFont="1" applyAlignment="1">
      <alignment horizontal="center" vertical="center" wrapText="1"/>
    </xf>
    <xf numFmtId="165" fontId="152" fillId="0" borderId="0" xfId="1" applyNumberFormat="1" applyFont="1" applyBorder="1" applyAlignment="1">
      <alignment horizontal="center" vertical="center" wrapText="1"/>
    </xf>
    <xf numFmtId="4" fontId="152"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0" fontId="168" fillId="0" borderId="0" xfId="2" applyFont="1" applyAlignment="1">
      <alignment horizontal="center" vertical="center" wrapText="1"/>
    </xf>
    <xf numFmtId="166" fontId="168" fillId="0" borderId="0" xfId="2" applyNumberFormat="1" applyFont="1" applyAlignment="1">
      <alignment horizontal="center" vertical="center" wrapText="1"/>
    </xf>
    <xf numFmtId="165" fontId="168" fillId="0" borderId="0" xfId="1" applyNumberFormat="1" applyFont="1" applyBorder="1" applyAlignment="1">
      <alignment horizontal="center" vertical="center" wrapText="1"/>
    </xf>
    <xf numFmtId="4" fontId="168" fillId="0" borderId="0" xfId="2" applyNumberFormat="1" applyFont="1" applyAlignment="1">
      <alignment horizontal="center" vertical="center" wrapText="1"/>
    </xf>
    <xf numFmtId="166" fontId="169" fillId="0" borderId="0" xfId="2" applyNumberFormat="1" applyFont="1" applyAlignment="1">
      <alignment horizontal="center" vertical="center" wrapText="1"/>
    </xf>
    <xf numFmtId="0" fontId="87" fillId="0" borderId="0" xfId="2" applyFont="1" applyAlignment="1">
      <alignment horizontal="left" vertical="center" wrapText="1"/>
    </xf>
    <xf numFmtId="3" fontId="87" fillId="0" borderId="0" xfId="2" applyNumberFormat="1" applyFont="1" applyAlignment="1">
      <alignment horizontal="center" vertical="center" wrapText="1"/>
    </xf>
    <xf numFmtId="3" fontId="168" fillId="0" borderId="0" xfId="2" applyNumberFormat="1" applyFont="1" applyAlignment="1">
      <alignment horizontal="center" vertical="center" wrapText="1"/>
    </xf>
    <xf numFmtId="4" fontId="169" fillId="0" borderId="0" xfId="2" applyNumberFormat="1" applyFont="1" applyAlignment="1">
      <alignment horizontal="center" vertical="center" wrapText="1"/>
    </xf>
    <xf numFmtId="2" fontId="167" fillId="0" borderId="0" xfId="2" applyNumberFormat="1" applyFont="1" applyAlignment="1">
      <alignment vertical="center" wrapText="1"/>
    </xf>
    <xf numFmtId="0" fontId="170" fillId="0" borderId="0" xfId="2" applyFont="1" applyAlignment="1">
      <alignment vertical="center" wrapText="1"/>
    </xf>
    <xf numFmtId="2" fontId="132" fillId="0" borderId="0" xfId="2" applyNumberFormat="1" applyFont="1" applyAlignment="1">
      <alignment vertical="center" wrapText="1"/>
    </xf>
    <xf numFmtId="2" fontId="131" fillId="0" borderId="0" xfId="2" applyNumberFormat="1" applyFont="1" applyAlignment="1">
      <alignment vertical="center" wrapText="1"/>
    </xf>
    <xf numFmtId="0" fontId="46" fillId="0" borderId="0" xfId="2" applyFont="1" applyAlignment="1">
      <alignment horizontal="left" vertical="center"/>
    </xf>
    <xf numFmtId="0" fontId="47" fillId="0" borderId="0" xfId="2" applyFont="1" applyAlignment="1">
      <alignment horizontal="left" vertical="center" wrapText="1"/>
    </xf>
    <xf numFmtId="3" fontId="46" fillId="0" borderId="0" xfId="2" applyNumberFormat="1" applyFont="1" applyAlignment="1">
      <alignment vertical="center" wrapText="1"/>
    </xf>
    <xf numFmtId="3"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xf>
    <xf numFmtId="3" fontId="46" fillId="0" borderId="0" xfId="2" applyNumberFormat="1" applyFont="1" applyAlignment="1" applyProtection="1">
      <alignment horizontal="center" vertical="center"/>
      <protection locked="0"/>
    </xf>
    <xf numFmtId="166" fontId="148" fillId="0" borderId="0" xfId="2" applyNumberFormat="1" applyFont="1" applyAlignment="1">
      <alignment horizontal="center" vertical="center"/>
    </xf>
    <xf numFmtId="3" fontId="46" fillId="3" borderId="0" xfId="2" applyNumberFormat="1" applyFont="1" applyFill="1" applyAlignment="1" applyProtection="1">
      <alignment horizontal="center" vertical="center"/>
      <protection locked="0"/>
    </xf>
    <xf numFmtId="165" fontId="148" fillId="0" borderId="0" xfId="1" applyNumberFormat="1" applyFont="1" applyBorder="1" applyAlignment="1">
      <alignment horizontal="center" vertical="center"/>
    </xf>
    <xf numFmtId="4" fontId="148" fillId="0" borderId="0" xfId="2" applyNumberFormat="1" applyFont="1" applyAlignment="1">
      <alignment horizontal="center" vertical="center"/>
    </xf>
    <xf numFmtId="9" fontId="46" fillId="0" borderId="0" xfId="8" applyFont="1" applyBorder="1" applyAlignment="1">
      <alignment horizontal="center" vertical="center"/>
    </xf>
    <xf numFmtId="0" fontId="46" fillId="0" borderId="0" xfId="2" applyFont="1"/>
    <xf numFmtId="0" fontId="46" fillId="0" borderId="0" xfId="2" applyFont="1" applyAlignment="1">
      <alignment horizontal="left" vertical="center" wrapText="1"/>
    </xf>
    <xf numFmtId="2" fontId="46" fillId="0" borderId="0" xfId="1" applyNumberFormat="1" applyFont="1" applyBorder="1" applyAlignment="1">
      <alignment horizontal="center" vertical="center"/>
    </xf>
    <xf numFmtId="2" fontId="46" fillId="0" borderId="0" xfId="1" applyNumberFormat="1" applyFont="1" applyBorder="1" applyAlignment="1">
      <alignment horizontal="center" vertical="center" wrapText="1"/>
    </xf>
    <xf numFmtId="3" fontId="46" fillId="0" borderId="0" xfId="0" applyNumberFormat="1" applyFont="1" applyBorder="1" applyAlignment="1" applyProtection="1">
      <alignment horizontal="center" vertical="center" wrapText="1"/>
      <protection locked="0"/>
    </xf>
    <xf numFmtId="3" fontId="46" fillId="0" borderId="0" xfId="2" applyNumberFormat="1" applyFont="1" applyAlignment="1" applyProtection="1">
      <alignment horizontal="center" vertical="center" wrapText="1"/>
      <protection locked="0"/>
    </xf>
    <xf numFmtId="3" fontId="62" fillId="0" borderId="0" xfId="2" applyNumberFormat="1" applyFont="1" applyAlignment="1">
      <alignment vertical="center" wrapText="1"/>
    </xf>
    <xf numFmtId="3" fontId="62" fillId="0" borderId="0" xfId="0" applyNumberFormat="1" applyFont="1" applyBorder="1" applyAlignment="1" applyProtection="1">
      <alignment horizontal="center" vertical="center"/>
      <protection locked="0"/>
    </xf>
    <xf numFmtId="4" fontId="153" fillId="0" borderId="0" xfId="0" applyNumberFormat="1" applyFont="1" applyBorder="1" applyAlignment="1">
      <alignment horizontal="center" vertical="center"/>
    </xf>
    <xf numFmtId="3" fontId="62" fillId="0" borderId="0" xfId="2" applyNumberFormat="1" applyFont="1" applyAlignment="1" applyProtection="1">
      <alignment horizontal="center" vertical="center"/>
      <protection locked="0"/>
    </xf>
    <xf numFmtId="166" fontId="153" fillId="0" borderId="0" xfId="2" applyNumberFormat="1" applyFont="1" applyAlignment="1">
      <alignment horizontal="center" vertical="center"/>
    </xf>
    <xf numFmtId="3" fontId="62" fillId="3" borderId="0" xfId="2" applyNumberFormat="1" applyFont="1" applyFill="1" applyAlignment="1" applyProtection="1">
      <alignment horizontal="center" vertical="center"/>
      <protection locked="0"/>
    </xf>
    <xf numFmtId="165" fontId="153" fillId="0" borderId="0" xfId="1" applyNumberFormat="1" applyFont="1" applyBorder="1" applyAlignment="1">
      <alignment horizontal="center" vertical="center"/>
    </xf>
    <xf numFmtId="4" fontId="153" fillId="0" borderId="0" xfId="2" applyNumberFormat="1" applyFont="1" applyAlignment="1">
      <alignment horizontal="center" vertical="center"/>
    </xf>
    <xf numFmtId="3" fontId="62" fillId="0" borderId="0" xfId="0" applyNumberFormat="1" applyFont="1" applyBorder="1" applyAlignment="1" applyProtection="1">
      <alignment horizontal="center" vertical="center" wrapText="1"/>
      <protection locked="0"/>
    </xf>
    <xf numFmtId="3" fontId="62" fillId="0" borderId="0" xfId="2" applyNumberFormat="1" applyFont="1" applyAlignment="1" applyProtection="1">
      <alignment horizontal="center" vertical="center" wrapText="1"/>
      <protection locked="0"/>
    </xf>
    <xf numFmtId="3" fontId="62" fillId="3" borderId="0" xfId="2" applyNumberFormat="1" applyFont="1" applyFill="1" applyAlignment="1" applyProtection="1">
      <alignment horizontal="center" vertical="center" wrapText="1"/>
      <protection locked="0"/>
    </xf>
    <xf numFmtId="4" fontId="153" fillId="0" borderId="0" xfId="0" applyNumberFormat="1" applyFont="1" applyBorder="1" applyAlignment="1">
      <alignment horizontal="center" vertical="center" wrapText="1"/>
    </xf>
    <xf numFmtId="166" fontId="153" fillId="0" borderId="0" xfId="2" applyNumberFormat="1" applyFont="1" applyAlignment="1">
      <alignment horizontal="center" vertical="center" wrapText="1"/>
    </xf>
    <xf numFmtId="165" fontId="153" fillId="0" borderId="0" xfId="1" applyNumberFormat="1" applyFont="1" applyBorder="1" applyAlignment="1">
      <alignment horizontal="center" vertical="center" wrapText="1"/>
    </xf>
    <xf numFmtId="4" fontId="153" fillId="0" borderId="0" xfId="2" applyNumberFormat="1" applyFont="1" applyAlignment="1">
      <alignment horizontal="center" vertical="center" wrapText="1"/>
    </xf>
    <xf numFmtId="4" fontId="148" fillId="0" borderId="0" xfId="2" applyNumberFormat="1" applyFont="1" applyAlignment="1">
      <alignment horizontal="center" vertical="center" wrapText="1"/>
    </xf>
    <xf numFmtId="2" fontId="46" fillId="0" borderId="0" xfId="2" applyNumberFormat="1" applyFont="1" applyAlignment="1">
      <alignment vertical="center" wrapText="1"/>
    </xf>
    <xf numFmtId="0" fontId="153" fillId="0" borderId="0" xfId="2" applyFont="1" applyAlignment="1">
      <alignment vertical="center" wrapText="1"/>
    </xf>
    <xf numFmtId="2" fontId="87" fillId="0" borderId="0" xfId="2" applyNumberFormat="1" applyFont="1" applyAlignment="1">
      <alignment vertical="center" wrapText="1"/>
    </xf>
    <xf numFmtId="10" fontId="62" fillId="0" borderId="0" xfId="2" applyNumberFormat="1" applyFont="1" applyAlignment="1">
      <alignment vertical="center" wrapText="1"/>
    </xf>
    <xf numFmtId="0" fontId="158" fillId="0" borderId="96" xfId="2" applyFont="1" applyBorder="1" applyAlignment="1">
      <alignment vertical="center" wrapText="1"/>
    </xf>
    <xf numFmtId="3" fontId="158" fillId="0" borderId="37" xfId="2" applyNumberFormat="1" applyFont="1" applyBorder="1" applyAlignment="1">
      <alignment vertical="center" wrapText="1"/>
    </xf>
    <xf numFmtId="0" fontId="158" fillId="0" borderId="38" xfId="2" applyFont="1" applyBorder="1" applyAlignment="1">
      <alignment vertical="center" wrapText="1"/>
    </xf>
    <xf numFmtId="0" fontId="101" fillId="0" borderId="0" xfId="2" applyFont="1" applyAlignment="1">
      <alignment vertical="center" wrapText="1"/>
    </xf>
    <xf numFmtId="3" fontId="158" fillId="0" borderId="30" xfId="2" applyNumberFormat="1" applyFont="1" applyBorder="1" applyAlignment="1">
      <alignment horizontal="center" vertical="center" wrapText="1"/>
    </xf>
    <xf numFmtId="0" fontId="101" fillId="0" borderId="0" xfId="2" applyFont="1" applyAlignment="1">
      <alignment vertical="center"/>
    </xf>
    <xf numFmtId="0" fontId="101" fillId="0" borderId="0" xfId="2" applyFont="1" applyAlignment="1">
      <alignment horizontal="left" vertical="center"/>
    </xf>
    <xf numFmtId="0" fontId="47" fillId="39" borderId="145" xfId="2" applyFont="1" applyFill="1" applyBorder="1" applyAlignment="1">
      <alignment horizontal="center" vertical="center" wrapText="1"/>
    </xf>
    <xf numFmtId="0" fontId="47" fillId="39" borderId="147" xfId="2" applyFont="1" applyFill="1" applyBorder="1" applyAlignment="1">
      <alignment horizontal="center" vertical="center" wrapText="1"/>
    </xf>
    <xf numFmtId="1" fontId="46" fillId="0" borderId="0" xfId="21" applyNumberFormat="1" applyFont="1" applyBorder="1" applyAlignment="1">
      <alignment horizontal="center" vertical="center"/>
    </xf>
    <xf numFmtId="2" fontId="46" fillId="0" borderId="0" xfId="21" applyNumberFormat="1" applyFont="1" applyBorder="1" applyAlignment="1">
      <alignment horizontal="center" vertical="center"/>
    </xf>
    <xf numFmtId="14" fontId="46" fillId="0" borderId="0" xfId="2" applyNumberFormat="1" applyFont="1" applyAlignment="1">
      <alignment horizontal="left" vertical="center" wrapText="1"/>
    </xf>
    <xf numFmtId="3" fontId="135" fillId="3" borderId="31" xfId="2" applyNumberFormat="1" applyFont="1" applyFill="1" applyBorder="1" applyAlignment="1" applyProtection="1">
      <alignment horizontal="center" vertical="center"/>
      <protection locked="0"/>
    </xf>
    <xf numFmtId="0" fontId="101" fillId="0" borderId="0" xfId="2" applyFont="1"/>
    <xf numFmtId="2" fontId="62" fillId="0" borderId="0" xfId="21" applyNumberFormat="1" applyFont="1" applyBorder="1" applyAlignment="1">
      <alignment horizontal="center" vertical="center"/>
    </xf>
    <xf numFmtId="3" fontId="135" fillId="3" borderId="44" xfId="2" applyNumberFormat="1" applyFont="1" applyFill="1" applyBorder="1" applyAlignment="1" applyProtection="1">
      <alignment horizontal="center" vertical="center"/>
      <protection locked="0"/>
    </xf>
    <xf numFmtId="3" fontId="135" fillId="0" borderId="44" xfId="2" applyNumberFormat="1" applyFont="1" applyBorder="1" applyAlignment="1" applyProtection="1">
      <alignment horizontal="center" vertical="center" wrapText="1"/>
      <protection locked="0"/>
    </xf>
    <xf numFmtId="3" fontId="135" fillId="3" borderId="44" xfId="2" applyNumberFormat="1" applyFont="1" applyFill="1" applyBorder="1" applyAlignment="1" applyProtection="1">
      <alignment horizontal="center" vertical="center" wrapText="1"/>
      <protection locked="0"/>
    </xf>
    <xf numFmtId="3" fontId="135" fillId="3" borderId="45" xfId="2" applyNumberFormat="1" applyFont="1" applyFill="1" applyBorder="1" applyAlignment="1" applyProtection="1">
      <alignment horizontal="center" vertical="center" wrapText="1"/>
      <protection locked="0"/>
    </xf>
    <xf numFmtId="0" fontId="171" fillId="0" borderId="0" xfId="2" applyFont="1" applyAlignment="1">
      <alignment vertical="center" wrapText="1"/>
    </xf>
    <xf numFmtId="0" fontId="62" fillId="0" borderId="0" xfId="0" applyFont="1" applyAlignment="1">
      <alignment vertical="center"/>
    </xf>
    <xf numFmtId="0" fontId="159" fillId="0" borderId="0" xfId="0" applyFont="1" applyAlignment="1">
      <alignment vertical="center" wrapText="1"/>
    </xf>
    <xf numFmtId="0" fontId="136" fillId="0" borderId="0" xfId="0" applyFont="1" applyAlignment="1">
      <alignment vertical="center" wrapText="1"/>
    </xf>
    <xf numFmtId="0" fontId="172" fillId="0" borderId="0" xfId="0" applyFont="1" applyAlignment="1">
      <alignment vertical="center"/>
    </xf>
    <xf numFmtId="0" fontId="134" fillId="0" borderId="0" xfId="0" applyFont="1" applyAlignment="1">
      <alignment horizontal="right" vertical="center"/>
    </xf>
    <xf numFmtId="0" fontId="144" fillId="0" borderId="0" xfId="0" applyFont="1" applyAlignment="1">
      <alignment horizontal="center"/>
    </xf>
    <xf numFmtId="0" fontId="136" fillId="0" borderId="0" xfId="0" applyFont="1" applyAlignment="1">
      <alignment horizontal="left" vertical="center"/>
    </xf>
    <xf numFmtId="3" fontId="136" fillId="0" borderId="0" xfId="0" applyNumberFormat="1" applyFont="1" applyAlignment="1">
      <alignment horizontal="left" vertical="center"/>
    </xf>
    <xf numFmtId="0" fontId="145" fillId="0" borderId="0" xfId="0" applyFont="1" applyAlignment="1">
      <alignment horizontal="left" vertical="center"/>
    </xf>
    <xf numFmtId="0" fontId="162" fillId="0" borderId="0" xfId="0" applyFont="1" applyAlignment="1">
      <alignment vertical="center"/>
    </xf>
    <xf numFmtId="0" fontId="162" fillId="0" borderId="0" xfId="0" applyFont="1" applyAlignment="1">
      <alignment horizontal="left" vertical="center"/>
    </xf>
    <xf numFmtId="3" fontId="162" fillId="0" borderId="0" xfId="0" applyNumberFormat="1" applyFont="1" applyAlignment="1">
      <alignment horizontal="left" vertical="center"/>
    </xf>
    <xf numFmtId="0" fontId="158" fillId="0" borderId="0" xfId="0" applyFont="1" applyBorder="1" applyAlignment="1">
      <alignment vertical="center" wrapText="1"/>
    </xf>
    <xf numFmtId="0" fontId="130" fillId="0" borderId="0" xfId="0" applyFont="1" applyAlignment="1">
      <alignment vertical="center" wrapText="1"/>
    </xf>
    <xf numFmtId="0" fontId="158" fillId="0" borderId="0" xfId="0" applyFont="1" applyBorder="1" applyAlignment="1">
      <alignment horizontal="center" vertical="center" wrapText="1"/>
    </xf>
    <xf numFmtId="0" fontId="158" fillId="0" borderId="0" xfId="0" applyFont="1" applyAlignment="1">
      <alignment vertical="center" wrapText="1"/>
    </xf>
    <xf numFmtId="0" fontId="158" fillId="0" borderId="14" xfId="0" applyFont="1" applyBorder="1" applyAlignment="1">
      <alignment horizontal="center" vertical="center" wrapText="1"/>
    </xf>
    <xf numFmtId="0" fontId="134" fillId="0" borderId="0" xfId="0" applyFont="1" applyBorder="1" applyAlignment="1">
      <alignment horizontal="center" vertical="center" wrapText="1"/>
    </xf>
    <xf numFmtId="0" fontId="133" fillId="0" borderId="0" xfId="0" applyFont="1" applyBorder="1" applyAlignment="1">
      <alignment vertical="center" wrapText="1"/>
    </xf>
    <xf numFmtId="0" fontId="146" fillId="0" borderId="31" xfId="0" applyFont="1" applyBorder="1" applyAlignment="1">
      <alignment horizontal="left" vertical="center" wrapText="1"/>
    </xf>
    <xf numFmtId="0" fontId="135" fillId="0" borderId="0" xfId="0" applyFont="1" applyAlignment="1">
      <alignment vertical="center" wrapText="1"/>
    </xf>
    <xf numFmtId="10" fontId="135" fillId="0" borderId="0" xfId="7" applyNumberFormat="1" applyFont="1" applyAlignment="1">
      <alignment vertical="center" wrapText="1"/>
    </xf>
    <xf numFmtId="3" fontId="135" fillId="0" borderId="36" xfId="7" applyNumberFormat="1" applyFont="1" applyBorder="1" applyAlignment="1" applyProtection="1">
      <alignment horizontal="center" vertical="center"/>
      <protection locked="0"/>
    </xf>
    <xf numFmtId="4" fontId="147" fillId="0" borderId="38" xfId="7" applyNumberFormat="1" applyFont="1" applyBorder="1" applyAlignment="1">
      <alignment horizontal="center" vertical="center"/>
    </xf>
    <xf numFmtId="10" fontId="135" fillId="0" borderId="0" xfId="6" applyNumberFormat="1" applyFont="1" applyAlignment="1">
      <alignment vertical="center" wrapText="1"/>
    </xf>
    <xf numFmtId="3" fontId="146" fillId="0" borderId="36" xfId="0" applyNumberFormat="1" applyFont="1" applyBorder="1" applyAlignment="1">
      <alignment horizontal="center" vertical="center"/>
    </xf>
    <xf numFmtId="0" fontId="146" fillId="0" borderId="45" xfId="0" applyFont="1" applyBorder="1" applyAlignment="1">
      <alignment horizontal="left" vertical="center" wrapText="1"/>
    </xf>
    <xf numFmtId="3" fontId="135" fillId="0" borderId="41" xfId="7" applyNumberFormat="1" applyFont="1" applyBorder="1" applyAlignment="1" applyProtection="1">
      <alignment horizontal="center" vertical="center"/>
      <protection locked="0"/>
    </xf>
    <xf numFmtId="4" fontId="147" fillId="0" borderId="43" xfId="7" applyNumberFormat="1" applyFont="1" applyBorder="1" applyAlignment="1">
      <alignment horizontal="center" vertical="center"/>
    </xf>
    <xf numFmtId="3" fontId="146" fillId="0" borderId="41" xfId="0" applyNumberFormat="1" applyFont="1" applyBorder="1" applyAlignment="1">
      <alignment horizontal="center" vertical="center"/>
    </xf>
    <xf numFmtId="4" fontId="147" fillId="0" borderId="43" xfId="0" applyNumberFormat="1" applyFont="1" applyBorder="1" applyAlignment="1">
      <alignment horizontal="center" vertical="center"/>
    </xf>
    <xf numFmtId="0" fontId="130" fillId="0" borderId="0" xfId="0" applyFont="1" applyBorder="1" applyAlignment="1">
      <alignment horizontal="left" vertical="center" wrapText="1"/>
    </xf>
    <xf numFmtId="0" fontId="130" fillId="0" borderId="0" xfId="0" applyFont="1" applyBorder="1" applyAlignment="1">
      <alignment vertical="center" wrapText="1"/>
    </xf>
    <xf numFmtId="3" fontId="130" fillId="0" borderId="0" xfId="0" applyNumberFormat="1" applyFont="1" applyBorder="1" applyAlignment="1">
      <alignment horizontal="center" vertical="center" wrapText="1"/>
    </xf>
    <xf numFmtId="4" fontId="173" fillId="0" borderId="0" xfId="0" applyNumberFormat="1" applyFont="1" applyBorder="1" applyAlignment="1">
      <alignment horizontal="center" vertical="center" wrapText="1"/>
    </xf>
    <xf numFmtId="4" fontId="174" fillId="0" borderId="11" xfId="0" applyNumberFormat="1" applyFont="1" applyBorder="1" applyAlignment="1">
      <alignment horizontal="center" vertical="center" wrapText="1"/>
    </xf>
    <xf numFmtId="0" fontId="175" fillId="0" borderId="0" xfId="0" applyFont="1" applyBorder="1" applyAlignment="1">
      <alignment vertical="center" wrapText="1"/>
    </xf>
    <xf numFmtId="0" fontId="145" fillId="0" borderId="0" xfId="0" applyFont="1" applyBorder="1" applyAlignment="1">
      <alignment vertical="center" wrapText="1"/>
    </xf>
    <xf numFmtId="2" fontId="144" fillId="0" borderId="0" xfId="0" applyNumberFormat="1" applyFont="1" applyAlignment="1">
      <alignment vertical="center" wrapText="1"/>
    </xf>
    <xf numFmtId="2" fontId="144" fillId="0" borderId="0" xfId="0" applyNumberFormat="1" applyFont="1" applyAlignment="1">
      <alignment horizontal="left" vertical="center" wrapText="1"/>
    </xf>
    <xf numFmtId="2" fontId="175" fillId="0" borderId="0" xfId="0" applyNumberFormat="1" applyFont="1" applyAlignment="1">
      <alignment horizontal="left" vertical="center" wrapText="1"/>
    </xf>
    <xf numFmtId="0" fontId="175" fillId="0" borderId="0" xfId="0" applyFont="1" applyAlignment="1">
      <alignment horizontal="left" vertical="center" wrapText="1"/>
    </xf>
    <xf numFmtId="3" fontId="175" fillId="0" borderId="0" xfId="0" applyNumberFormat="1" applyFont="1" applyAlignment="1">
      <alignment horizontal="left" vertical="center" wrapText="1"/>
    </xf>
    <xf numFmtId="0" fontId="145" fillId="0" borderId="0" xfId="0" applyFont="1" applyBorder="1" applyAlignment="1">
      <alignment horizontal="left" vertical="center" wrapText="1"/>
    </xf>
    <xf numFmtId="0" fontId="145" fillId="0" borderId="0" xfId="0" applyFont="1" applyAlignment="1">
      <alignment vertical="center" wrapText="1"/>
    </xf>
    <xf numFmtId="0" fontId="47" fillId="39" borderId="41" xfId="0" applyFont="1" applyFill="1" applyBorder="1" applyAlignment="1">
      <alignment horizontal="center" vertical="center" wrapText="1"/>
    </xf>
    <xf numFmtId="0" fontId="47" fillId="39" borderId="151" xfId="0" applyFont="1" applyFill="1" applyBorder="1" applyAlignment="1">
      <alignment horizontal="center" vertical="center" wrapText="1"/>
    </xf>
    <xf numFmtId="0" fontId="47" fillId="39" borderId="152" xfId="0" applyFont="1" applyFill="1" applyBorder="1" applyAlignment="1">
      <alignment horizontal="center" vertical="center" wrapText="1"/>
    </xf>
    <xf numFmtId="0" fontId="158" fillId="0" borderId="0" xfId="0" applyFont="1" applyAlignment="1">
      <alignment horizontal="center" vertical="center" wrapText="1"/>
    </xf>
    <xf numFmtId="0" fontId="133" fillId="0" borderId="0" xfId="0" applyFont="1" applyBorder="1" applyAlignment="1">
      <alignment horizontal="center" vertical="center" wrapText="1"/>
    </xf>
    <xf numFmtId="0" fontId="137" fillId="0" borderId="0" xfId="0" applyFont="1" applyBorder="1" applyAlignment="1">
      <alignment horizontal="center" vertical="center" wrapText="1"/>
    </xf>
    <xf numFmtId="3" fontId="158" fillId="0" borderId="61" xfId="0" applyNumberFormat="1" applyFont="1" applyBorder="1" applyAlignment="1">
      <alignment horizontal="center" vertical="center" wrapText="1"/>
    </xf>
    <xf numFmtId="4" fontId="160" fillId="0" borderId="62" xfId="0" applyNumberFormat="1" applyFont="1" applyBorder="1" applyAlignment="1">
      <alignment horizontal="center" vertical="center" wrapText="1"/>
    </xf>
    <xf numFmtId="0" fontId="62" fillId="0" borderId="0" xfId="0" applyFont="1"/>
    <xf numFmtId="0" fontId="136" fillId="0" borderId="0" xfId="0" applyFont="1" applyBorder="1" applyAlignment="1">
      <alignment horizontal="left" vertical="center"/>
    </xf>
    <xf numFmtId="0" fontId="162" fillId="0" borderId="0" xfId="0" applyFont="1" applyBorder="1" applyAlignment="1">
      <alignment horizontal="left" vertical="center"/>
    </xf>
    <xf numFmtId="0" fontId="162" fillId="0" borderId="0" xfId="0" applyFont="1"/>
    <xf numFmtId="0" fontId="162" fillId="0" borderId="0" xfId="0" applyFont="1" applyBorder="1"/>
    <xf numFmtId="9" fontId="158" fillId="0" borderId="0" xfId="0" applyNumberFormat="1" applyFont="1" applyBorder="1" applyAlignment="1">
      <alignment horizontal="center" vertical="center" wrapText="1"/>
    </xf>
    <xf numFmtId="0" fontId="62" fillId="0" borderId="0" xfId="0" applyFont="1" applyBorder="1"/>
    <xf numFmtId="0" fontId="135" fillId="0" borderId="0" xfId="0" applyFont="1" applyAlignment="1">
      <alignment horizontal="center" vertical="center" wrapText="1"/>
    </xf>
    <xf numFmtId="0" fontId="146" fillId="0" borderId="53" xfId="0" applyFont="1" applyBorder="1" applyAlignment="1">
      <alignment horizontal="left" vertical="center" wrapText="1"/>
    </xf>
    <xf numFmtId="3" fontId="135" fillId="0" borderId="55" xfId="0" applyNumberFormat="1" applyFont="1" applyBorder="1" applyAlignment="1">
      <alignment horizontal="center" vertical="center"/>
    </xf>
    <xf numFmtId="4" fontId="147" fillId="0" borderId="56" xfId="0" applyNumberFormat="1" applyFont="1" applyBorder="1" applyAlignment="1">
      <alignment horizontal="center" vertical="center"/>
    </xf>
    <xf numFmtId="0" fontId="135" fillId="0" borderId="0" xfId="0" applyFont="1" applyAlignment="1">
      <alignment horizontal="center" vertical="center"/>
    </xf>
    <xf numFmtId="4" fontId="135" fillId="0" borderId="0" xfId="0" applyNumberFormat="1" applyFont="1" applyBorder="1" applyAlignment="1">
      <alignment horizontal="center" vertical="center"/>
    </xf>
    <xf numFmtId="10" fontId="135" fillId="0" borderId="0" xfId="0" applyNumberFormat="1" applyFont="1" applyBorder="1" applyAlignment="1">
      <alignment horizontal="center" vertical="center"/>
    </xf>
    <xf numFmtId="2" fontId="135" fillId="0" borderId="0" xfId="0" applyNumberFormat="1" applyFont="1" applyBorder="1" applyAlignment="1" applyProtection="1">
      <alignment horizontal="center" vertical="center"/>
      <protection locked="0"/>
    </xf>
    <xf numFmtId="10" fontId="135" fillId="0" borderId="0" xfId="0" applyNumberFormat="1" applyFont="1" applyAlignment="1">
      <alignment vertical="center" wrapText="1"/>
    </xf>
    <xf numFmtId="0" fontId="146" fillId="0" borderId="63" xfId="0" applyFont="1" applyBorder="1" applyAlignment="1">
      <alignment horizontal="left" vertical="center" wrapText="1"/>
    </xf>
    <xf numFmtId="3" fontId="135" fillId="0" borderId="59" xfId="0" applyNumberFormat="1" applyFont="1" applyBorder="1" applyAlignment="1">
      <alignment horizontal="center" vertical="center"/>
    </xf>
    <xf numFmtId="4" fontId="147" fillId="0" borderId="60" xfId="0" applyNumberFormat="1" applyFont="1" applyBorder="1" applyAlignment="1">
      <alignment horizontal="center" vertical="center"/>
    </xf>
    <xf numFmtId="3" fontId="135" fillId="0" borderId="59" xfId="0" applyNumberFormat="1" applyFont="1" applyBorder="1" applyAlignment="1">
      <alignment horizontal="center" vertical="center" wrapText="1"/>
    </xf>
    <xf numFmtId="4" fontId="147" fillId="0" borderId="60" xfId="0" applyNumberFormat="1" applyFont="1" applyBorder="1" applyAlignment="1">
      <alignment horizontal="center" vertical="center" wrapText="1"/>
    </xf>
    <xf numFmtId="4" fontId="135" fillId="0" borderId="0" xfId="0" applyNumberFormat="1" applyFont="1" applyBorder="1" applyAlignment="1">
      <alignment horizontal="center" vertical="center" wrapText="1"/>
    </xf>
    <xf numFmtId="0" fontId="146" fillId="0" borderId="54" xfId="0" applyFont="1" applyBorder="1" applyAlignment="1">
      <alignment horizontal="left" vertical="center" wrapText="1"/>
    </xf>
    <xf numFmtId="3" fontId="135" fillId="0" borderId="57" xfId="0" applyNumberFormat="1" applyFont="1" applyBorder="1" applyAlignment="1">
      <alignment horizontal="center" vertical="center" wrapText="1"/>
    </xf>
    <xf numFmtId="4" fontId="147" fillId="0" borderId="58" xfId="0" applyNumberFormat="1" applyFont="1" applyBorder="1" applyAlignment="1">
      <alignment horizontal="center" vertical="center" wrapText="1"/>
    </xf>
    <xf numFmtId="3" fontId="135" fillId="0" borderId="57" xfId="0" applyNumberFormat="1" applyFont="1" applyBorder="1" applyAlignment="1">
      <alignment horizontal="center" vertical="center"/>
    </xf>
    <xf numFmtId="4" fontId="147" fillId="0" borderId="58" xfId="0" applyNumberFormat="1" applyFont="1" applyBorder="1" applyAlignment="1">
      <alignment horizontal="center" vertical="center"/>
    </xf>
    <xf numFmtId="3" fontId="62" fillId="0" borderId="0" xfId="0" applyNumberFormat="1" applyFont="1" applyBorder="1"/>
    <xf numFmtId="2" fontId="137" fillId="0" borderId="0" xfId="0" applyNumberFormat="1" applyFont="1" applyBorder="1" applyAlignment="1">
      <alignment horizontal="center" vertical="center" wrapText="1"/>
    </xf>
    <xf numFmtId="2" fontId="62" fillId="0" borderId="0" xfId="0" applyNumberFormat="1" applyFont="1" applyBorder="1"/>
    <xf numFmtId="2" fontId="134" fillId="0" borderId="0" xfId="0" applyNumberFormat="1" applyFont="1" applyBorder="1" applyAlignment="1">
      <alignment horizontal="center" vertical="center" wrapText="1"/>
    </xf>
    <xf numFmtId="0" fontId="46" fillId="0" borderId="0" xfId="0" applyFont="1" applyBorder="1" applyAlignment="1">
      <alignment vertical="center" wrapText="1"/>
    </xf>
    <xf numFmtId="0" fontId="148" fillId="0" borderId="0" xfId="0" applyFont="1"/>
    <xf numFmtId="2" fontId="47" fillId="0" borderId="0" xfId="0" applyNumberFormat="1" applyFont="1" applyAlignment="1">
      <alignment vertical="center" wrapText="1"/>
    </xf>
    <xf numFmtId="0" fontId="46" fillId="0" borderId="0" xfId="0" applyFont="1"/>
    <xf numFmtId="3" fontId="46" fillId="0" borderId="0" xfId="0" applyNumberFormat="1" applyFont="1"/>
    <xf numFmtId="0" fontId="46" fillId="0" borderId="0" xfId="0" applyFont="1" applyBorder="1"/>
    <xf numFmtId="3" fontId="46" fillId="0" borderId="0" xfId="0" applyNumberFormat="1" applyFont="1" applyBorder="1" applyAlignment="1">
      <alignment horizontal="center" vertical="center" wrapText="1"/>
    </xf>
    <xf numFmtId="2" fontId="46" fillId="0" borderId="0" xfId="0" applyNumberFormat="1" applyFont="1" applyBorder="1" applyAlignment="1" applyProtection="1">
      <alignment horizontal="center" vertical="center"/>
      <protection locked="0"/>
    </xf>
    <xf numFmtId="4" fontId="148" fillId="0" borderId="0" xfId="0" applyNumberFormat="1" applyFont="1" applyBorder="1" applyAlignment="1">
      <alignment horizontal="center" vertical="center" wrapText="1"/>
    </xf>
    <xf numFmtId="4" fontId="46" fillId="0" borderId="0" xfId="0" applyNumberFormat="1" applyFont="1" applyBorder="1" applyAlignment="1">
      <alignment horizontal="center" vertical="center" wrapText="1"/>
    </xf>
    <xf numFmtId="3" fontId="46" fillId="0" borderId="0" xfId="0" applyNumberFormat="1" applyFont="1" applyBorder="1" applyAlignment="1">
      <alignment horizontal="center" vertical="center"/>
    </xf>
    <xf numFmtId="10" fontId="46" fillId="0" borderId="0" xfId="0" applyNumberFormat="1" applyFont="1" applyBorder="1" applyAlignment="1">
      <alignment vertical="center" wrapText="1"/>
    </xf>
    <xf numFmtId="0" fontId="101" fillId="0" borderId="0" xfId="0" applyFont="1"/>
    <xf numFmtId="0" fontId="47" fillId="39" borderId="57" xfId="0" applyFont="1" applyFill="1" applyBorder="1" applyAlignment="1">
      <alignment horizontal="center" vertical="center" wrapText="1"/>
    </xf>
    <xf numFmtId="0" fontId="47" fillId="39" borderId="155" xfId="0" applyFont="1" applyFill="1" applyBorder="1" applyAlignment="1">
      <alignment horizontal="center" vertical="center" wrapText="1"/>
    </xf>
    <xf numFmtId="9" fontId="141" fillId="39" borderId="154" xfId="0" applyNumberFormat="1" applyFont="1" applyFill="1" applyBorder="1" applyAlignment="1">
      <alignment horizontal="center" vertical="center" wrapText="1"/>
    </xf>
    <xf numFmtId="9" fontId="141" fillId="39" borderId="58" xfId="0" applyNumberFormat="1" applyFont="1" applyFill="1" applyBorder="1" applyAlignment="1">
      <alignment horizontal="center" vertical="center" wrapText="1"/>
    </xf>
    <xf numFmtId="0" fontId="156" fillId="0" borderId="0" xfId="0" applyFont="1" applyAlignment="1">
      <alignment vertical="center"/>
    </xf>
    <xf numFmtId="0" fontId="47" fillId="0" borderId="0" xfId="0" applyFont="1" applyBorder="1" applyAlignment="1">
      <alignment horizontal="center" vertical="center" wrapText="1"/>
    </xf>
    <xf numFmtId="0" fontId="47" fillId="0" borderId="0" xfId="0" applyFont="1" applyBorder="1" applyAlignment="1">
      <alignment horizontal="left" vertical="center" wrapText="1"/>
    </xf>
    <xf numFmtId="0" fontId="47" fillId="0" borderId="0" xfId="0" applyFont="1" applyBorder="1" applyAlignment="1">
      <alignment vertical="center" wrapText="1"/>
    </xf>
    <xf numFmtId="0" fontId="148" fillId="0" borderId="0" xfId="0" applyFont="1" applyAlignment="1">
      <alignment vertical="center"/>
    </xf>
    <xf numFmtId="0" fontId="62" fillId="0" borderId="0" xfId="0" applyFont="1" applyBorder="1" applyAlignment="1">
      <alignment vertical="center"/>
    </xf>
    <xf numFmtId="0" fontId="144" fillId="0" borderId="0" xfId="0" applyFont="1"/>
    <xf numFmtId="0" fontId="158" fillId="0" borderId="0" xfId="0" applyFont="1" applyAlignment="1">
      <alignment vertical="center"/>
    </xf>
    <xf numFmtId="0" fontId="145" fillId="0" borderId="0" xfId="0" applyFont="1" applyAlignment="1">
      <alignment horizontal="center" vertical="center"/>
    </xf>
    <xf numFmtId="0" fontId="145" fillId="0" borderId="0" xfId="0" applyFont="1" applyBorder="1" applyAlignment="1">
      <alignment horizontal="center" vertical="center"/>
    </xf>
    <xf numFmtId="0" fontId="46" fillId="0" borderId="0" xfId="0" applyFont="1" applyBorder="1" applyAlignment="1">
      <alignment horizontal="left" vertical="center"/>
    </xf>
    <xf numFmtId="0" fontId="47" fillId="0" borderId="0" xfId="0" applyFont="1" applyBorder="1" applyAlignment="1">
      <alignment horizontal="center" vertical="center"/>
    </xf>
    <xf numFmtId="4" fontId="46" fillId="0" borderId="0" xfId="0" applyNumberFormat="1" applyFont="1" applyBorder="1" applyAlignment="1">
      <alignment horizontal="center" vertical="center"/>
    </xf>
    <xf numFmtId="0" fontId="46" fillId="0" borderId="0" xfId="0" applyFont="1" applyBorder="1" applyAlignment="1">
      <alignment horizontal="center" vertical="center" wrapText="1"/>
    </xf>
    <xf numFmtId="3" fontId="46" fillId="0" borderId="0" xfId="0" applyNumberFormat="1" applyFont="1" applyBorder="1" applyAlignment="1">
      <alignment vertical="center" wrapText="1"/>
    </xf>
    <xf numFmtId="3" fontId="47" fillId="0" borderId="0" xfId="0" applyNumberFormat="1" applyFont="1" applyBorder="1" applyAlignment="1">
      <alignment horizontal="center" vertical="center" wrapText="1"/>
    </xf>
    <xf numFmtId="4" fontId="169" fillId="0" borderId="0" xfId="0" applyNumberFormat="1" applyFont="1" applyBorder="1" applyAlignment="1">
      <alignment horizontal="center" vertical="center" wrapText="1"/>
    </xf>
    <xf numFmtId="4" fontId="47" fillId="0" borderId="0" xfId="0" applyNumberFormat="1" applyFont="1" applyBorder="1" applyAlignment="1">
      <alignment horizontal="center" vertical="center" wrapText="1"/>
    </xf>
    <xf numFmtId="2" fontId="148" fillId="0" borderId="0" xfId="0" applyNumberFormat="1" applyFont="1" applyBorder="1" applyAlignment="1">
      <alignment vertical="center" wrapText="1"/>
    </xf>
    <xf numFmtId="2" fontId="46" fillId="0" borderId="0" xfId="0" applyNumberFormat="1" applyFont="1" applyBorder="1" applyAlignment="1">
      <alignment vertical="center" wrapText="1"/>
    </xf>
    <xf numFmtId="0" fontId="136" fillId="0" borderId="0" xfId="0" applyFont="1" applyBorder="1" applyAlignment="1">
      <alignment vertical="center" wrapText="1"/>
    </xf>
    <xf numFmtId="0" fontId="148" fillId="0" borderId="0" xfId="0" applyFont="1" applyBorder="1"/>
    <xf numFmtId="3" fontId="136" fillId="0" borderId="0" xfId="0" applyNumberFormat="1" applyFont="1" applyAlignment="1">
      <alignment vertical="center" wrapText="1"/>
    </xf>
    <xf numFmtId="0" fontId="119" fillId="39" borderId="100" xfId="2" applyFont="1" applyFill="1" applyBorder="1" applyAlignment="1">
      <alignment horizontal="center" vertical="center" wrapText="1"/>
    </xf>
    <xf numFmtId="0" fontId="119" fillId="39" borderId="109" xfId="2" applyFont="1" applyFill="1" applyBorder="1" applyAlignment="1">
      <alignment horizontal="center" vertical="center" wrapText="1"/>
    </xf>
    <xf numFmtId="0" fontId="119" fillId="39" borderId="99" xfId="2" applyFont="1" applyFill="1" applyBorder="1" applyAlignment="1">
      <alignment horizontal="center" vertical="center" wrapText="1"/>
    </xf>
    <xf numFmtId="0" fontId="177" fillId="0" borderId="0" xfId="0" applyFont="1" applyAlignment="1">
      <alignment horizontal="left" vertical="center"/>
    </xf>
    <xf numFmtId="0" fontId="177" fillId="0" borderId="0" xfId="0" applyFont="1" applyAlignment="1">
      <alignment vertical="center"/>
    </xf>
    <xf numFmtId="0" fontId="178" fillId="3" borderId="0" xfId="2" applyFont="1" applyFill="1" applyAlignment="1">
      <alignment vertical="center" wrapText="1"/>
    </xf>
    <xf numFmtId="0" fontId="162" fillId="3" borderId="0" xfId="2" applyFont="1" applyFill="1" applyAlignment="1">
      <alignment vertical="center" wrapText="1"/>
    </xf>
    <xf numFmtId="0" fontId="161" fillId="0" borderId="0" xfId="0" applyFont="1" applyAlignment="1">
      <alignment vertical="center" wrapText="1"/>
    </xf>
    <xf numFmtId="0" fontId="135" fillId="0" borderId="54" xfId="2" applyFont="1" applyBorder="1" applyAlignment="1">
      <alignment vertical="center" wrapText="1"/>
    </xf>
    <xf numFmtId="0" fontId="159" fillId="0" borderId="0" xfId="2" applyFont="1" applyAlignment="1">
      <alignment vertical="center" wrapText="1"/>
    </xf>
    <xf numFmtId="0" fontId="162" fillId="0" borderId="0" xfId="0" applyFont="1" applyBorder="1" applyAlignment="1">
      <alignment vertical="center" wrapText="1"/>
    </xf>
    <xf numFmtId="3" fontId="130" fillId="0" borderId="0" xfId="2" applyNumberFormat="1" applyFont="1" applyAlignment="1">
      <alignment horizontal="center" vertical="center" wrapText="1"/>
    </xf>
    <xf numFmtId="4" fontId="130" fillId="0" borderId="0" xfId="2" applyNumberFormat="1" applyFont="1" applyAlignment="1">
      <alignment horizontal="center" vertical="center" wrapText="1"/>
    </xf>
    <xf numFmtId="0" fontId="143" fillId="0" borderId="0" xfId="2" applyFont="1"/>
    <xf numFmtId="0" fontId="144" fillId="0" borderId="0" xfId="2" applyFont="1"/>
    <xf numFmtId="0" fontId="162" fillId="2" borderId="0" xfId="5" applyFont="1" applyFill="1" applyAlignment="1">
      <alignment vertical="center"/>
    </xf>
    <xf numFmtId="0" fontId="175" fillId="3" borderId="0" xfId="2" applyFont="1" applyFill="1" applyAlignment="1">
      <alignment horizontal="left" vertical="center"/>
    </xf>
    <xf numFmtId="0" fontId="158" fillId="0" borderId="64" xfId="2" applyFont="1" applyBorder="1" applyAlignment="1">
      <alignment horizontal="center" vertical="center" wrapText="1"/>
    </xf>
    <xf numFmtId="0" fontId="158" fillId="3" borderId="0" xfId="2" applyFont="1" applyFill="1" applyAlignment="1">
      <alignment vertical="center" wrapText="1"/>
    </xf>
    <xf numFmtId="2" fontId="62" fillId="3" borderId="0" xfId="2" applyNumberFormat="1" applyFont="1" applyFill="1" applyAlignment="1">
      <alignment vertical="center" wrapText="1"/>
    </xf>
    <xf numFmtId="0" fontId="146" fillId="0" borderId="53" xfId="2" applyFont="1" applyBorder="1" applyAlignment="1">
      <alignment horizontal="left" vertical="center" wrapText="1"/>
    </xf>
    <xf numFmtId="3" fontId="175" fillId="0" borderId="0" xfId="2" applyNumberFormat="1" applyFont="1" applyAlignment="1">
      <alignment vertical="center" wrapText="1"/>
    </xf>
    <xf numFmtId="3" fontId="135" fillId="0" borderId="55" xfId="0" applyNumberFormat="1" applyFont="1" applyBorder="1" applyAlignment="1" applyProtection="1">
      <alignment horizontal="center" vertical="center"/>
      <protection locked="0"/>
    </xf>
    <xf numFmtId="3" fontId="135" fillId="0" borderId="55" xfId="2" applyNumberFormat="1" applyFont="1" applyBorder="1" applyAlignment="1" applyProtection="1">
      <alignment horizontal="center" vertical="center"/>
      <protection locked="0"/>
    </xf>
    <xf numFmtId="4" fontId="147" fillId="0" borderId="56" xfId="2" applyNumberFormat="1" applyFont="1" applyBorder="1" applyAlignment="1">
      <alignment horizontal="center" vertical="center"/>
    </xf>
    <xf numFmtId="3" fontId="135" fillId="0" borderId="55" xfId="2" applyNumberFormat="1" applyFont="1" applyBorder="1" applyAlignment="1">
      <alignment horizontal="center" vertical="center" wrapText="1"/>
    </xf>
    <xf numFmtId="4" fontId="147" fillId="0" borderId="64" xfId="2" applyNumberFormat="1" applyFont="1" applyBorder="1" applyAlignment="1">
      <alignment horizontal="center" vertical="center" wrapText="1"/>
    </xf>
    <xf numFmtId="4" fontId="46" fillId="0" borderId="0" xfId="2" applyNumberFormat="1" applyFont="1" applyAlignment="1">
      <alignment horizontal="center" vertical="center"/>
    </xf>
    <xf numFmtId="0" fontId="146" fillId="0" borderId="63" xfId="2" applyFont="1" applyBorder="1" applyAlignment="1">
      <alignment horizontal="left" vertical="center" wrapText="1"/>
    </xf>
    <xf numFmtId="3" fontId="135" fillId="0" borderId="59" xfId="0" applyNumberFormat="1" applyFont="1" applyBorder="1" applyAlignment="1" applyProtection="1">
      <alignment horizontal="center" vertical="center"/>
      <protection locked="0"/>
    </xf>
    <xf numFmtId="3" fontId="135" fillId="0" borderId="59" xfId="2" applyNumberFormat="1" applyFont="1" applyBorder="1" applyAlignment="1" applyProtection="1">
      <alignment horizontal="center" vertical="center"/>
      <protection locked="0"/>
    </xf>
    <xf numFmtId="4" fontId="147" fillId="0" borderId="60" xfId="2" applyNumberFormat="1" applyFont="1" applyBorder="1" applyAlignment="1">
      <alignment horizontal="center" vertical="center"/>
    </xf>
    <xf numFmtId="3" fontId="135" fillId="0" borderId="59" xfId="2" applyNumberFormat="1" applyFont="1" applyBorder="1" applyAlignment="1">
      <alignment horizontal="center" vertical="center" wrapText="1"/>
    </xf>
    <xf numFmtId="3" fontId="135" fillId="0" borderId="59" xfId="0" applyNumberFormat="1" applyFont="1" applyBorder="1" applyAlignment="1" applyProtection="1">
      <alignment horizontal="center" vertical="center" wrapText="1"/>
      <protection locked="0"/>
    </xf>
    <xf numFmtId="3" fontId="135" fillId="0" borderId="59" xfId="2" applyNumberFormat="1" applyFont="1" applyBorder="1" applyAlignment="1" applyProtection="1">
      <alignment horizontal="center" vertical="center" wrapText="1"/>
      <protection locked="0"/>
    </xf>
    <xf numFmtId="4" fontId="46" fillId="0" borderId="0" xfId="2" applyNumberFormat="1" applyFont="1" applyAlignment="1">
      <alignment horizontal="center" vertical="center" wrapText="1"/>
    </xf>
    <xf numFmtId="0" fontId="87" fillId="0" borderId="63" xfId="2" applyFont="1" applyBorder="1" applyAlignment="1">
      <alignment horizontal="left" vertical="center" wrapText="1"/>
    </xf>
    <xf numFmtId="3" fontId="62" fillId="0" borderId="59" xfId="2" applyNumberFormat="1" applyFont="1" applyBorder="1" applyAlignment="1" applyProtection="1">
      <alignment horizontal="center" vertical="center"/>
      <protection locked="0"/>
    </xf>
    <xf numFmtId="4" fontId="153" fillId="0" borderId="60" xfId="2" applyNumberFormat="1" applyFont="1" applyBorder="1" applyAlignment="1">
      <alignment horizontal="center" vertical="center"/>
    </xf>
    <xf numFmtId="3" fontId="62" fillId="0" borderId="59" xfId="2" applyNumberFormat="1" applyFont="1" applyBorder="1" applyAlignment="1">
      <alignment horizontal="center" vertical="center" wrapText="1"/>
    </xf>
    <xf numFmtId="4" fontId="147" fillId="0" borderId="60" xfId="2" applyNumberFormat="1" applyFont="1" applyBorder="1" applyAlignment="1">
      <alignment horizontal="center" vertical="center" wrapText="1"/>
    </xf>
    <xf numFmtId="0" fontId="135" fillId="0" borderId="57" xfId="2" applyFont="1" applyBorder="1" applyAlignment="1">
      <alignment vertical="center" wrapText="1"/>
    </xf>
    <xf numFmtId="0" fontId="147" fillId="0" borderId="58" xfId="2" applyFont="1" applyBorder="1" applyAlignment="1">
      <alignment vertical="center" wrapText="1"/>
    </xf>
    <xf numFmtId="0" fontId="135" fillId="0" borderId="65" xfId="2" applyFont="1" applyBorder="1" applyAlignment="1">
      <alignment vertical="center" wrapText="1"/>
    </xf>
    <xf numFmtId="2" fontId="144" fillId="0" borderId="0" xfId="2" applyNumberFormat="1" applyFont="1" applyAlignment="1">
      <alignment horizontal="left" vertical="center" wrapText="1"/>
    </xf>
    <xf numFmtId="2" fontId="179" fillId="0" borderId="0" xfId="2" applyNumberFormat="1" applyFont="1" applyAlignment="1">
      <alignment horizontal="left" vertical="center" wrapText="1"/>
    </xf>
    <xf numFmtId="0" fontId="180" fillId="0" borderId="0" xfId="2" applyFont="1" applyAlignment="1">
      <alignment vertical="center" wrapText="1"/>
    </xf>
    <xf numFmtId="0" fontId="46" fillId="3" borderId="0" xfId="2" applyFont="1" applyFill="1" applyAlignment="1">
      <alignment vertical="center" wrapText="1"/>
    </xf>
    <xf numFmtId="0" fontId="130" fillId="0" borderId="0" xfId="2" applyFont="1" applyAlignment="1">
      <alignment horizontal="left" vertical="center" wrapText="1"/>
    </xf>
    <xf numFmtId="0" fontId="175" fillId="0" borderId="0" xfId="2" applyFont="1" applyAlignment="1">
      <alignment vertical="center" wrapText="1"/>
    </xf>
    <xf numFmtId="49" fontId="162" fillId="0" borderId="0" xfId="2" applyNumberFormat="1" applyFont="1" applyAlignment="1">
      <alignment vertical="center" wrapText="1"/>
    </xf>
    <xf numFmtId="165" fontId="62" fillId="0" borderId="0" xfId="1" applyNumberFormat="1" applyFont="1" applyBorder="1" applyAlignment="1">
      <alignment horizontal="center" vertical="center"/>
    </xf>
    <xf numFmtId="165" fontId="62" fillId="0" borderId="0" xfId="1" applyNumberFormat="1" applyFont="1" applyBorder="1" applyAlignment="1">
      <alignment horizontal="center" vertical="center" wrapText="1"/>
    </xf>
    <xf numFmtId="0" fontId="47" fillId="39" borderId="57" xfId="2" applyFont="1" applyFill="1" applyBorder="1" applyAlignment="1">
      <alignment horizontal="center" vertical="center" wrapText="1"/>
    </xf>
    <xf numFmtId="0" fontId="47" fillId="39" borderId="71" xfId="2" applyFont="1" applyFill="1" applyBorder="1" applyAlignment="1">
      <alignment horizontal="center" vertical="center" wrapText="1"/>
    </xf>
    <xf numFmtId="0" fontId="119" fillId="39" borderId="154" xfId="2" applyFont="1" applyFill="1" applyBorder="1" applyAlignment="1">
      <alignment horizontal="center" vertical="center" wrapText="1"/>
    </xf>
    <xf numFmtId="0" fontId="119" fillId="39" borderId="71" xfId="2" applyFont="1" applyFill="1" applyBorder="1" applyAlignment="1">
      <alignment horizontal="center" vertical="center" wrapText="1"/>
    </xf>
    <xf numFmtId="3" fontId="145" fillId="0" borderId="0" xfId="0" applyNumberFormat="1" applyFont="1" applyAlignment="1">
      <alignment horizontal="left" vertical="center"/>
    </xf>
    <xf numFmtId="10" fontId="135" fillId="0" borderId="53" xfId="7" applyNumberFormat="1" applyFont="1" applyBorder="1" applyAlignment="1">
      <alignment vertical="center" wrapText="1"/>
    </xf>
    <xf numFmtId="3" fontId="135" fillId="0" borderId="64" xfId="7" applyNumberFormat="1" applyFont="1" applyBorder="1" applyAlignment="1" applyProtection="1">
      <alignment horizontal="center" vertical="center"/>
      <protection locked="0"/>
    </xf>
    <xf numFmtId="4" fontId="147" fillId="0" borderId="56" xfId="7" applyNumberFormat="1" applyFont="1" applyBorder="1" applyAlignment="1">
      <alignment horizontal="center" vertical="center"/>
    </xf>
    <xf numFmtId="3" fontId="135" fillId="0" borderId="55" xfId="7" applyNumberFormat="1" applyFont="1" applyBorder="1" applyAlignment="1" applyProtection="1">
      <alignment horizontal="center" vertical="center"/>
      <protection locked="0"/>
    </xf>
    <xf numFmtId="9" fontId="135" fillId="0" borderId="0" xfId="8" applyFont="1" applyAlignment="1">
      <alignment vertical="center" wrapText="1"/>
    </xf>
    <xf numFmtId="10" fontId="135" fillId="0" borderId="63" xfId="7" applyNumberFormat="1" applyFont="1" applyBorder="1" applyAlignment="1">
      <alignment vertical="center" wrapText="1"/>
    </xf>
    <xf numFmtId="3" fontId="135" fillId="0" borderId="0" xfId="7" applyNumberFormat="1" applyFont="1" applyBorder="1" applyAlignment="1" applyProtection="1">
      <alignment horizontal="center" vertical="center"/>
      <protection locked="0"/>
    </xf>
    <xf numFmtId="4" fontId="147" fillId="0" borderId="60" xfId="7" applyNumberFormat="1" applyFont="1" applyBorder="1" applyAlignment="1">
      <alignment horizontal="center" vertical="center"/>
    </xf>
    <xf numFmtId="3" fontId="135" fillId="0" borderId="59" xfId="7" applyNumberFormat="1" applyFont="1" applyBorder="1" applyAlignment="1" applyProtection="1">
      <alignment horizontal="center" vertical="center"/>
      <protection locked="0"/>
    </xf>
    <xf numFmtId="10" fontId="135" fillId="0" borderId="54" xfId="7" applyNumberFormat="1" applyFont="1" applyBorder="1" applyAlignment="1">
      <alignment vertical="center" wrapText="1"/>
    </xf>
    <xf numFmtId="3" fontId="135" fillId="0" borderId="65" xfId="7" applyNumberFormat="1" applyFont="1" applyBorder="1" applyAlignment="1" applyProtection="1">
      <alignment horizontal="center" vertical="center"/>
      <protection locked="0"/>
    </xf>
    <xf numFmtId="4" fontId="147" fillId="0" borderId="58" xfId="7" applyNumberFormat="1" applyFont="1" applyBorder="1" applyAlignment="1">
      <alignment horizontal="center" vertical="center"/>
    </xf>
    <xf numFmtId="3" fontId="135" fillId="0" borderId="57" xfId="7" applyNumberFormat="1" applyFont="1" applyBorder="1" applyAlignment="1" applyProtection="1">
      <alignment horizontal="center" vertical="center"/>
      <protection locked="0"/>
    </xf>
    <xf numFmtId="10" fontId="146" fillId="0" borderId="4" xfId="7" applyNumberFormat="1" applyFont="1" applyBorder="1" applyAlignment="1">
      <alignment vertical="center" wrapText="1"/>
    </xf>
    <xf numFmtId="3" fontId="135" fillId="0" borderId="12" xfId="7" applyNumberFormat="1" applyFont="1" applyBorder="1" applyAlignment="1" applyProtection="1">
      <alignment horizontal="center" vertical="center"/>
      <protection locked="0"/>
    </xf>
    <xf numFmtId="4" fontId="147" fillId="0" borderId="11" xfId="7" applyNumberFormat="1" applyFont="1" applyBorder="1" applyAlignment="1">
      <alignment horizontal="center" vertical="center"/>
    </xf>
    <xf numFmtId="3" fontId="135" fillId="0" borderId="61" xfId="7" applyNumberFormat="1" applyFont="1" applyBorder="1" applyAlignment="1" applyProtection="1">
      <alignment horizontal="center" vertical="center"/>
      <protection locked="0"/>
    </xf>
    <xf numFmtId="4" fontId="147" fillId="0" borderId="62" xfId="7" applyNumberFormat="1" applyFont="1" applyBorder="1" applyAlignment="1">
      <alignment horizontal="center" vertical="center"/>
    </xf>
    <xf numFmtId="3" fontId="146" fillId="0" borderId="61" xfId="7" applyNumberFormat="1" applyFont="1" applyBorder="1" applyAlignment="1" applyProtection="1">
      <alignment horizontal="center" vertical="center"/>
      <protection locked="0"/>
    </xf>
    <xf numFmtId="4" fontId="181" fillId="0" borderId="62" xfId="0" applyNumberFormat="1" applyFont="1" applyBorder="1" applyAlignment="1">
      <alignment horizontal="center" vertical="center"/>
    </xf>
    <xf numFmtId="10" fontId="146" fillId="0" borderId="70" xfId="7" applyNumberFormat="1" applyFont="1" applyBorder="1" applyAlignment="1">
      <alignment vertical="center" wrapText="1"/>
    </xf>
    <xf numFmtId="3" fontId="130" fillId="0" borderId="66" xfId="0" applyNumberFormat="1" applyFont="1" applyBorder="1" applyAlignment="1">
      <alignment horizontal="center" vertical="center" wrapText="1"/>
    </xf>
    <xf numFmtId="4" fontId="173" fillId="0" borderId="66" xfId="0" applyNumberFormat="1" applyFont="1" applyBorder="1" applyAlignment="1">
      <alignment horizontal="center" vertical="center" wrapText="1"/>
    </xf>
    <xf numFmtId="3" fontId="158" fillId="0" borderId="14" xfId="0" applyNumberFormat="1" applyFont="1" applyBorder="1" applyAlignment="1">
      <alignment horizontal="center" vertical="center" wrapText="1"/>
    </xf>
    <xf numFmtId="4" fontId="160" fillId="0" borderId="6" xfId="0" applyNumberFormat="1" applyFont="1" applyBorder="1" applyAlignment="1">
      <alignment horizontal="center" vertical="center" wrapText="1"/>
    </xf>
    <xf numFmtId="0" fontId="47" fillId="39" borderId="163" xfId="0" applyFont="1" applyFill="1" applyBorder="1" applyAlignment="1">
      <alignment horizontal="center" vertical="center" wrapText="1"/>
    </xf>
    <xf numFmtId="0" fontId="47" fillId="39" borderId="154" xfId="0" applyFont="1" applyFill="1" applyBorder="1" applyAlignment="1">
      <alignment horizontal="center" vertical="center" wrapText="1"/>
    </xf>
    <xf numFmtId="0" fontId="62" fillId="0" borderId="0" xfId="0" applyFont="1" applyAlignment="1">
      <alignment vertical="center" wrapText="1"/>
    </xf>
    <xf numFmtId="0" fontId="130" fillId="0" borderId="0" xfId="0" applyFont="1" applyAlignment="1">
      <alignment vertical="center"/>
    </xf>
    <xf numFmtId="0" fontId="145" fillId="0" borderId="0" xfId="0" applyFont="1" applyAlignment="1">
      <alignment vertical="center"/>
    </xf>
    <xf numFmtId="0" fontId="162" fillId="0" borderId="0" xfId="0" applyFont="1" applyAlignment="1">
      <alignment horizontal="center" vertical="center"/>
    </xf>
    <xf numFmtId="0" fontId="162" fillId="0" borderId="0" xfId="0" applyFont="1" applyBorder="1" applyAlignment="1">
      <alignment horizontal="center" vertical="center"/>
    </xf>
    <xf numFmtId="0" fontId="158" fillId="0" borderId="0" xfId="0" applyFont="1" applyBorder="1" applyAlignment="1">
      <alignment horizontal="center" vertical="center"/>
    </xf>
    <xf numFmtId="0" fontId="130" fillId="0" borderId="0" xfId="0" applyFont="1" applyBorder="1" applyAlignment="1">
      <alignment horizontal="center" vertical="center"/>
    </xf>
    <xf numFmtId="0" fontId="145" fillId="0" borderId="72" xfId="0" applyFont="1" applyBorder="1" applyAlignment="1">
      <alignment horizontal="left" vertical="center"/>
    </xf>
    <xf numFmtId="0" fontId="134" fillId="0" borderId="57" xfId="0" applyFont="1" applyBorder="1" applyAlignment="1">
      <alignment horizontal="center" vertical="center" wrapText="1"/>
    </xf>
    <xf numFmtId="0" fontId="134" fillId="0" borderId="58" xfId="0" applyFont="1" applyBorder="1" applyAlignment="1">
      <alignment horizontal="center" vertical="center" wrapText="1"/>
    </xf>
    <xf numFmtId="3" fontId="135" fillId="0" borderId="53" xfId="0" applyNumberFormat="1" applyFont="1" applyBorder="1" applyAlignment="1">
      <alignment horizontal="center" vertical="center" wrapText="1"/>
    </xf>
    <xf numFmtId="3" fontId="135" fillId="0" borderId="64" xfId="0" applyNumberFormat="1" applyFont="1" applyBorder="1" applyAlignment="1">
      <alignment horizontal="center" vertical="center"/>
    </xf>
    <xf numFmtId="4" fontId="135" fillId="0" borderId="53" xfId="0" applyNumberFormat="1" applyFont="1" applyBorder="1" applyAlignment="1">
      <alignment horizontal="center" vertical="center"/>
    </xf>
    <xf numFmtId="3" fontId="135" fillId="0" borderId="63" xfId="0" applyNumberFormat="1" applyFont="1" applyBorder="1" applyAlignment="1">
      <alignment horizontal="center" vertical="center" wrapText="1"/>
    </xf>
    <xf numFmtId="3" fontId="135" fillId="0" borderId="0" xfId="0" applyNumberFormat="1" applyFont="1" applyBorder="1" applyAlignment="1">
      <alignment horizontal="center" vertical="center"/>
    </xf>
    <xf numFmtId="4" fontId="135" fillId="0" borderId="63" xfId="0" applyNumberFormat="1" applyFont="1" applyBorder="1" applyAlignment="1">
      <alignment horizontal="center" vertical="center"/>
    </xf>
    <xf numFmtId="0" fontId="87" fillId="0" borderId="63" xfId="0" applyFont="1" applyBorder="1" applyAlignment="1">
      <alignment horizontal="left" vertical="center" wrapText="1"/>
    </xf>
    <xf numFmtId="3" fontId="62" fillId="0" borderId="63" xfId="0" applyNumberFormat="1" applyFont="1" applyBorder="1" applyAlignment="1">
      <alignment horizontal="center" vertical="center" wrapText="1"/>
    </xf>
    <xf numFmtId="3" fontId="62" fillId="0" borderId="59" xfId="0" applyNumberFormat="1" applyFont="1" applyBorder="1" applyAlignment="1">
      <alignment horizontal="center" vertical="center"/>
    </xf>
    <xf numFmtId="4" fontId="153" fillId="0" borderId="60" xfId="0" applyNumberFormat="1" applyFont="1" applyBorder="1" applyAlignment="1">
      <alignment horizontal="center" vertical="center"/>
    </xf>
    <xf numFmtId="3" fontId="62" fillId="0" borderId="0" xfId="0" applyNumberFormat="1" applyFont="1" applyBorder="1" applyAlignment="1">
      <alignment horizontal="center" vertical="center"/>
    </xf>
    <xf numFmtId="4" fontId="62" fillId="0" borderId="0" xfId="0" applyNumberFormat="1" applyFont="1" applyBorder="1" applyAlignment="1">
      <alignment horizontal="center" vertical="center"/>
    </xf>
    <xf numFmtId="3" fontId="135" fillId="0" borderId="0" xfId="0" applyNumberFormat="1" applyFont="1" applyBorder="1" applyAlignment="1">
      <alignment horizontal="center" vertical="center" wrapText="1"/>
    </xf>
    <xf numFmtId="0" fontId="135" fillId="0" borderId="54" xfId="0" applyFont="1" applyBorder="1" applyAlignment="1">
      <alignment horizontal="center" vertical="center" wrapText="1"/>
    </xf>
    <xf numFmtId="4" fontId="135" fillId="0" borderId="58" xfId="0" applyNumberFormat="1" applyFont="1" applyBorder="1" applyAlignment="1">
      <alignment horizontal="center" vertical="center" wrapText="1"/>
    </xf>
    <xf numFmtId="4" fontId="135" fillId="0" borderId="58" xfId="0" applyNumberFormat="1" applyFont="1" applyBorder="1" applyAlignment="1">
      <alignment horizontal="center" vertical="center"/>
    </xf>
    <xf numFmtId="4" fontId="135" fillId="0" borderId="54" xfId="0" applyNumberFormat="1" applyFont="1" applyBorder="1" applyAlignment="1">
      <alignment horizontal="center" vertical="center" wrapText="1"/>
    </xf>
    <xf numFmtId="3" fontId="133" fillId="0" borderId="0" xfId="0" applyNumberFormat="1" applyFont="1" applyBorder="1" applyAlignment="1">
      <alignment vertical="center" wrapText="1"/>
    </xf>
    <xf numFmtId="3" fontId="134" fillId="0" borderId="0" xfId="0" applyNumberFormat="1" applyFont="1" applyBorder="1" applyAlignment="1">
      <alignment horizontal="center" vertical="center" wrapText="1"/>
    </xf>
    <xf numFmtId="4" fontId="130" fillId="0" borderId="0" xfId="0" applyNumberFormat="1" applyFont="1" applyBorder="1" applyAlignment="1">
      <alignment horizontal="center" vertical="center" wrapText="1"/>
    </xf>
    <xf numFmtId="2" fontId="148" fillId="0" borderId="0" xfId="0" applyNumberFormat="1" applyFont="1" applyAlignment="1">
      <alignment vertical="center" wrapText="1"/>
    </xf>
    <xf numFmtId="2" fontId="46" fillId="0" borderId="0" xfId="0" applyNumberFormat="1" applyFont="1" applyAlignment="1">
      <alignment vertical="center" wrapText="1"/>
    </xf>
    <xf numFmtId="0" fontId="46" fillId="0" borderId="0" xfId="0" applyFont="1" applyAlignment="1">
      <alignment vertical="center" wrapText="1"/>
    </xf>
    <xf numFmtId="3" fontId="46" fillId="0" borderId="0" xfId="0" applyNumberFormat="1" applyFont="1" applyAlignment="1">
      <alignment vertical="center" wrapText="1"/>
    </xf>
    <xf numFmtId="0" fontId="47" fillId="39" borderId="58" xfId="0" applyFont="1" applyFill="1" applyBorder="1" applyAlignment="1">
      <alignment horizontal="center" vertical="center" wrapText="1"/>
    </xf>
    <xf numFmtId="0" fontId="141" fillId="39" borderId="53" xfId="0" applyFont="1" applyFill="1" applyBorder="1" applyAlignment="1">
      <alignment horizontal="center" vertical="center" wrapText="1"/>
    </xf>
    <xf numFmtId="0" fontId="47" fillId="39" borderId="71" xfId="0" applyFont="1" applyFill="1" applyBorder="1" applyAlignment="1">
      <alignment horizontal="center" vertical="center" wrapText="1"/>
    </xf>
    <xf numFmtId="0" fontId="47" fillId="39" borderId="156"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47" fillId="39" borderId="166" xfId="0" applyFont="1" applyFill="1" applyBorder="1" applyAlignment="1">
      <alignment horizontal="center" vertical="center" wrapText="1"/>
    </xf>
    <xf numFmtId="0" fontId="134" fillId="0" borderId="170" xfId="0" applyFont="1" applyBorder="1" applyAlignment="1">
      <alignment horizontal="center" vertical="center" wrapText="1"/>
    </xf>
    <xf numFmtId="0" fontId="119" fillId="39" borderId="54" xfId="0" applyFont="1" applyFill="1" applyBorder="1" applyAlignment="1">
      <alignment horizontal="center" vertical="center" wrapText="1"/>
    </xf>
    <xf numFmtId="0" fontId="119" fillId="39" borderId="71" xfId="0" applyFont="1" applyFill="1" applyBorder="1" applyAlignment="1">
      <alignment horizontal="center" vertical="center" wrapText="1"/>
    </xf>
    <xf numFmtId="0" fontId="119" fillId="39" borderId="163" xfId="0" applyFont="1" applyFill="1" applyBorder="1" applyAlignment="1">
      <alignment horizontal="center" vertical="center" wrapText="1"/>
    </xf>
    <xf numFmtId="0" fontId="119" fillId="39" borderId="166" xfId="0" applyFont="1" applyFill="1" applyBorder="1" applyAlignment="1">
      <alignment horizontal="center" vertical="center" wrapText="1"/>
    </xf>
    <xf numFmtId="0" fontId="119" fillId="39" borderId="65" xfId="0" applyFont="1" applyFill="1" applyBorder="1" applyAlignment="1">
      <alignment horizontal="center" vertical="center" wrapText="1"/>
    </xf>
    <xf numFmtId="0" fontId="119" fillId="39" borderId="170" xfId="0" applyFont="1" applyFill="1" applyBorder="1" applyAlignment="1">
      <alignment horizontal="center" vertical="center" wrapText="1"/>
    </xf>
    <xf numFmtId="0" fontId="119" fillId="39" borderId="154" xfId="0" applyFont="1" applyFill="1" applyBorder="1" applyAlignment="1">
      <alignment horizontal="center" vertical="center" wrapText="1"/>
    </xf>
    <xf numFmtId="0" fontId="159" fillId="0" borderId="0" xfId="0" applyFont="1" applyBorder="1" applyAlignment="1">
      <alignment horizontal="center" vertical="center" wrapText="1"/>
    </xf>
    <xf numFmtId="0" fontId="119" fillId="39" borderId="74" xfId="0" applyFont="1" applyFill="1" applyBorder="1" applyAlignment="1">
      <alignment horizontal="center" vertical="center" wrapText="1"/>
    </xf>
    <xf numFmtId="0" fontId="176" fillId="39" borderId="73" xfId="0" applyFont="1" applyFill="1" applyBorder="1" applyAlignment="1">
      <alignment horizontal="center" vertical="center" wrapText="1"/>
    </xf>
    <xf numFmtId="0" fontId="175" fillId="3" borderId="0" xfId="2" applyFont="1" applyFill="1" applyAlignment="1">
      <alignment vertical="center" wrapText="1"/>
    </xf>
    <xf numFmtId="0" fontId="3" fillId="0" borderId="0" xfId="2" applyFont="1" applyAlignment="1">
      <alignment vertical="center" wrapText="1"/>
    </xf>
    <xf numFmtId="0" fontId="103" fillId="0" borderId="0" xfId="2" applyFont="1" applyAlignment="1">
      <alignment horizontal="center" vertical="center" wrapText="1"/>
    </xf>
    <xf numFmtId="0" fontId="145" fillId="2" borderId="0" xfId="5" applyFont="1" applyFill="1" applyAlignment="1">
      <alignment vertical="center"/>
    </xf>
    <xf numFmtId="0" fontId="119" fillId="39" borderId="58" xfId="2" applyFont="1" applyFill="1" applyBorder="1" applyAlignment="1">
      <alignment horizontal="center" vertical="center" wrapText="1"/>
    </xf>
    <xf numFmtId="0" fontId="176" fillId="39" borderId="58" xfId="2" applyFont="1" applyFill="1" applyBorder="1" applyAlignment="1">
      <alignment horizontal="center" vertical="center" wrapText="1"/>
    </xf>
    <xf numFmtId="0" fontId="119" fillId="39" borderId="79" xfId="2" applyFont="1" applyFill="1" applyBorder="1" applyAlignment="1">
      <alignment horizontal="center" vertical="center" wrapText="1"/>
    </xf>
    <xf numFmtId="0" fontId="47" fillId="39" borderId="155" xfId="2" applyFont="1" applyFill="1" applyBorder="1" applyAlignment="1">
      <alignment horizontal="center" vertical="center" wrapText="1"/>
    </xf>
    <xf numFmtId="0" fontId="119" fillId="39" borderId="78" xfId="2" applyFont="1" applyFill="1" applyBorder="1" applyAlignment="1">
      <alignment horizontal="center" vertical="center" wrapText="1"/>
    </xf>
    <xf numFmtId="0" fontId="176" fillId="39" borderId="79" xfId="2" applyFont="1" applyFill="1" applyBorder="1" applyAlignment="1">
      <alignment horizontal="center" vertical="center" wrapText="1"/>
    </xf>
    <xf numFmtId="0" fontId="158" fillId="0" borderId="64" xfId="2" applyFont="1" applyBorder="1" applyAlignment="1">
      <alignment vertical="center" wrapText="1"/>
    </xf>
    <xf numFmtId="0" fontId="158" fillId="0" borderId="65" xfId="2" applyFont="1" applyBorder="1" applyAlignment="1">
      <alignment vertical="center" wrapText="1"/>
    </xf>
    <xf numFmtId="0" fontId="146" fillId="0" borderId="54" xfId="2" applyFont="1" applyBorder="1" applyAlignment="1">
      <alignment horizontal="left" vertical="center" wrapText="1"/>
    </xf>
    <xf numFmtId="3" fontId="135" fillId="0" borderId="57" xfId="2" applyNumberFormat="1" applyFont="1" applyBorder="1" applyAlignment="1" applyProtection="1">
      <alignment horizontal="center" vertical="center" wrapText="1"/>
      <protection locked="0"/>
    </xf>
    <xf numFmtId="0" fontId="119" fillId="39" borderId="125" xfId="2" applyFont="1" applyFill="1" applyBorder="1" applyAlignment="1">
      <alignment horizontal="center" vertical="center" wrapText="1"/>
    </xf>
    <xf numFmtId="0" fontId="132" fillId="0" borderId="0" xfId="2" applyFont="1" applyAlignment="1">
      <alignment horizontal="center" vertical="center" wrapText="1"/>
    </xf>
    <xf numFmtId="10" fontId="140" fillId="0" borderId="0" xfId="2" applyNumberFormat="1" applyFont="1" applyAlignment="1">
      <alignment vertical="center" wrapText="1"/>
    </xf>
    <xf numFmtId="3" fontId="158" fillId="0" borderId="64" xfId="2" applyNumberFormat="1" applyFont="1" applyBorder="1" applyAlignment="1">
      <alignment vertical="center" wrapText="1"/>
    </xf>
    <xf numFmtId="0" fontId="158" fillId="0" borderId="56" xfId="2" applyFont="1" applyBorder="1" applyAlignment="1">
      <alignment vertical="center" wrapText="1"/>
    </xf>
    <xf numFmtId="0" fontId="62" fillId="0" borderId="0" xfId="2" applyFont="1" applyAlignment="1">
      <alignment horizontal="left" vertical="center"/>
    </xf>
    <xf numFmtId="3" fontId="135" fillId="3" borderId="53" xfId="2" applyNumberFormat="1" applyFont="1" applyFill="1" applyBorder="1" applyAlignment="1" applyProtection="1">
      <alignment horizontal="center" vertical="center"/>
      <protection locked="0"/>
    </xf>
    <xf numFmtId="3" fontId="135" fillId="3" borderId="63" xfId="2" applyNumberFormat="1" applyFont="1" applyFill="1" applyBorder="1" applyAlignment="1" applyProtection="1">
      <alignment horizontal="center" vertical="center"/>
      <protection locked="0"/>
    </xf>
    <xf numFmtId="3" fontId="135" fillId="0" borderId="63" xfId="2" applyNumberFormat="1" applyFont="1" applyBorder="1" applyAlignment="1" applyProtection="1">
      <alignment horizontal="center" vertical="center" wrapText="1"/>
      <protection locked="0"/>
    </xf>
    <xf numFmtId="3" fontId="135" fillId="3" borderId="63" xfId="2" applyNumberFormat="1" applyFont="1" applyFill="1" applyBorder="1" applyAlignment="1" applyProtection="1">
      <alignment horizontal="center" vertical="center" wrapText="1"/>
      <protection locked="0"/>
    </xf>
    <xf numFmtId="3" fontId="135" fillId="3" borderId="54" xfId="2" applyNumberFormat="1" applyFont="1" applyFill="1" applyBorder="1" applyAlignment="1" applyProtection="1">
      <alignment horizontal="center" vertical="center" wrapText="1"/>
      <protection locked="0"/>
    </xf>
    <xf numFmtId="4" fontId="147" fillId="0" borderId="58" xfId="2" applyNumberFormat="1" applyFont="1" applyBorder="1" applyAlignment="1">
      <alignment horizontal="center" vertical="center" wrapText="1"/>
    </xf>
    <xf numFmtId="0" fontId="159" fillId="0" borderId="65" xfId="2" applyFont="1" applyBorder="1" applyAlignment="1">
      <alignment vertical="center" wrapText="1"/>
    </xf>
    <xf numFmtId="0" fontId="47" fillId="39" borderId="69" xfId="2" applyFont="1" applyFill="1" applyBorder="1" applyAlignment="1">
      <alignment horizontal="center" vertical="center" wrapText="1"/>
    </xf>
    <xf numFmtId="0" fontId="119" fillId="39" borderId="57" xfId="2" applyFont="1" applyFill="1" applyBorder="1" applyAlignment="1">
      <alignment horizontal="center" vertical="center" wrapText="1"/>
    </xf>
    <xf numFmtId="0" fontId="119" fillId="39" borderId="155" xfId="2" applyFont="1" applyFill="1" applyBorder="1" applyAlignment="1">
      <alignment horizontal="center" vertical="center" wrapText="1"/>
    </xf>
    <xf numFmtId="0" fontId="119" fillId="39" borderId="166" xfId="2" applyFont="1" applyFill="1" applyBorder="1" applyAlignment="1">
      <alignment horizontal="center" vertical="center" wrapText="1"/>
    </xf>
    <xf numFmtId="0" fontId="119" fillId="39" borderId="163" xfId="2" applyFont="1" applyFill="1" applyBorder="1" applyAlignment="1">
      <alignment horizontal="center" vertical="center" wrapText="1"/>
    </xf>
    <xf numFmtId="10" fontId="146" fillId="0" borderId="12" xfId="7" applyNumberFormat="1" applyFont="1" applyBorder="1" applyAlignment="1">
      <alignment vertical="center" wrapText="1"/>
    </xf>
    <xf numFmtId="10" fontId="146" fillId="0" borderId="61" xfId="7" applyNumberFormat="1" applyFont="1" applyBorder="1" applyAlignment="1">
      <alignment vertical="center" wrapText="1"/>
    </xf>
    <xf numFmtId="0" fontId="62" fillId="0" borderId="0" xfId="0" applyFont="1" applyBorder="1" applyAlignment="1">
      <alignment horizontal="left" vertical="center"/>
    </xf>
    <xf numFmtId="10" fontId="46" fillId="0" borderId="0" xfId="7" applyNumberFormat="1" applyFont="1" applyBorder="1" applyAlignment="1">
      <alignment vertical="center" wrapText="1"/>
    </xf>
    <xf numFmtId="3" fontId="46" fillId="0" borderId="0" xfId="7" applyNumberFormat="1" applyFont="1" applyBorder="1" applyAlignment="1" applyProtection="1">
      <alignment horizontal="center" vertical="center"/>
      <protection locked="0"/>
    </xf>
    <xf numFmtId="10" fontId="46" fillId="0" borderId="0" xfId="6" applyNumberFormat="1" applyFont="1" applyBorder="1" applyAlignment="1">
      <alignment vertical="center" wrapText="1"/>
    </xf>
    <xf numFmtId="9" fontId="46" fillId="0" borderId="0" xfId="8" applyFont="1" applyBorder="1" applyAlignment="1">
      <alignment vertical="center" wrapText="1"/>
    </xf>
    <xf numFmtId="10" fontId="47" fillId="0" borderId="0" xfId="7" applyNumberFormat="1" applyFont="1" applyBorder="1" applyAlignment="1">
      <alignment vertical="center" wrapText="1"/>
    </xf>
    <xf numFmtId="2" fontId="47" fillId="0" borderId="0" xfId="0" applyNumberFormat="1" applyFont="1" applyBorder="1" applyAlignment="1">
      <alignment vertical="center" wrapText="1"/>
    </xf>
    <xf numFmtId="2" fontId="47" fillId="0" borderId="0" xfId="0" applyNumberFormat="1" applyFont="1" applyBorder="1" applyAlignment="1">
      <alignment horizontal="left" vertical="center" wrapText="1"/>
    </xf>
    <xf numFmtId="2" fontId="47" fillId="0" borderId="0" xfId="0" applyNumberFormat="1" applyFont="1" applyAlignment="1">
      <alignment horizontal="left" vertical="center" wrapText="1"/>
    </xf>
    <xf numFmtId="2" fontId="46" fillId="0" borderId="0" xfId="0" applyNumberFormat="1" applyFont="1" applyAlignment="1">
      <alignment horizontal="left" vertical="center" wrapText="1"/>
    </xf>
    <xf numFmtId="0" fontId="62" fillId="0" borderId="0" xfId="0" applyFont="1" applyAlignment="1">
      <alignment horizontal="left" vertical="center" wrapText="1"/>
    </xf>
    <xf numFmtId="3" fontId="62" fillId="0" borderId="0" xfId="0" applyNumberFormat="1" applyFont="1" applyAlignment="1">
      <alignment horizontal="left" vertical="center" wrapText="1"/>
    </xf>
    <xf numFmtId="0" fontId="62" fillId="0" borderId="0" xfId="0" applyFont="1" applyBorder="1" applyAlignment="1">
      <alignment vertical="center" wrapText="1"/>
    </xf>
    <xf numFmtId="2" fontId="87" fillId="0" borderId="0" xfId="0" applyNumberFormat="1" applyFont="1" applyAlignment="1">
      <alignment horizontal="left" vertical="center" wrapText="1"/>
    </xf>
    <xf numFmtId="3" fontId="158" fillId="4" borderId="0" xfId="3" applyNumberFormat="1" applyFont="1" applyFill="1" applyAlignment="1">
      <alignment horizontal="center" vertical="center" wrapText="1"/>
    </xf>
    <xf numFmtId="0" fontId="158" fillId="4" borderId="0" xfId="2" applyFont="1" applyFill="1" applyAlignment="1">
      <alignment vertical="center" wrapText="1"/>
    </xf>
    <xf numFmtId="0" fontId="158" fillId="4" borderId="0" xfId="2" applyFont="1" applyFill="1" applyAlignment="1">
      <alignment horizontal="center" vertical="center" wrapText="1"/>
    </xf>
    <xf numFmtId="3" fontId="182" fillId="4" borderId="0" xfId="3" applyNumberFormat="1" applyFont="1" applyFill="1" applyAlignment="1">
      <alignment horizontal="center" vertical="center" wrapText="1"/>
    </xf>
    <xf numFmtId="0" fontId="183" fillId="0" borderId="0" xfId="2" applyFont="1" applyAlignment="1">
      <alignment vertical="center"/>
    </xf>
    <xf numFmtId="0" fontId="184" fillId="2" borderId="0" xfId="5" applyFont="1" applyFill="1" applyAlignment="1">
      <alignment vertical="center"/>
    </xf>
    <xf numFmtId="0" fontId="87" fillId="4" borderId="53" xfId="3" applyFont="1" applyFill="1" applyBorder="1" applyAlignment="1">
      <alignment horizontal="left" vertical="center" indent="1"/>
    </xf>
    <xf numFmtId="3" fontId="62" fillId="4" borderId="55" xfId="2" applyNumberFormat="1" applyFont="1" applyFill="1" applyBorder="1" applyAlignment="1" applyProtection="1">
      <alignment horizontal="center" vertical="center"/>
      <protection locked="0"/>
    </xf>
    <xf numFmtId="4" fontId="153" fillId="4" borderId="56" xfId="2" applyNumberFormat="1" applyFont="1" applyFill="1" applyBorder="1" applyAlignment="1">
      <alignment horizontal="center" vertical="center"/>
    </xf>
    <xf numFmtId="3" fontId="62" fillId="4" borderId="53" xfId="2" applyNumberFormat="1" applyFont="1" applyFill="1" applyBorder="1" applyAlignment="1" applyProtection="1">
      <alignment horizontal="center" vertical="center"/>
      <protection locked="0"/>
    </xf>
    <xf numFmtId="3" fontId="62" fillId="4" borderId="0" xfId="2" applyNumberFormat="1" applyFont="1" applyFill="1" applyAlignment="1" applyProtection="1">
      <alignment horizontal="center" vertical="center"/>
      <protection locked="0"/>
    </xf>
    <xf numFmtId="0" fontId="87" fillId="4" borderId="63" xfId="3" applyFont="1" applyFill="1" applyBorder="1" applyAlignment="1">
      <alignment horizontal="left" vertical="center" indent="1"/>
    </xf>
    <xf numFmtId="3" fontId="62" fillId="4" borderId="59" xfId="2" applyNumberFormat="1" applyFont="1" applyFill="1" applyBorder="1" applyAlignment="1" applyProtection="1">
      <alignment horizontal="center" vertical="center"/>
      <protection locked="0"/>
    </xf>
    <xf numFmtId="4" fontId="153" fillId="4" borderId="60" xfId="2" applyNumberFormat="1" applyFont="1" applyFill="1" applyBorder="1" applyAlignment="1">
      <alignment horizontal="center" vertical="center"/>
    </xf>
    <xf numFmtId="3" fontId="62" fillId="4" borderId="63" xfId="2" applyNumberFormat="1" applyFont="1" applyFill="1" applyBorder="1" applyAlignment="1" applyProtection="1">
      <alignment horizontal="center" vertical="center"/>
      <protection locked="0"/>
    </xf>
    <xf numFmtId="3" fontId="143" fillId="0" borderId="0" xfId="2" applyNumberFormat="1" applyFont="1"/>
    <xf numFmtId="3" fontId="119" fillId="39" borderId="79" xfId="3" applyNumberFormat="1" applyFont="1" applyFill="1" applyBorder="1" applyAlignment="1">
      <alignment horizontal="center" vertical="center" wrapText="1"/>
    </xf>
    <xf numFmtId="3" fontId="119" fillId="39" borderId="77" xfId="3" applyNumberFormat="1" applyFont="1" applyFill="1" applyBorder="1" applyAlignment="1">
      <alignment horizontal="center" vertical="center" wrapText="1"/>
    </xf>
    <xf numFmtId="3" fontId="119" fillId="39" borderId="78" xfId="3" applyNumberFormat="1" applyFont="1" applyFill="1" applyBorder="1" applyAlignment="1">
      <alignment horizontal="center" vertical="center" wrapText="1"/>
    </xf>
    <xf numFmtId="3" fontId="159" fillId="4" borderId="0" xfId="3" applyNumberFormat="1" applyFont="1" applyFill="1" applyAlignment="1">
      <alignment horizontal="center" vertical="center" wrapText="1"/>
    </xf>
    <xf numFmtId="3" fontId="119" fillId="39" borderId="58" xfId="3" applyNumberFormat="1" applyFont="1" applyFill="1" applyBorder="1" applyAlignment="1">
      <alignment horizontal="center" vertical="center" wrapText="1"/>
    </xf>
    <xf numFmtId="3" fontId="119" fillId="39" borderId="167" xfId="3" applyNumberFormat="1" applyFont="1" applyFill="1" applyBorder="1" applyAlignment="1">
      <alignment horizontal="center" vertical="center" wrapText="1"/>
    </xf>
    <xf numFmtId="3" fontId="119" fillId="39" borderId="179" xfId="3" applyNumberFormat="1" applyFont="1" applyFill="1" applyBorder="1" applyAlignment="1">
      <alignment horizontal="center" vertical="center" wrapText="1"/>
    </xf>
    <xf numFmtId="3" fontId="119" fillId="39" borderId="154" xfId="3" applyNumberFormat="1" applyFont="1" applyFill="1" applyBorder="1" applyAlignment="1">
      <alignment horizontal="center" vertical="center" wrapText="1"/>
    </xf>
    <xf numFmtId="3" fontId="119" fillId="39" borderId="155" xfId="3" applyNumberFormat="1" applyFont="1" applyFill="1" applyBorder="1" applyAlignment="1">
      <alignment horizontal="center" vertical="center" wrapText="1"/>
    </xf>
    <xf numFmtId="3" fontId="119" fillId="39" borderId="163" xfId="3" applyNumberFormat="1" applyFont="1" applyFill="1" applyBorder="1" applyAlignment="1">
      <alignment horizontal="center" vertical="center" wrapText="1"/>
    </xf>
    <xf numFmtId="3" fontId="62" fillId="4" borderId="181" xfId="2" applyNumberFormat="1" applyFont="1" applyFill="1" applyBorder="1" applyAlignment="1" applyProtection="1">
      <alignment horizontal="center" vertical="center"/>
      <protection locked="0"/>
    </xf>
    <xf numFmtId="2" fontId="144" fillId="0" borderId="117" xfId="2" applyNumberFormat="1" applyFont="1" applyBorder="1" applyAlignment="1">
      <alignment horizontal="left" vertical="center" wrapText="1"/>
    </xf>
    <xf numFmtId="3" fontId="62" fillId="4" borderId="183" xfId="2" applyNumberFormat="1" applyFont="1" applyFill="1" applyBorder="1" applyAlignment="1" applyProtection="1">
      <alignment horizontal="center" vertical="center"/>
      <protection locked="0"/>
    </xf>
    <xf numFmtId="4" fontId="153" fillId="4" borderId="184" xfId="2" applyNumberFormat="1" applyFont="1" applyFill="1" applyBorder="1" applyAlignment="1">
      <alignment horizontal="center" vertical="center"/>
    </xf>
    <xf numFmtId="0" fontId="133" fillId="0" borderId="117" xfId="2" applyFont="1" applyBorder="1" applyAlignment="1">
      <alignment vertical="center" wrapText="1"/>
    </xf>
    <xf numFmtId="0" fontId="133" fillId="0" borderId="86" xfId="2" applyFont="1" applyBorder="1" applyAlignment="1">
      <alignment vertical="center" wrapText="1"/>
    </xf>
    <xf numFmtId="0" fontId="87" fillId="4" borderId="183" xfId="3" applyFont="1" applyFill="1" applyBorder="1" applyAlignment="1">
      <alignment horizontal="left" vertical="center" indent="1"/>
    </xf>
    <xf numFmtId="0" fontId="87" fillId="4" borderId="54" xfId="3" applyFont="1" applyFill="1" applyBorder="1" applyAlignment="1">
      <alignment horizontal="left" vertical="center" indent="1"/>
    </xf>
    <xf numFmtId="3" fontId="62" fillId="4" borderId="57" xfId="2" applyNumberFormat="1" applyFont="1" applyFill="1" applyBorder="1" applyAlignment="1" applyProtection="1">
      <alignment horizontal="center" vertical="center"/>
      <protection locked="0"/>
    </xf>
    <xf numFmtId="4" fontId="153" fillId="4" borderId="58" xfId="2" applyNumberFormat="1" applyFont="1" applyFill="1" applyBorder="1" applyAlignment="1">
      <alignment horizontal="center" vertical="center"/>
    </xf>
    <xf numFmtId="3" fontId="119" fillId="39" borderId="166" xfId="3" applyNumberFormat="1" applyFont="1" applyFill="1" applyBorder="1" applyAlignment="1">
      <alignment horizontal="center" vertical="center" wrapText="1"/>
    </xf>
    <xf numFmtId="0" fontId="159" fillId="4" borderId="0" xfId="2" applyFont="1" applyFill="1" applyAlignment="1">
      <alignment horizontal="center" vertical="center" wrapText="1"/>
    </xf>
    <xf numFmtId="3" fontId="176" fillId="39" borderId="154" xfId="3" applyNumberFormat="1" applyFont="1" applyFill="1" applyBorder="1" applyAlignment="1">
      <alignment horizontal="center" vertical="center" wrapText="1"/>
    </xf>
    <xf numFmtId="3" fontId="119" fillId="39" borderId="160" xfId="3" applyNumberFormat="1" applyFont="1" applyFill="1" applyBorder="1" applyAlignment="1">
      <alignment horizontal="center" vertical="center" wrapText="1"/>
    </xf>
    <xf numFmtId="0" fontId="62" fillId="0" borderId="0" xfId="16" applyFont="1" applyAlignment="1">
      <alignment vertical="center"/>
    </xf>
    <xf numFmtId="0" fontId="133" fillId="0" borderId="0" xfId="16" applyFont="1" applyBorder="1" applyAlignment="1">
      <alignment vertical="center" wrapText="1"/>
    </xf>
    <xf numFmtId="0" fontId="135" fillId="0" borderId="0" xfId="16" applyFont="1" applyAlignment="1">
      <alignment vertical="center" wrapText="1"/>
    </xf>
    <xf numFmtId="0" fontId="161" fillId="0" borderId="0" xfId="16" applyFont="1" applyAlignment="1">
      <alignment vertical="center" wrapText="1"/>
    </xf>
    <xf numFmtId="0" fontId="46" fillId="0" borderId="0" xfId="16" applyFont="1" applyAlignment="1">
      <alignment vertical="center"/>
    </xf>
    <xf numFmtId="0" fontId="136" fillId="0" borderId="0" xfId="16" applyFont="1" applyAlignment="1">
      <alignment horizontal="left" vertical="center"/>
    </xf>
    <xf numFmtId="0" fontId="144" fillId="0" borderId="0" xfId="16" applyFont="1"/>
    <xf numFmtId="0" fontId="145" fillId="0" borderId="0" xfId="16" applyFont="1" applyAlignment="1">
      <alignment horizontal="left" vertical="center"/>
    </xf>
    <xf numFmtId="0" fontId="162" fillId="0" borderId="0" xfId="16" applyFont="1" applyAlignment="1">
      <alignment horizontal="left" vertical="center"/>
    </xf>
    <xf numFmtId="0" fontId="46" fillId="0" borderId="0" xfId="16" applyFont="1" applyAlignment="1">
      <alignment horizontal="left" vertical="center"/>
    </xf>
    <xf numFmtId="0" fontId="46" fillId="0" borderId="0" xfId="16" applyFont="1" applyAlignment="1">
      <alignment horizontal="center" vertical="center"/>
    </xf>
    <xf numFmtId="0" fontId="162" fillId="4" borderId="0" xfId="16" applyFont="1" applyFill="1" applyBorder="1" applyAlignment="1">
      <alignment horizontal="left" vertical="center"/>
    </xf>
    <xf numFmtId="0" fontId="130" fillId="0" borderId="0" xfId="16" applyFont="1" applyAlignment="1">
      <alignment vertical="center" wrapText="1"/>
    </xf>
    <xf numFmtId="0" fontId="130" fillId="0" borderId="0" xfId="16" applyFont="1" applyAlignment="1">
      <alignment vertical="center"/>
    </xf>
    <xf numFmtId="0" fontId="87" fillId="4" borderId="53" xfId="16" applyFont="1" applyFill="1" applyBorder="1" applyAlignment="1">
      <alignment horizontal="left" vertical="center" indent="1"/>
    </xf>
    <xf numFmtId="3" fontId="62" fillId="4" borderId="55" xfId="0" applyNumberFormat="1" applyFont="1" applyFill="1" applyBorder="1" applyAlignment="1" applyProtection="1">
      <alignment horizontal="center" vertical="center"/>
      <protection locked="0"/>
    </xf>
    <xf numFmtId="4" fontId="153" fillId="4" borderId="56" xfId="0" applyNumberFormat="1" applyFont="1" applyFill="1" applyBorder="1" applyAlignment="1">
      <alignment horizontal="center" vertical="center"/>
    </xf>
    <xf numFmtId="3" fontId="133" fillId="0" borderId="0" xfId="16" applyNumberFormat="1" applyFont="1" applyBorder="1" applyAlignment="1">
      <alignment vertical="center"/>
    </xf>
    <xf numFmtId="0" fontId="87" fillId="4" borderId="63" xfId="16" applyFont="1" applyFill="1" applyBorder="1" applyAlignment="1">
      <alignment horizontal="left" vertical="center" indent="1"/>
    </xf>
    <xf numFmtId="3" fontId="62" fillId="4" borderId="59" xfId="0" applyNumberFormat="1" applyFont="1" applyFill="1" applyBorder="1" applyAlignment="1" applyProtection="1">
      <alignment horizontal="center" vertical="center"/>
      <protection locked="0"/>
    </xf>
    <xf numFmtId="4" fontId="153" fillId="4" borderId="60" xfId="0" applyNumberFormat="1" applyFont="1" applyFill="1" applyBorder="1" applyAlignment="1">
      <alignment horizontal="center" vertical="center"/>
    </xf>
    <xf numFmtId="0" fontId="87" fillId="4" borderId="54" xfId="16" applyFont="1" applyFill="1" applyBorder="1" applyAlignment="1">
      <alignment horizontal="left" vertical="center" indent="1"/>
    </xf>
    <xf numFmtId="3" fontId="62" fillId="4" borderId="57" xfId="0" applyNumberFormat="1" applyFont="1" applyFill="1" applyBorder="1" applyAlignment="1" applyProtection="1">
      <alignment horizontal="center" vertical="center"/>
      <protection locked="0"/>
    </xf>
    <xf numFmtId="4" fontId="153" fillId="4" borderId="58" xfId="0" applyNumberFormat="1" applyFont="1" applyFill="1" applyBorder="1" applyAlignment="1">
      <alignment horizontal="center" vertical="center"/>
    </xf>
    <xf numFmtId="3" fontId="130" fillId="0" borderId="0" xfId="16" applyNumberFormat="1" applyFont="1" applyBorder="1" applyAlignment="1">
      <alignment horizontal="center" vertical="center" wrapText="1"/>
    </xf>
    <xf numFmtId="4" fontId="130" fillId="0" borderId="0" xfId="16" applyNumberFormat="1" applyFont="1" applyBorder="1" applyAlignment="1">
      <alignment horizontal="center" vertical="center" wrapText="1"/>
    </xf>
    <xf numFmtId="2" fontId="145" fillId="0" borderId="0" xfId="16" applyNumberFormat="1" applyFont="1" applyAlignment="1">
      <alignment vertical="center" wrapText="1"/>
    </xf>
    <xf numFmtId="0" fontId="145" fillId="0" borderId="0" xfId="16" applyFont="1" applyBorder="1" applyAlignment="1">
      <alignment vertical="center" wrapText="1"/>
    </xf>
    <xf numFmtId="0" fontId="136" fillId="0" borderId="0" xfId="16" applyFont="1" applyAlignment="1">
      <alignment vertical="center" wrapText="1"/>
    </xf>
    <xf numFmtId="3" fontId="47" fillId="39" borderId="154" xfId="16" applyNumberFormat="1" applyFont="1" applyFill="1" applyBorder="1" applyAlignment="1">
      <alignment horizontal="center" vertical="center" wrapText="1"/>
    </xf>
    <xf numFmtId="3" fontId="47" fillId="39" borderId="166" xfId="16" applyNumberFormat="1" applyFont="1" applyFill="1" applyBorder="1" applyAlignment="1">
      <alignment horizontal="center" vertical="center" wrapText="1"/>
    </xf>
    <xf numFmtId="3" fontId="47" fillId="39" borderId="155" xfId="16" applyNumberFormat="1" applyFont="1" applyFill="1" applyBorder="1" applyAlignment="1">
      <alignment horizontal="center" vertical="center" wrapText="1"/>
    </xf>
    <xf numFmtId="3" fontId="47" fillId="39" borderId="71" xfId="16" applyNumberFormat="1" applyFont="1" applyFill="1" applyBorder="1" applyAlignment="1">
      <alignment horizontal="center" vertical="center" wrapText="1"/>
    </xf>
    <xf numFmtId="0" fontId="62" fillId="4" borderId="0" xfId="16" applyFont="1" applyFill="1" applyAlignment="1">
      <alignment vertical="center"/>
    </xf>
    <xf numFmtId="0" fontId="2" fillId="0" borderId="0" xfId="16" applyFont="1" applyBorder="1"/>
    <xf numFmtId="0" fontId="2" fillId="4" borderId="0" xfId="16" applyFont="1" applyFill="1" applyBorder="1"/>
    <xf numFmtId="0" fontId="134" fillId="4" borderId="0" xfId="16" applyFont="1" applyFill="1" applyAlignment="1">
      <alignment horizontal="right" vertical="center"/>
    </xf>
    <xf numFmtId="0" fontId="136" fillId="4" borderId="0" xfId="16" applyFont="1" applyFill="1" applyAlignment="1">
      <alignment horizontal="left" vertical="center"/>
    </xf>
    <xf numFmtId="0" fontId="144" fillId="4" borderId="0" xfId="16" applyFont="1" applyFill="1" applyAlignment="1">
      <alignment horizontal="center"/>
    </xf>
    <xf numFmtId="3" fontId="136" fillId="4" borderId="0" xfId="16" applyNumberFormat="1" applyFont="1" applyFill="1" applyAlignment="1">
      <alignment horizontal="left" vertical="center"/>
    </xf>
    <xf numFmtId="0" fontId="2" fillId="4" borderId="0" xfId="16" applyFont="1" applyFill="1" applyAlignment="1">
      <alignment horizontal="left" vertical="center"/>
    </xf>
    <xf numFmtId="0" fontId="145" fillId="4" borderId="0" xfId="16" applyFont="1" applyFill="1" applyAlignment="1">
      <alignment horizontal="left" vertical="center"/>
    </xf>
    <xf numFmtId="0" fontId="130" fillId="4" borderId="0" xfId="16" applyFont="1" applyFill="1" applyAlignment="1">
      <alignment vertical="center"/>
    </xf>
    <xf numFmtId="0" fontId="103" fillId="4" borderId="0" xfId="16" applyFont="1" applyFill="1" applyAlignment="1">
      <alignment vertical="center"/>
    </xf>
    <xf numFmtId="0" fontId="46" fillId="4" borderId="0" xfId="16" applyFont="1" applyFill="1" applyAlignment="1">
      <alignment horizontal="left" vertical="center"/>
    </xf>
    <xf numFmtId="0" fontId="130" fillId="4" borderId="0" xfId="16" applyFont="1" applyFill="1" applyAlignment="1">
      <alignment vertical="center" wrapText="1"/>
    </xf>
    <xf numFmtId="0" fontId="46" fillId="0" borderId="0" xfId="5" applyFont="1" applyAlignment="1">
      <alignment vertical="center"/>
    </xf>
    <xf numFmtId="3" fontId="62" fillId="0" borderId="0" xfId="16" applyNumberFormat="1" applyFont="1" applyBorder="1" applyAlignment="1">
      <alignment horizontal="center" vertical="center"/>
    </xf>
    <xf numFmtId="167" fontId="62" fillId="0" borderId="0" xfId="16" applyNumberFormat="1" applyFont="1" applyBorder="1" applyAlignment="1">
      <alignment horizontal="center" vertical="center"/>
    </xf>
    <xf numFmtId="4" fontId="62" fillId="0" borderId="0" xfId="16" applyNumberFormat="1" applyFont="1" applyBorder="1" applyAlignment="1">
      <alignment horizontal="center" vertical="center"/>
    </xf>
    <xf numFmtId="0" fontId="62" fillId="0" borderId="0" xfId="16" applyFont="1" applyBorder="1" applyAlignment="1">
      <alignment horizontal="center" vertical="center" wrapText="1"/>
    </xf>
    <xf numFmtId="0" fontId="62" fillId="4" borderId="0" xfId="16" applyFont="1" applyFill="1" applyBorder="1" applyAlignment="1">
      <alignment horizontal="center" vertical="center" wrapText="1"/>
    </xf>
    <xf numFmtId="3" fontId="62" fillId="4" borderId="0" xfId="16" applyNumberFormat="1" applyFont="1" applyFill="1" applyBorder="1" applyAlignment="1">
      <alignment horizontal="center" vertical="center"/>
    </xf>
    <xf numFmtId="4" fontId="62" fillId="4" borderId="0" xfId="16" applyNumberFormat="1" applyFont="1" applyFill="1" applyBorder="1" applyAlignment="1">
      <alignment horizontal="center" vertical="center"/>
    </xf>
    <xf numFmtId="0" fontId="62" fillId="0" borderId="0" xfId="16" applyFont="1"/>
    <xf numFmtId="0" fontId="185" fillId="0" borderId="0" xfId="0" applyFont="1" applyAlignment="1">
      <alignment horizontal="left" vertical="center"/>
    </xf>
    <xf numFmtId="0" fontId="182" fillId="0" borderId="0" xfId="0" applyFont="1" applyAlignment="1">
      <alignment vertical="center"/>
    </xf>
    <xf numFmtId="0" fontId="62" fillId="0" borderId="0" xfId="0" applyFont="1" applyAlignment="1">
      <alignment horizontal="left" vertical="center"/>
    </xf>
    <xf numFmtId="0" fontId="185" fillId="0" borderId="0" xfId="0" applyFont="1"/>
    <xf numFmtId="3" fontId="46" fillId="4" borderId="0" xfId="0" applyNumberFormat="1" applyFont="1" applyFill="1" applyBorder="1"/>
    <xf numFmtId="10" fontId="46" fillId="4" borderId="0" xfId="0" applyNumberFormat="1" applyFont="1" applyFill="1" applyBorder="1"/>
    <xf numFmtId="167" fontId="47" fillId="4" borderId="0" xfId="0" applyNumberFormat="1" applyFont="1" applyFill="1" applyBorder="1"/>
    <xf numFmtId="0" fontId="186" fillId="0" borderId="0" xfId="2" applyFont="1" applyAlignment="1">
      <alignment vertical="center" wrapText="1"/>
    </xf>
    <xf numFmtId="0" fontId="187" fillId="0" borderId="0" xfId="2" applyFont="1"/>
    <xf numFmtId="0" fontId="188" fillId="0" borderId="0" xfId="2" applyFont="1" applyAlignment="1">
      <alignment horizontal="center"/>
    </xf>
    <xf numFmtId="0" fontId="190" fillId="0" borderId="0" xfId="2" applyFont="1" applyAlignment="1">
      <alignment horizontal="center" vertical="center" wrapText="1"/>
    </xf>
    <xf numFmtId="3" fontId="189" fillId="4" borderId="0" xfId="3" applyNumberFormat="1" applyFont="1" applyFill="1" applyAlignment="1">
      <alignment horizontal="center" vertical="center" wrapText="1"/>
    </xf>
    <xf numFmtId="0" fontId="189" fillId="4" borderId="0" xfId="2" applyFont="1" applyFill="1" applyAlignment="1">
      <alignment vertical="center" wrapText="1"/>
    </xf>
    <xf numFmtId="0" fontId="190" fillId="0" borderId="0" xfId="2" applyFont="1" applyAlignment="1">
      <alignment vertical="center" wrapText="1"/>
    </xf>
    <xf numFmtId="3" fontId="191" fillId="4" borderId="0" xfId="3" applyNumberFormat="1" applyFont="1" applyFill="1" applyAlignment="1">
      <alignment horizontal="center" vertical="center" wrapText="1"/>
    </xf>
    <xf numFmtId="0" fontId="192" fillId="0" borderId="0" xfId="2" applyFont="1" applyAlignment="1">
      <alignment horizontal="center" vertical="center" wrapText="1"/>
    </xf>
    <xf numFmtId="0" fontId="193" fillId="4" borderId="53" xfId="3" applyFont="1" applyFill="1" applyBorder="1" applyAlignment="1">
      <alignment horizontal="left" vertical="center" indent="1"/>
    </xf>
    <xf numFmtId="166" fontId="194" fillId="4" borderId="56" xfId="2" applyNumberFormat="1" applyFont="1" applyFill="1" applyBorder="1" applyAlignment="1" applyProtection="1">
      <alignment horizontal="center" vertical="center"/>
      <protection locked="0"/>
    </xf>
    <xf numFmtId="3" fontId="139" fillId="4" borderId="0" xfId="2" applyNumberFormat="1" applyFont="1" applyFill="1" applyAlignment="1" applyProtection="1">
      <alignment horizontal="center" vertical="center"/>
      <protection locked="0"/>
    </xf>
    <xf numFmtId="166" fontId="194" fillId="4" borderId="53" xfId="2" applyNumberFormat="1" applyFont="1" applyFill="1" applyBorder="1" applyAlignment="1" applyProtection="1">
      <alignment horizontal="center" vertical="center"/>
      <protection locked="0"/>
    </xf>
    <xf numFmtId="0" fontId="192" fillId="0" borderId="0" xfId="2" applyFont="1" applyAlignment="1">
      <alignment vertical="center" wrapText="1"/>
    </xf>
    <xf numFmtId="0" fontId="193" fillId="4" borderId="63" xfId="3" applyFont="1" applyFill="1" applyBorder="1" applyAlignment="1">
      <alignment horizontal="left" vertical="center" indent="1"/>
    </xf>
    <xf numFmtId="166" fontId="194" fillId="4" borderId="60" xfId="2" applyNumberFormat="1" applyFont="1" applyFill="1" applyBorder="1" applyAlignment="1" applyProtection="1">
      <alignment horizontal="center" vertical="center"/>
      <protection locked="0"/>
    </xf>
    <xf numFmtId="166" fontId="194" fillId="4" borderId="63" xfId="2" applyNumberFormat="1" applyFont="1" applyFill="1" applyBorder="1" applyAlignment="1" applyProtection="1">
      <alignment horizontal="center" vertical="center"/>
      <protection locked="0"/>
    </xf>
    <xf numFmtId="0" fontId="193" fillId="4" borderId="54" xfId="3" applyFont="1" applyFill="1" applyBorder="1" applyAlignment="1">
      <alignment horizontal="left" vertical="center" indent="1"/>
    </xf>
    <xf numFmtId="166" fontId="194" fillId="4" borderId="58" xfId="2" applyNumberFormat="1" applyFont="1" applyFill="1" applyBorder="1" applyAlignment="1" applyProtection="1">
      <alignment horizontal="center" vertical="center"/>
      <protection locked="0"/>
    </xf>
    <xf numFmtId="166" fontId="194" fillId="4" borderId="54" xfId="2" applyNumberFormat="1" applyFont="1" applyFill="1" applyBorder="1" applyAlignment="1" applyProtection="1">
      <alignment horizontal="center" vertical="center"/>
      <protection locked="0"/>
    </xf>
    <xf numFmtId="2" fontId="188" fillId="0" borderId="0" xfId="2" applyNumberFormat="1" applyFont="1" applyAlignment="1">
      <alignment horizontal="left" vertical="center" wrapText="1"/>
    </xf>
    <xf numFmtId="3" fontId="187" fillId="0" borderId="0" xfId="2" applyNumberFormat="1" applyFont="1"/>
    <xf numFmtId="166" fontId="153" fillId="4" borderId="53" xfId="2" applyNumberFormat="1" applyFont="1" applyFill="1" applyBorder="1" applyAlignment="1" applyProtection="1">
      <alignment horizontal="center" vertical="center"/>
      <protection locked="0"/>
    </xf>
    <xf numFmtId="166" fontId="153" fillId="4" borderId="63" xfId="2" applyNumberFormat="1" applyFont="1" applyFill="1" applyBorder="1" applyAlignment="1" applyProtection="1">
      <alignment horizontal="center" vertical="center"/>
      <protection locked="0"/>
    </xf>
    <xf numFmtId="166" fontId="153" fillId="4" borderId="54" xfId="2" applyNumberFormat="1" applyFont="1" applyFill="1" applyBorder="1" applyAlignment="1" applyProtection="1">
      <alignment horizontal="center" vertical="center"/>
      <protection locked="0"/>
    </xf>
    <xf numFmtId="0" fontId="46" fillId="4" borderId="0" xfId="0" applyFont="1" applyFill="1"/>
    <xf numFmtId="0" fontId="162" fillId="4" borderId="0" xfId="0" applyFont="1" applyFill="1" applyBorder="1"/>
    <xf numFmtId="0" fontId="87" fillId="5" borderId="55" xfId="0" applyFont="1" applyFill="1" applyBorder="1"/>
    <xf numFmtId="167" fontId="62" fillId="5" borderId="64" xfId="0" applyNumberFormat="1" applyFont="1" applyFill="1" applyBorder="1" applyAlignment="1">
      <alignment horizontal="center"/>
    </xf>
    <xf numFmtId="167" fontId="62" fillId="5" borderId="56" xfId="0" applyNumberFormat="1" applyFont="1" applyFill="1" applyBorder="1" applyAlignment="1">
      <alignment horizontal="center"/>
    </xf>
    <xf numFmtId="0" fontId="185" fillId="4" borderId="0" xfId="0" applyFont="1" applyFill="1" applyBorder="1"/>
    <xf numFmtId="0" fontId="87" fillId="4" borderId="59" xfId="0" applyFont="1" applyFill="1" applyBorder="1"/>
    <xf numFmtId="167" fontId="62" fillId="4" borderId="0" xfId="0" applyNumberFormat="1" applyFont="1" applyFill="1" applyBorder="1" applyAlignment="1">
      <alignment horizontal="center"/>
    </xf>
    <xf numFmtId="167" fontId="62" fillId="4" borderId="60" xfId="0" applyNumberFormat="1" applyFont="1" applyFill="1" applyBorder="1" applyAlignment="1">
      <alignment horizontal="center"/>
    </xf>
    <xf numFmtId="0" fontId="87" fillId="5" borderId="59" xfId="0" applyFont="1" applyFill="1" applyBorder="1"/>
    <xf numFmtId="167" fontId="62" fillId="5" borderId="0" xfId="0" applyNumberFormat="1" applyFont="1" applyFill="1" applyBorder="1" applyAlignment="1">
      <alignment horizontal="center"/>
    </xf>
    <xf numFmtId="167" fontId="62" fillId="5" borderId="60" xfId="0" applyNumberFormat="1" applyFont="1" applyFill="1" applyBorder="1" applyAlignment="1">
      <alignment horizontal="center"/>
    </xf>
    <xf numFmtId="0" fontId="87" fillId="4" borderId="57" xfId="0" applyFont="1" applyFill="1" applyBorder="1"/>
    <xf numFmtId="167" fontId="62" fillId="4" borderId="65" xfId="0" applyNumberFormat="1" applyFont="1" applyFill="1" applyBorder="1" applyAlignment="1">
      <alignment horizontal="center"/>
    </xf>
    <xf numFmtId="167" fontId="62" fillId="4" borderId="58" xfId="0" applyNumberFormat="1" applyFont="1" applyFill="1" applyBorder="1" applyAlignment="1">
      <alignment horizontal="center"/>
    </xf>
    <xf numFmtId="0" fontId="47" fillId="38" borderId="0" xfId="0" applyFont="1" applyFill="1" applyBorder="1" applyAlignment="1">
      <alignment horizontal="center" vertical="center" wrapText="1"/>
    </xf>
    <xf numFmtId="0" fontId="47" fillId="38" borderId="155" xfId="0" applyFont="1" applyFill="1" applyBorder="1" applyAlignment="1">
      <alignment horizontal="center" vertical="center"/>
    </xf>
    <xf numFmtId="0" fontId="47" fillId="38" borderId="166" xfId="0" applyFont="1" applyFill="1" applyBorder="1" applyAlignment="1">
      <alignment horizontal="center" vertical="center" wrapText="1"/>
    </xf>
    <xf numFmtId="0" fontId="47" fillId="38" borderId="154" xfId="0" applyFont="1" applyFill="1" applyBorder="1" applyAlignment="1">
      <alignment horizontal="center" vertical="center"/>
    </xf>
    <xf numFmtId="0" fontId="47" fillId="39" borderId="65" xfId="0" applyFont="1" applyFill="1" applyBorder="1" applyAlignment="1">
      <alignment horizontal="center" vertical="center" wrapText="1"/>
    </xf>
    <xf numFmtId="0" fontId="183" fillId="0" borderId="0" xfId="0" applyFont="1" applyAlignment="1">
      <alignment vertical="center"/>
    </xf>
    <xf numFmtId="0" fontId="185" fillId="0" borderId="0" xfId="0" applyFont="1" applyAlignment="1" applyProtection="1">
      <alignment vertical="center" wrapText="1"/>
      <protection locked="0"/>
    </xf>
    <xf numFmtId="0" fontId="184" fillId="0" borderId="0" xfId="0" applyFont="1" applyAlignment="1" applyProtection="1">
      <alignment vertical="center" wrapText="1"/>
      <protection locked="0"/>
    </xf>
    <xf numFmtId="0" fontId="185" fillId="0" borderId="0" xfId="0" applyFont="1" applyBorder="1"/>
    <xf numFmtId="0" fontId="103" fillId="0" borderId="53" xfId="0" applyFont="1" applyBorder="1"/>
    <xf numFmtId="168" fontId="2" fillId="0" borderId="55" xfId="0" applyNumberFormat="1" applyFont="1" applyBorder="1" applyAlignment="1">
      <alignment horizontal="center"/>
    </xf>
    <xf numFmtId="2" fontId="195" fillId="0" borderId="56" xfId="0" applyNumberFormat="1" applyFont="1" applyBorder="1" applyAlignment="1">
      <alignment horizontal="center"/>
    </xf>
    <xf numFmtId="0" fontId="103" fillId="0" borderId="63" xfId="0" applyFont="1" applyBorder="1"/>
    <xf numFmtId="168" fontId="2" fillId="0" borderId="59" xfId="0" applyNumberFormat="1" applyFont="1" applyBorder="1" applyAlignment="1">
      <alignment horizontal="center"/>
    </xf>
    <xf numFmtId="2" fontId="195" fillId="0" borderId="60" xfId="0" applyNumberFormat="1" applyFont="1" applyBorder="1" applyAlignment="1">
      <alignment horizontal="center"/>
    </xf>
    <xf numFmtId="0" fontId="103" fillId="0" borderId="54" xfId="0" applyFont="1" applyBorder="1"/>
    <xf numFmtId="168" fontId="2" fillId="0" borderId="57" xfId="0" applyNumberFormat="1" applyFont="1" applyBorder="1" applyAlignment="1">
      <alignment horizontal="center"/>
    </xf>
    <xf numFmtId="2" fontId="195" fillId="0" borderId="58" xfId="0" applyNumberFormat="1" applyFont="1" applyBorder="1" applyAlignment="1">
      <alignment horizontal="center"/>
    </xf>
    <xf numFmtId="0" fontId="171" fillId="0" borderId="0" xfId="0" applyFont="1"/>
    <xf numFmtId="49" fontId="145" fillId="0" borderId="0" xfId="0" applyNumberFormat="1" applyFont="1" applyAlignment="1">
      <alignment vertical="center" wrapText="1"/>
    </xf>
    <xf numFmtId="0" fontId="87" fillId="5" borderId="16" xfId="0" applyFont="1" applyFill="1" applyBorder="1"/>
    <xf numFmtId="167" fontId="62" fillId="5" borderId="17" xfId="0" applyNumberFormat="1" applyFont="1" applyFill="1" applyBorder="1" applyAlignment="1">
      <alignment horizontal="center"/>
    </xf>
    <xf numFmtId="0" fontId="87" fillId="4" borderId="16" xfId="0" applyFont="1" applyFill="1" applyBorder="1"/>
    <xf numFmtId="167" fontId="62" fillId="4" borderId="17" xfId="0" applyNumberFormat="1" applyFont="1" applyFill="1" applyBorder="1" applyAlignment="1">
      <alignment horizontal="center"/>
    </xf>
    <xf numFmtId="0" fontId="47" fillId="38" borderId="65" xfId="0" applyFont="1" applyFill="1" applyBorder="1" applyAlignment="1">
      <alignment horizontal="center" vertical="center" wrapText="1"/>
    </xf>
    <xf numFmtId="0" fontId="47" fillId="38" borderId="163" xfId="0" applyFont="1" applyFill="1" applyBorder="1" applyAlignment="1">
      <alignment horizontal="center" vertical="center" wrapText="1"/>
    </xf>
    <xf numFmtId="0" fontId="47" fillId="38" borderId="134" xfId="0" applyFont="1" applyFill="1" applyBorder="1" applyAlignment="1">
      <alignment horizontal="center" vertical="center" wrapText="1"/>
    </xf>
    <xf numFmtId="0" fontId="62" fillId="0" borderId="86" xfId="0" applyFont="1" applyBorder="1"/>
    <xf numFmtId="0" fontId="87" fillId="5" borderId="175" xfId="0" applyFont="1" applyFill="1" applyBorder="1"/>
    <xf numFmtId="167" fontId="62" fillId="5" borderId="117" xfId="0" applyNumberFormat="1" applyFont="1" applyFill="1" applyBorder="1" applyAlignment="1">
      <alignment horizontal="center"/>
    </xf>
    <xf numFmtId="0" fontId="62" fillId="0" borderId="196" xfId="0" applyFont="1" applyBorder="1"/>
    <xf numFmtId="167" fontId="62" fillId="5" borderId="197" xfId="0" applyNumberFormat="1" applyFont="1" applyFill="1" applyBorder="1" applyAlignment="1">
      <alignment horizontal="center"/>
    </xf>
    <xf numFmtId="0" fontId="185" fillId="4" borderId="101" xfId="0" applyFont="1" applyFill="1" applyBorder="1"/>
    <xf numFmtId="167" fontId="62" fillId="5" borderId="198" xfId="0" applyNumberFormat="1" applyFont="1" applyFill="1" applyBorder="1" applyAlignment="1">
      <alignment horizontal="center"/>
    </xf>
    <xf numFmtId="0" fontId="87" fillId="4" borderId="101" xfId="0" applyFont="1" applyFill="1" applyBorder="1"/>
    <xf numFmtId="167" fontId="62" fillId="4" borderId="86" xfId="0" applyNumberFormat="1" applyFont="1" applyFill="1" applyBorder="1" applyAlignment="1">
      <alignment horizontal="center"/>
    </xf>
    <xf numFmtId="0" fontId="87" fillId="5" borderId="101" xfId="0" applyFont="1" applyFill="1" applyBorder="1"/>
    <xf numFmtId="167" fontId="62" fillId="5" borderId="86" xfId="0" applyNumberFormat="1" applyFont="1" applyFill="1" applyBorder="1" applyAlignment="1">
      <alignment horizontal="center"/>
    </xf>
    <xf numFmtId="0" fontId="87" fillId="5" borderId="185" xfId="0" applyFont="1" applyFill="1" applyBorder="1"/>
    <xf numFmtId="167" fontId="62" fillId="5" borderId="142" xfId="0" applyNumberFormat="1" applyFont="1" applyFill="1" applyBorder="1" applyAlignment="1">
      <alignment horizontal="center"/>
    </xf>
    <xf numFmtId="167" fontId="62" fillId="5" borderId="199" xfId="0" applyNumberFormat="1" applyFont="1" applyFill="1" applyBorder="1" applyAlignment="1">
      <alignment horizontal="center"/>
    </xf>
    <xf numFmtId="168" fontId="2" fillId="41" borderId="59" xfId="0" applyNumberFormat="1" applyFont="1" applyFill="1" applyBorder="1" applyAlignment="1">
      <alignment horizontal="center"/>
    </xf>
    <xf numFmtId="0" fontId="62" fillId="3" borderId="0" xfId="2" applyFont="1" applyFill="1" applyAlignment="1">
      <alignment vertical="center" wrapText="1"/>
    </xf>
    <xf numFmtId="14" fontId="46" fillId="0" borderId="0" xfId="2" applyNumberFormat="1" applyFont="1" applyAlignment="1">
      <alignment vertical="center"/>
    </xf>
    <xf numFmtId="0" fontId="162" fillId="3" borderId="0" xfId="2" applyFont="1" applyFill="1" applyAlignment="1">
      <alignment horizontal="left" vertical="center"/>
    </xf>
    <xf numFmtId="0" fontId="158" fillId="0" borderId="11" xfId="2" applyFont="1" applyBorder="1" applyAlignment="1">
      <alignment vertical="center" wrapText="1"/>
    </xf>
    <xf numFmtId="0" fontId="87" fillId="3" borderId="0" xfId="2" applyFont="1" applyFill="1" applyAlignment="1">
      <alignment vertical="center" wrapText="1"/>
    </xf>
    <xf numFmtId="3" fontId="147" fillId="0" borderId="56" xfId="0" applyNumberFormat="1" applyFont="1" applyBorder="1" applyAlignment="1">
      <alignment horizontal="center" vertical="center"/>
    </xf>
    <xf numFmtId="3" fontId="62" fillId="0" borderId="0" xfId="2" applyNumberFormat="1" applyFont="1" applyAlignment="1">
      <alignment horizontal="center" vertical="center"/>
    </xf>
    <xf numFmtId="3" fontId="147" fillId="0" borderId="60" xfId="0" applyNumberFormat="1" applyFont="1" applyBorder="1" applyAlignment="1">
      <alignment horizontal="center" vertical="center"/>
    </xf>
    <xf numFmtId="3" fontId="62" fillId="0" borderId="0" xfId="2" applyNumberFormat="1" applyFont="1" applyAlignment="1">
      <alignment horizontal="center" vertical="center" wrapText="1"/>
    </xf>
    <xf numFmtId="3" fontId="147" fillId="0" borderId="60" xfId="0" applyNumberFormat="1" applyFont="1" applyBorder="1" applyAlignment="1">
      <alignment horizontal="center" vertical="center" wrapText="1"/>
    </xf>
    <xf numFmtId="3" fontId="147" fillId="0" borderId="60" xfId="2" applyNumberFormat="1" applyFont="1" applyBorder="1" applyAlignment="1">
      <alignment horizontal="center" vertical="center" wrapText="1"/>
    </xf>
    <xf numFmtId="0" fontId="146" fillId="0" borderId="54" xfId="2" applyFont="1" applyBorder="1" applyAlignment="1">
      <alignment vertical="center" wrapText="1"/>
    </xf>
    <xf numFmtId="0" fontId="135" fillId="0" borderId="57" xfId="2" applyFont="1" applyBorder="1" applyAlignment="1">
      <alignment horizontal="center" vertical="center" wrapText="1"/>
    </xf>
    <xf numFmtId="3" fontId="147" fillId="0" borderId="58" xfId="2" applyNumberFormat="1" applyFont="1" applyBorder="1" applyAlignment="1">
      <alignment horizontal="center" vertical="center" wrapText="1"/>
    </xf>
    <xf numFmtId="3" fontId="147" fillId="0" borderId="11" xfId="0" applyNumberFormat="1" applyFont="1" applyBorder="1" applyAlignment="1">
      <alignment horizontal="center" vertical="center"/>
    </xf>
    <xf numFmtId="0" fontId="87" fillId="0" borderId="101" xfId="2" applyFont="1" applyBorder="1" applyAlignment="1">
      <alignment horizontal="center" vertical="center" wrapText="1"/>
    </xf>
    <xf numFmtId="0" fontId="46" fillId="0" borderId="0" xfId="3" applyFont="1"/>
    <xf numFmtId="0" fontId="185" fillId="0" borderId="0" xfId="3" applyFont="1" applyAlignment="1">
      <alignment horizontal="left" vertical="center"/>
    </xf>
    <xf numFmtId="0" fontId="182" fillId="0" borderId="0" xfId="3" applyFont="1" applyAlignment="1">
      <alignment vertical="center"/>
    </xf>
    <xf numFmtId="0" fontId="183" fillId="0" borderId="0" xfId="3" applyFont="1" applyAlignment="1">
      <alignment vertical="center"/>
    </xf>
    <xf numFmtId="0" fontId="145" fillId="0" borderId="0" xfId="3" applyFont="1" applyAlignment="1">
      <alignment horizontal="left" vertical="center"/>
    </xf>
    <xf numFmtId="0" fontId="185" fillId="0" borderId="0" xfId="3" applyFont="1" applyAlignment="1" applyProtection="1">
      <alignment vertical="center" wrapText="1"/>
      <protection locked="0"/>
    </xf>
    <xf numFmtId="0" fontId="184" fillId="0" borderId="0" xfId="3" applyFont="1" applyAlignment="1" applyProtection="1">
      <alignment vertical="center" wrapText="1"/>
      <protection locked="0"/>
    </xf>
    <xf numFmtId="0" fontId="62" fillId="0" borderId="0" xfId="3" applyFont="1"/>
    <xf numFmtId="0" fontId="182" fillId="0" borderId="0" xfId="3" applyFont="1" applyAlignment="1">
      <alignment vertical="center" wrapText="1"/>
    </xf>
    <xf numFmtId="0" fontId="103" fillId="4" borderId="16" xfId="3" applyFont="1" applyFill="1" applyBorder="1"/>
    <xf numFmtId="168" fontId="153" fillId="4" borderId="56" xfId="15" applyNumberFormat="1" applyFont="1" applyFill="1" applyBorder="1" applyAlignment="1" applyProtection="1">
      <alignment horizontal="center" vertical="center"/>
      <protection locked="0"/>
    </xf>
    <xf numFmtId="168" fontId="153" fillId="4" borderId="60" xfId="15" applyNumberFormat="1" applyFont="1" applyFill="1" applyBorder="1" applyAlignment="1" applyProtection="1">
      <alignment horizontal="center" vertical="center"/>
      <protection locked="0"/>
    </xf>
    <xf numFmtId="3" fontId="62" fillId="4" borderId="54" xfId="2" applyNumberFormat="1" applyFont="1" applyFill="1" applyBorder="1" applyAlignment="1" applyProtection="1">
      <alignment horizontal="center" vertical="center"/>
      <protection locked="0"/>
    </xf>
    <xf numFmtId="168" fontId="153" fillId="4" borderId="58" xfId="15" applyNumberFormat="1" applyFont="1" applyFill="1" applyBorder="1" applyAlignment="1" applyProtection="1">
      <alignment horizontal="center" vertical="center"/>
      <protection locked="0"/>
    </xf>
    <xf numFmtId="0" fontId="162" fillId="0" borderId="0" xfId="3" applyFont="1"/>
    <xf numFmtId="0" fontId="171" fillId="0" borderId="0" xfId="3" applyFont="1"/>
    <xf numFmtId="0" fontId="47" fillId="39" borderId="59" xfId="3" applyFont="1" applyFill="1" applyBorder="1" applyAlignment="1">
      <alignment horizontal="center" vertical="center" wrapText="1"/>
    </xf>
    <xf numFmtId="0" fontId="162" fillId="39" borderId="64" xfId="3" applyFont="1" applyFill="1" applyBorder="1"/>
    <xf numFmtId="0" fontId="162" fillId="39" borderId="56" xfId="3" applyFont="1" applyFill="1" applyBorder="1"/>
    <xf numFmtId="0" fontId="119" fillId="40" borderId="163" xfId="3" applyFont="1" applyFill="1" applyBorder="1" applyAlignment="1">
      <alignment horizontal="center" vertical="center" wrapText="1"/>
    </xf>
    <xf numFmtId="0" fontId="119" fillId="40" borderId="78"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166" xfId="3" applyFont="1" applyFill="1" applyBorder="1" applyAlignment="1">
      <alignment horizontal="center" vertical="center" wrapText="1"/>
    </xf>
    <xf numFmtId="0" fontId="158" fillId="0" borderId="0" xfId="3" applyFont="1" applyAlignment="1">
      <alignment horizontal="center" vertical="center" wrapText="1"/>
    </xf>
    <xf numFmtId="0" fontId="103" fillId="4" borderId="53" xfId="3" applyFont="1" applyFill="1" applyBorder="1"/>
    <xf numFmtId="0" fontId="103" fillId="4" borderId="63" xfId="3" applyFont="1" applyFill="1" applyBorder="1"/>
    <xf numFmtId="0" fontId="103" fillId="4" borderId="54" xfId="3" applyFont="1" applyFill="1" applyBorder="1"/>
    <xf numFmtId="0" fontId="47" fillId="39" borderId="155" xfId="3" applyFont="1" applyFill="1" applyBorder="1" applyAlignment="1">
      <alignment horizontal="center" vertical="center" wrapText="1"/>
    </xf>
    <xf numFmtId="0" fontId="47" fillId="39" borderId="154" xfId="3" applyFont="1" applyFill="1" applyBorder="1" applyAlignment="1">
      <alignment horizontal="center" vertical="center" wrapText="1"/>
    </xf>
    <xf numFmtId="0" fontId="47" fillId="39" borderId="163" xfId="3" applyFont="1" applyFill="1" applyBorder="1" applyAlignment="1">
      <alignment horizontal="center" vertical="center" wrapText="1"/>
    </xf>
    <xf numFmtId="3" fontId="62" fillId="4" borderId="0" xfId="0" applyNumberFormat="1" applyFont="1" applyFill="1" applyBorder="1"/>
    <xf numFmtId="10" fontId="62" fillId="4" borderId="0" xfId="0" applyNumberFormat="1" applyFont="1" applyFill="1" applyBorder="1"/>
    <xf numFmtId="0" fontId="130" fillId="0" borderId="0" xfId="16" applyFont="1" applyAlignment="1">
      <alignment horizontal="center" vertical="center" wrapText="1"/>
    </xf>
    <xf numFmtId="0" fontId="158" fillId="0" borderId="0" xfId="16" applyFont="1" applyBorder="1" applyAlignment="1">
      <alignment vertical="center" wrapText="1"/>
    </xf>
    <xf numFmtId="0" fontId="158" fillId="0" borderId="0" xfId="16" applyFont="1" applyBorder="1" applyAlignment="1">
      <alignment horizontal="center" vertical="center" wrapText="1"/>
    </xf>
    <xf numFmtId="0" fontId="158" fillId="0" borderId="0" xfId="16" applyFont="1" applyAlignment="1">
      <alignment vertical="center" wrapText="1"/>
    </xf>
    <xf numFmtId="0" fontId="158" fillId="0" borderId="63" xfId="16" applyFont="1" applyBorder="1" applyAlignment="1">
      <alignment vertical="center" wrapText="1"/>
    </xf>
    <xf numFmtId="0" fontId="133" fillId="0" borderId="0" xfId="16" applyFont="1" applyBorder="1" applyAlignment="1">
      <alignment horizontal="center" vertical="center" wrapText="1"/>
    </xf>
    <xf numFmtId="0" fontId="134" fillId="0" borderId="0" xfId="16" applyFont="1" applyBorder="1" applyAlignment="1">
      <alignment horizontal="center" vertical="center" wrapText="1"/>
    </xf>
    <xf numFmtId="0" fontId="144" fillId="0" borderId="0" xfId="16" applyFont="1" applyAlignment="1">
      <alignment horizontal="center"/>
    </xf>
    <xf numFmtId="0" fontId="136" fillId="0" borderId="0" xfId="16" applyFont="1" applyBorder="1" applyAlignment="1">
      <alignment horizontal="center" vertical="center"/>
    </xf>
    <xf numFmtId="0" fontId="136" fillId="0" borderId="0" xfId="16" applyFont="1" applyBorder="1" applyAlignment="1">
      <alignment horizontal="left" vertical="center"/>
    </xf>
    <xf numFmtId="0" fontId="162" fillId="0" borderId="0" xfId="16" applyFont="1" applyBorder="1" applyAlignment="1">
      <alignment horizontal="left" vertical="center"/>
    </xf>
    <xf numFmtId="0" fontId="158" fillId="0" borderId="64" xfId="16" applyFont="1" applyBorder="1" applyAlignment="1">
      <alignment vertical="center" wrapText="1"/>
    </xf>
    <xf numFmtId="0" fontId="158" fillId="0" borderId="56" xfId="16" applyFont="1" applyBorder="1" applyAlignment="1">
      <alignment vertical="center" wrapText="1"/>
    </xf>
    <xf numFmtId="9" fontId="158" fillId="0" borderId="0" xfId="16" applyNumberFormat="1" applyFont="1" applyBorder="1" applyAlignment="1">
      <alignment horizontal="center" vertical="center" wrapText="1"/>
    </xf>
    <xf numFmtId="0" fontId="158" fillId="0" borderId="57" xfId="16" applyFont="1" applyBorder="1" applyAlignment="1">
      <alignment vertical="center" wrapText="1"/>
    </xf>
    <xf numFmtId="0" fontId="135" fillId="0" borderId="0" xfId="16" applyFont="1" applyAlignment="1">
      <alignment horizontal="center" vertical="center" wrapText="1"/>
    </xf>
    <xf numFmtId="0" fontId="146" fillId="0" borderId="53" xfId="16" applyFont="1" applyBorder="1" applyAlignment="1">
      <alignment horizontal="left" vertical="center" wrapText="1"/>
    </xf>
    <xf numFmtId="3" fontId="135" fillId="4" borderId="53" xfId="16" applyNumberFormat="1" applyFont="1" applyFill="1" applyBorder="1" applyAlignment="1">
      <alignment horizontal="center" vertical="center"/>
    </xf>
    <xf numFmtId="4" fontId="135" fillId="0" borderId="0" xfId="16" applyNumberFormat="1" applyFont="1" applyBorder="1" applyAlignment="1">
      <alignment horizontal="center" vertical="center"/>
    </xf>
    <xf numFmtId="3" fontId="135" fillId="4" borderId="55" xfId="16" applyNumberFormat="1" applyFont="1" applyFill="1" applyBorder="1" applyAlignment="1">
      <alignment horizontal="center" vertical="center"/>
    </xf>
    <xf numFmtId="4" fontId="147" fillId="4" borderId="56" xfId="16" applyNumberFormat="1" applyFont="1" applyFill="1" applyBorder="1" applyAlignment="1">
      <alignment horizontal="center" vertical="center"/>
    </xf>
    <xf numFmtId="2" fontId="153" fillId="4" borderId="56" xfId="15" applyNumberFormat="1" applyFont="1" applyFill="1" applyBorder="1" applyAlignment="1" applyProtection="1">
      <alignment horizontal="center" vertical="center"/>
      <protection locked="0"/>
    </xf>
    <xf numFmtId="3" fontId="135" fillId="0" borderId="0" xfId="16" applyNumberFormat="1" applyFont="1" applyAlignment="1">
      <alignment vertical="center" wrapText="1"/>
    </xf>
    <xf numFmtId="0" fontId="146" fillId="0" borderId="63" xfId="16" applyFont="1" applyBorder="1" applyAlignment="1">
      <alignment horizontal="left" vertical="center" wrapText="1"/>
    </xf>
    <xf numFmtId="3" fontId="135" fillId="4" borderId="63" xfId="16" applyNumberFormat="1" applyFont="1" applyFill="1" applyBorder="1" applyAlignment="1">
      <alignment horizontal="center" vertical="center"/>
    </xf>
    <xf numFmtId="3" fontId="135" fillId="4" borderId="59" xfId="16" applyNumberFormat="1" applyFont="1" applyFill="1" applyBorder="1" applyAlignment="1">
      <alignment horizontal="center" vertical="center"/>
    </xf>
    <xf numFmtId="4" fontId="147" fillId="4" borderId="60" xfId="16" applyNumberFormat="1" applyFont="1" applyFill="1" applyBorder="1" applyAlignment="1">
      <alignment horizontal="center" vertical="center"/>
    </xf>
    <xf numFmtId="4" fontId="153" fillId="4" borderId="60" xfId="15" applyNumberFormat="1" applyFont="1" applyFill="1" applyBorder="1" applyAlignment="1" applyProtection="1">
      <alignment horizontal="center" vertical="center"/>
      <protection locked="0"/>
    </xf>
    <xf numFmtId="3" fontId="135" fillId="4" borderId="59" xfId="16" applyNumberFormat="1" applyFont="1" applyFill="1" applyBorder="1" applyAlignment="1">
      <alignment horizontal="center" vertical="center" wrapText="1"/>
    </xf>
    <xf numFmtId="3" fontId="135" fillId="4" borderId="63" xfId="16" applyNumberFormat="1" applyFont="1" applyFill="1" applyBorder="1" applyAlignment="1">
      <alignment horizontal="center" vertical="center" wrapText="1"/>
    </xf>
    <xf numFmtId="4" fontId="135" fillId="0" borderId="0" xfId="16" applyNumberFormat="1" applyFont="1" applyBorder="1" applyAlignment="1">
      <alignment horizontal="center" vertical="center" wrapText="1"/>
    </xf>
    <xf numFmtId="4" fontId="147" fillId="4" borderId="60" xfId="16" applyNumberFormat="1" applyFont="1" applyFill="1" applyBorder="1" applyAlignment="1">
      <alignment horizontal="center" vertical="center" wrapText="1"/>
    </xf>
    <xf numFmtId="0" fontId="146" fillId="0" borderId="54" xfId="16" applyFont="1" applyBorder="1" applyAlignment="1">
      <alignment horizontal="left" vertical="center" wrapText="1"/>
    </xf>
    <xf numFmtId="3" fontId="135" fillId="4" borderId="54" xfId="16" applyNumberFormat="1" applyFont="1" applyFill="1" applyBorder="1" applyAlignment="1">
      <alignment horizontal="center" vertical="center" wrapText="1"/>
    </xf>
    <xf numFmtId="3" fontId="135" fillId="4" borderId="57" xfId="16" applyNumberFormat="1" applyFont="1" applyFill="1" applyBorder="1" applyAlignment="1">
      <alignment horizontal="center" vertical="center" wrapText="1"/>
    </xf>
    <xf numFmtId="4" fontId="147" fillId="4" borderId="58" xfId="16" applyNumberFormat="1" applyFont="1" applyFill="1" applyBorder="1" applyAlignment="1">
      <alignment horizontal="center" vertical="center" wrapText="1"/>
    </xf>
    <xf numFmtId="4" fontId="153" fillId="4" borderId="58" xfId="15" applyNumberFormat="1" applyFont="1" applyFill="1" applyBorder="1" applyAlignment="1" applyProtection="1">
      <alignment horizontal="center" vertical="center"/>
      <protection locked="0"/>
    </xf>
    <xf numFmtId="2" fontId="62" fillId="0" borderId="0" xfId="16" applyNumberFormat="1" applyFont="1" applyBorder="1"/>
    <xf numFmtId="10" fontId="135" fillId="0" borderId="0" xfId="16" applyNumberFormat="1" applyFont="1" applyAlignment="1">
      <alignment vertical="center" wrapText="1"/>
    </xf>
    <xf numFmtId="2" fontId="137" fillId="0" borderId="0" xfId="16" applyNumberFormat="1" applyFont="1" applyBorder="1" applyAlignment="1">
      <alignment horizontal="center" vertical="center" wrapText="1"/>
    </xf>
    <xf numFmtId="2" fontId="134" fillId="0" borderId="0" xfId="16" applyNumberFormat="1" applyFont="1" applyBorder="1" applyAlignment="1">
      <alignment horizontal="center" vertical="center" wrapText="1"/>
    </xf>
    <xf numFmtId="0" fontId="148" fillId="0" borderId="0" xfId="16" applyFont="1"/>
    <xf numFmtId="2" fontId="144" fillId="0" borderId="0" xfId="16" applyNumberFormat="1" applyFont="1" applyAlignment="1">
      <alignment vertical="center" wrapText="1"/>
    </xf>
    <xf numFmtId="9" fontId="47" fillId="39" borderId="65" xfId="16" applyNumberFormat="1" applyFont="1" applyFill="1" applyBorder="1" applyAlignment="1">
      <alignment horizontal="center" vertical="center" wrapText="1"/>
    </xf>
    <xf numFmtId="0" fontId="47" fillId="39" borderId="65" xfId="3" applyFont="1" applyFill="1" applyBorder="1" applyAlignment="1">
      <alignment horizontal="center" vertical="center" wrapText="1"/>
    </xf>
    <xf numFmtId="0" fontId="47" fillId="39" borderId="74" xfId="16" applyFont="1" applyFill="1" applyBorder="1" applyAlignment="1">
      <alignment horizontal="center" vertical="center" wrapText="1"/>
    </xf>
    <xf numFmtId="0" fontId="47" fillId="39" borderId="155" xfId="16" applyFont="1" applyFill="1" applyBorder="1" applyAlignment="1">
      <alignment horizontal="center" vertical="center" wrapText="1"/>
    </xf>
    <xf numFmtId="9" fontId="47" fillId="39" borderId="154" xfId="16" applyNumberFormat="1" applyFont="1" applyFill="1" applyBorder="1" applyAlignment="1">
      <alignment horizontal="center" vertical="center" wrapText="1"/>
    </xf>
    <xf numFmtId="0" fontId="47" fillId="39" borderId="77" xfId="3" applyFont="1" applyFill="1" applyBorder="1" applyAlignment="1">
      <alignment horizontal="center" vertical="center" wrapText="1"/>
    </xf>
    <xf numFmtId="0" fontId="47" fillId="39" borderId="170" xfId="3" applyFont="1" applyFill="1" applyBorder="1" applyAlignment="1">
      <alignment horizontal="center" vertical="center" wrapText="1"/>
    </xf>
    <xf numFmtId="0" fontId="47" fillId="39" borderId="166" xfId="3" applyFont="1" applyFill="1" applyBorder="1" applyAlignment="1">
      <alignment horizontal="center" vertical="center" wrapText="1"/>
    </xf>
    <xf numFmtId="0" fontId="3" fillId="4" borderId="208" xfId="19" applyFont="1" applyFill="1" applyBorder="1"/>
    <xf numFmtId="3" fontId="103" fillId="4" borderId="209" xfId="19" applyNumberFormat="1" applyFont="1" applyFill="1" applyBorder="1"/>
    <xf numFmtId="3" fontId="103" fillId="4" borderId="0" xfId="19" applyNumberFormat="1" applyFont="1" applyFill="1"/>
    <xf numFmtId="3" fontId="3" fillId="4" borderId="210" xfId="19" applyNumberFormat="1" applyFont="1" applyFill="1" applyBorder="1"/>
    <xf numFmtId="3" fontId="103" fillId="4" borderId="211" xfId="19" applyNumberFormat="1" applyFont="1" applyFill="1" applyBorder="1"/>
    <xf numFmtId="3" fontId="103" fillId="4" borderId="212" xfId="19" applyNumberFormat="1" applyFont="1" applyFill="1" applyBorder="1"/>
    <xf numFmtId="0" fontId="3" fillId="0" borderId="213" xfId="19" applyFont="1" applyBorder="1"/>
    <xf numFmtId="3" fontId="103" fillId="4" borderId="214" xfId="19" applyNumberFormat="1" applyFont="1" applyFill="1" applyBorder="1"/>
    <xf numFmtId="167" fontId="103" fillId="4" borderId="39" xfId="20" applyNumberFormat="1" applyFont="1" applyFill="1" applyBorder="1"/>
    <xf numFmtId="167" fontId="62" fillId="4" borderId="215" xfId="20" applyNumberFormat="1" applyFont="1" applyFill="1" applyBorder="1"/>
    <xf numFmtId="167" fontId="103" fillId="4" borderId="39" xfId="19" applyNumberFormat="1" applyFont="1" applyFill="1" applyBorder="1"/>
    <xf numFmtId="167" fontId="3" fillId="4" borderId="215" xfId="19" applyNumberFormat="1" applyFont="1" applyFill="1" applyBorder="1"/>
    <xf numFmtId="3" fontId="103" fillId="4" borderId="40" xfId="19" applyNumberFormat="1" applyFont="1" applyFill="1" applyBorder="1"/>
    <xf numFmtId="3" fontId="3" fillId="4" borderId="216" xfId="19" applyNumberFormat="1" applyFont="1" applyFill="1" applyBorder="1"/>
    <xf numFmtId="167" fontId="103" fillId="4" borderId="217" xfId="19" applyNumberFormat="1" applyFont="1" applyFill="1" applyBorder="1"/>
    <xf numFmtId="0" fontId="47" fillId="39" borderId="42" xfId="0" applyFont="1" applyFill="1" applyBorder="1" applyAlignment="1">
      <alignment horizontal="center" vertical="center" wrapText="1"/>
    </xf>
    <xf numFmtId="0" fontId="46" fillId="0" borderId="0" xfId="0" applyFont="1" applyAlignment="1">
      <alignment horizontal="left" vertical="center"/>
    </xf>
    <xf numFmtId="0" fontId="47" fillId="0" borderId="0" xfId="0" applyFont="1" applyAlignment="1">
      <alignment vertical="center" wrapText="1"/>
    </xf>
    <xf numFmtId="0" fontId="176" fillId="39" borderId="154" xfId="2" applyFont="1" applyFill="1" applyBorder="1" applyAlignment="1">
      <alignment horizontal="center" vertical="center" wrapText="1"/>
    </xf>
    <xf numFmtId="0" fontId="176" fillId="39" borderId="71" xfId="2" applyFont="1" applyFill="1" applyBorder="1" applyAlignment="1">
      <alignment horizontal="center" vertical="center" wrapText="1"/>
    </xf>
    <xf numFmtId="3" fontId="130" fillId="0" borderId="19" xfId="0" applyNumberFormat="1" applyFont="1" applyBorder="1" applyAlignment="1">
      <alignment horizontal="center" vertical="center" wrapText="1"/>
    </xf>
    <xf numFmtId="0" fontId="46" fillId="0" borderId="0" xfId="16" applyFont="1" applyAlignment="1">
      <alignment vertical="center" wrapText="1"/>
    </xf>
    <xf numFmtId="0" fontId="3" fillId="0" borderId="83" xfId="19" applyFont="1" applyBorder="1"/>
    <xf numFmtId="3" fontId="103" fillId="5" borderId="219" xfId="19" applyNumberFormat="1" applyFont="1" applyFill="1" applyBorder="1"/>
    <xf numFmtId="0" fontId="162" fillId="0" borderId="0" xfId="0" applyFont="1" applyAlignment="1">
      <alignment vertical="center" wrapText="1"/>
    </xf>
    <xf numFmtId="0" fontId="87" fillId="0" borderId="30" xfId="0" applyFont="1" applyBorder="1" applyAlignment="1">
      <alignment horizontal="left" vertical="center" wrapText="1"/>
    </xf>
    <xf numFmtId="0" fontId="87" fillId="0" borderId="0" xfId="0" applyFont="1" applyBorder="1" applyAlignment="1">
      <alignment vertical="center" wrapText="1"/>
    </xf>
    <xf numFmtId="3" fontId="87" fillId="0" borderId="32" xfId="0" applyNumberFormat="1" applyFont="1" applyBorder="1" applyAlignment="1">
      <alignment horizontal="center" vertical="center" wrapText="1"/>
    </xf>
    <xf numFmtId="4" fontId="168" fillId="0" borderId="140" xfId="0" applyNumberFormat="1" applyFont="1" applyBorder="1" applyAlignment="1">
      <alignment horizontal="center" vertical="center" wrapText="1"/>
    </xf>
    <xf numFmtId="0" fontId="87" fillId="0" borderId="90" xfId="2" applyFont="1" applyBorder="1" applyAlignment="1">
      <alignment horizontal="left" vertical="center" wrapText="1"/>
    </xf>
    <xf numFmtId="3" fontId="87" fillId="0" borderId="91" xfId="2" applyNumberFormat="1" applyFont="1" applyBorder="1" applyAlignment="1">
      <alignment horizontal="center" vertical="center" wrapText="1"/>
    </xf>
    <xf numFmtId="3" fontId="87" fillId="0" borderId="92" xfId="2" applyNumberFormat="1" applyFont="1" applyBorder="1" applyAlignment="1">
      <alignment horizontal="center" vertical="center" wrapText="1"/>
    </xf>
    <xf numFmtId="4" fontId="168" fillId="0" borderId="92" xfId="2" applyNumberFormat="1" applyFont="1" applyBorder="1" applyAlignment="1">
      <alignment horizontal="center" vertical="center" wrapText="1"/>
    </xf>
    <xf numFmtId="165" fontId="168" fillId="0" borderId="93" xfId="1" applyNumberFormat="1" applyFont="1" applyBorder="1" applyAlignment="1">
      <alignment horizontal="center" vertical="center" wrapText="1"/>
    </xf>
    <xf numFmtId="3" fontId="87" fillId="0" borderId="94" xfId="2" applyNumberFormat="1" applyFont="1" applyBorder="1" applyAlignment="1">
      <alignment horizontal="center" vertical="center" wrapText="1"/>
    </xf>
    <xf numFmtId="4" fontId="168" fillId="0" borderId="95" xfId="2" applyNumberFormat="1" applyFont="1" applyBorder="1" applyAlignment="1">
      <alignment horizontal="center" vertical="center" wrapText="1"/>
    </xf>
    <xf numFmtId="4" fontId="168" fillId="0" borderId="93" xfId="2" applyNumberFormat="1" applyFont="1" applyBorder="1" applyAlignment="1">
      <alignment horizontal="center" vertical="center" wrapText="1"/>
    </xf>
    <xf numFmtId="0" fontId="87" fillId="0" borderId="30" xfId="2" applyFont="1" applyBorder="1" applyAlignment="1">
      <alignment horizontal="left" vertical="center" wrapText="1"/>
    </xf>
    <xf numFmtId="3" fontId="87" fillId="0" borderId="32" xfId="2" applyNumberFormat="1" applyFont="1" applyBorder="1" applyAlignment="1">
      <alignment vertical="center" wrapText="1"/>
    </xf>
    <xf numFmtId="4" fontId="168" fillId="0" borderId="140" xfId="2" applyNumberFormat="1" applyFont="1" applyBorder="1" applyAlignment="1">
      <alignment vertical="center" wrapText="1"/>
    </xf>
    <xf numFmtId="4" fontId="168" fillId="0" borderId="102" xfId="2" applyNumberFormat="1" applyFont="1" applyBorder="1" applyAlignment="1">
      <alignment vertical="center" wrapText="1"/>
    </xf>
    <xf numFmtId="165" fontId="168" fillId="0" borderId="140" xfId="1" applyNumberFormat="1" applyFont="1" applyBorder="1" applyAlignment="1">
      <alignment vertical="center" wrapText="1"/>
    </xf>
    <xf numFmtId="49" fontId="162" fillId="0" borderId="0" xfId="0" applyNumberFormat="1" applyFont="1" applyAlignment="1">
      <alignment vertical="center" wrapText="1"/>
    </xf>
    <xf numFmtId="3" fontId="87"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3" fontId="87" fillId="0" borderId="30" xfId="2" applyNumberFormat="1" applyFont="1" applyBorder="1" applyAlignment="1">
      <alignment horizontal="center" vertical="center" wrapText="1"/>
    </xf>
    <xf numFmtId="10" fontId="62" fillId="0" borderId="0" xfId="6" applyNumberFormat="1" applyFont="1" applyAlignment="1">
      <alignment vertical="center" wrapText="1"/>
    </xf>
    <xf numFmtId="4" fontId="168" fillId="0" borderId="35" xfId="0" applyNumberFormat="1" applyFont="1" applyBorder="1" applyAlignment="1">
      <alignment horizontal="center" vertical="center" wrapText="1"/>
    </xf>
    <xf numFmtId="4" fontId="153" fillId="0" borderId="35"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87" fillId="0" borderId="52" xfId="0" applyFont="1" applyBorder="1" applyAlignment="1">
      <alignment horizontal="left" vertical="center" wrapText="1"/>
    </xf>
    <xf numFmtId="3" fontId="87"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87" fillId="0" borderId="0" xfId="0" applyFont="1" applyAlignment="1">
      <alignment horizontal="center" vertical="center"/>
    </xf>
    <xf numFmtId="10" fontId="62" fillId="0" borderId="0" xfId="0" applyNumberFormat="1" applyFont="1" applyBorder="1" applyAlignment="1">
      <alignment horizontal="center" vertical="center"/>
    </xf>
    <xf numFmtId="10" fontId="62" fillId="0" borderId="0" xfId="0" applyNumberFormat="1" applyFont="1" applyAlignment="1">
      <alignment vertical="center" wrapText="1"/>
    </xf>
    <xf numFmtId="3" fontId="87" fillId="0" borderId="61" xfId="0" quotePrefix="1" applyNumberFormat="1" applyFont="1" applyBorder="1" applyAlignment="1">
      <alignment horizontal="center" vertical="center" wrapText="1"/>
    </xf>
    <xf numFmtId="0" fontId="87" fillId="0" borderId="52" xfId="2" applyFont="1" applyBorder="1" applyAlignment="1">
      <alignment horizontal="left" vertical="center" wrapText="1"/>
    </xf>
    <xf numFmtId="3" fontId="87" fillId="0" borderId="61" xfId="2" applyNumberFormat="1" applyFont="1" applyBorder="1" applyAlignment="1">
      <alignment horizontal="center" vertical="center" wrapText="1"/>
    </xf>
    <xf numFmtId="4" fontId="168" fillId="0" borderId="62" xfId="2" applyNumberFormat="1" applyFont="1" applyBorder="1" applyAlignment="1">
      <alignment horizontal="center" vertical="center" wrapText="1"/>
    </xf>
    <xf numFmtId="4" fontId="168" fillId="0" borderId="66" xfId="2" applyNumberFormat="1" applyFont="1" applyBorder="1" applyAlignment="1">
      <alignment horizontal="center" vertical="center" wrapText="1"/>
    </xf>
    <xf numFmtId="0" fontId="199" fillId="0" borderId="0" xfId="2" applyFont="1"/>
    <xf numFmtId="0" fontId="199" fillId="0" borderId="0" xfId="2" applyFont="1" applyAlignment="1">
      <alignment vertical="center" wrapText="1"/>
    </xf>
    <xf numFmtId="14" fontId="47" fillId="0" borderId="0" xfId="2" applyNumberFormat="1" applyFont="1" applyAlignment="1">
      <alignment horizontal="left" vertical="center" wrapText="1"/>
    </xf>
    <xf numFmtId="1" fontId="47" fillId="0" borderId="0" xfId="21" applyNumberFormat="1" applyFont="1" applyBorder="1" applyAlignment="1">
      <alignment horizontal="center" vertical="center"/>
    </xf>
    <xf numFmtId="0" fontId="87" fillId="0" borderId="0" xfId="2" applyFont="1"/>
    <xf numFmtId="10" fontId="158" fillId="0" borderId="0" xfId="6" applyNumberFormat="1" applyFont="1" applyAlignment="1">
      <alignment vertical="center" wrapText="1"/>
    </xf>
    <xf numFmtId="3" fontId="87" fillId="0" borderId="2" xfId="0" applyNumberFormat="1" applyFont="1" applyBorder="1" applyAlignment="1">
      <alignment horizontal="center" vertical="center" wrapText="1"/>
    </xf>
    <xf numFmtId="4" fontId="87" fillId="0" borderId="0" xfId="0" applyNumberFormat="1" applyFont="1" applyBorder="1" applyAlignment="1">
      <alignment horizontal="center" vertical="center" wrapText="1"/>
    </xf>
    <xf numFmtId="4" fontId="87" fillId="0" borderId="52" xfId="0" applyNumberFormat="1" applyFont="1" applyBorder="1" applyAlignment="1">
      <alignment horizontal="center" vertical="center" wrapText="1"/>
    </xf>
    <xf numFmtId="0" fontId="87" fillId="0" borderId="59" xfId="0" applyFont="1" applyBorder="1" applyAlignment="1">
      <alignment vertical="center" wrapText="1"/>
    </xf>
    <xf numFmtId="3" fontId="87" fillId="0" borderId="52" xfId="0" applyNumberFormat="1" applyFont="1" applyBorder="1" applyAlignment="1">
      <alignment horizontal="center" vertical="center" wrapText="1"/>
    </xf>
    <xf numFmtId="0" fontId="87" fillId="0" borderId="218" xfId="0" applyFont="1" applyBorder="1" applyAlignment="1">
      <alignment vertical="center" wrapText="1"/>
    </xf>
    <xf numFmtId="9" fontId="87" fillId="0" borderId="0" xfId="8" applyFont="1" applyBorder="1" applyAlignment="1">
      <alignment horizontal="center" vertical="center"/>
    </xf>
    <xf numFmtId="3" fontId="87" fillId="0" borderId="52" xfId="2" applyNumberFormat="1" applyFont="1" applyBorder="1" applyAlignment="1">
      <alignment horizontal="center" vertical="center" wrapText="1"/>
    </xf>
    <xf numFmtId="3" fontId="87" fillId="4" borderId="90" xfId="3" applyNumberFormat="1" applyFont="1" applyFill="1" applyBorder="1" applyAlignment="1">
      <alignment horizontal="left" vertical="center" wrapText="1" indent="1"/>
    </xf>
    <xf numFmtId="3" fontId="87" fillId="4" borderId="186" xfId="2" applyNumberFormat="1" applyFont="1" applyFill="1" applyBorder="1" applyAlignment="1" applyProtection="1">
      <alignment horizontal="center" vertical="center"/>
      <protection locked="0"/>
    </xf>
    <xf numFmtId="3" fontId="87" fillId="4" borderId="182" xfId="2" applyNumberFormat="1" applyFont="1" applyFill="1" applyBorder="1" applyAlignment="1" applyProtection="1">
      <alignment horizontal="center" vertical="center"/>
      <protection locked="0"/>
    </xf>
    <xf numFmtId="4" fontId="168" fillId="4" borderId="182" xfId="2" applyNumberFormat="1" applyFont="1" applyFill="1" applyBorder="1" applyAlignment="1">
      <alignment horizontal="center" vertical="center"/>
    </xf>
    <xf numFmtId="3" fontId="87" fillId="4" borderId="0" xfId="2" applyNumberFormat="1" applyFont="1" applyFill="1" applyAlignment="1" applyProtection="1">
      <alignment horizontal="center" vertical="center"/>
      <protection locked="0"/>
    </xf>
    <xf numFmtId="3" fontId="87" fillId="4" borderId="180" xfId="2" applyNumberFormat="1" applyFont="1" applyFill="1" applyBorder="1" applyAlignment="1" applyProtection="1">
      <alignment horizontal="center" vertical="center"/>
      <protection locked="0"/>
    </xf>
    <xf numFmtId="3" fontId="87" fillId="4" borderId="90" xfId="2" applyNumberFormat="1" applyFont="1" applyFill="1" applyBorder="1" applyAlignment="1" applyProtection="1">
      <alignment horizontal="center" vertical="center"/>
      <protection locked="0"/>
    </xf>
    <xf numFmtId="4" fontId="168" fillId="4" borderId="92" xfId="2" applyNumberFormat="1" applyFont="1" applyFill="1" applyBorder="1" applyAlignment="1">
      <alignment horizontal="center" vertical="center"/>
    </xf>
    <xf numFmtId="4" fontId="168" fillId="4" borderId="90" xfId="2" applyNumberFormat="1" applyFont="1" applyFill="1" applyBorder="1" applyAlignment="1">
      <alignment horizontal="center" vertical="center"/>
    </xf>
    <xf numFmtId="3" fontId="87" fillId="4" borderId="185" xfId="2" applyNumberFormat="1" applyFont="1" applyFill="1" applyBorder="1" applyAlignment="1" applyProtection="1">
      <alignment horizontal="center" vertical="center"/>
      <protection locked="0"/>
    </xf>
    <xf numFmtId="4" fontId="168" fillId="4" borderId="94" xfId="2" applyNumberFormat="1" applyFont="1" applyFill="1" applyBorder="1" applyAlignment="1">
      <alignment horizontal="center" vertical="center"/>
    </xf>
    <xf numFmtId="3" fontId="87" fillId="4" borderId="52" xfId="3" applyNumberFormat="1" applyFont="1" applyFill="1" applyBorder="1" applyAlignment="1">
      <alignment horizontal="left" vertical="center" wrapText="1" indent="1"/>
    </xf>
    <xf numFmtId="3" fontId="87" fillId="4" borderId="61" xfId="2" applyNumberFormat="1" applyFont="1" applyFill="1" applyBorder="1" applyAlignment="1" applyProtection="1">
      <alignment horizontal="center" vertical="center"/>
      <protection locked="0"/>
    </xf>
    <xf numFmtId="4" fontId="168" fillId="4" borderId="62" xfId="2" applyNumberFormat="1" applyFont="1" applyFill="1" applyBorder="1" applyAlignment="1">
      <alignment horizontal="center" vertical="center"/>
    </xf>
    <xf numFmtId="0" fontId="62" fillId="0" borderId="0" xfId="16" applyFont="1" applyBorder="1" applyAlignment="1">
      <alignment vertical="center" wrapText="1"/>
    </xf>
    <xf numFmtId="3" fontId="87" fillId="4" borderId="52" xfId="16" applyNumberFormat="1" applyFont="1" applyFill="1" applyBorder="1" applyAlignment="1">
      <alignment horizontal="left" vertical="center" wrapText="1" indent="1"/>
    </xf>
    <xf numFmtId="3" fontId="87" fillId="4" borderId="18" xfId="0" applyNumberFormat="1" applyFont="1" applyFill="1" applyBorder="1" applyAlignment="1" applyProtection="1">
      <alignment horizontal="center" vertical="center"/>
      <protection locked="0"/>
    </xf>
    <xf numFmtId="2" fontId="168" fillId="4" borderId="18" xfId="8" applyNumberFormat="1" applyFont="1" applyFill="1" applyBorder="1" applyAlignment="1" applyProtection="1">
      <alignment horizontal="center" vertical="center"/>
      <protection locked="0"/>
    </xf>
    <xf numFmtId="3" fontId="87" fillId="4" borderId="61" xfId="0" applyNumberFormat="1" applyFont="1" applyFill="1" applyBorder="1" applyAlignment="1" applyProtection="1">
      <alignment horizontal="center" vertical="center"/>
      <protection locked="0"/>
    </xf>
    <xf numFmtId="2" fontId="168" fillId="4" borderId="62" xfId="8" applyNumberFormat="1" applyFont="1" applyFill="1" applyBorder="1" applyAlignment="1" applyProtection="1">
      <alignment horizontal="center" vertical="center"/>
      <protection locked="0"/>
    </xf>
    <xf numFmtId="0" fontId="193" fillId="0" borderId="0" xfId="2" applyFont="1" applyAlignment="1">
      <alignment horizontal="center" vertical="center" wrapText="1"/>
    </xf>
    <xf numFmtId="3" fontId="193" fillId="4" borderId="52" xfId="3" applyNumberFormat="1" applyFont="1" applyFill="1" applyBorder="1" applyAlignment="1">
      <alignment horizontal="left" vertical="center" wrapText="1" indent="1"/>
    </xf>
    <xf numFmtId="166" fontId="200" fillId="4" borderId="52" xfId="2" applyNumberFormat="1" applyFont="1" applyFill="1" applyBorder="1" applyAlignment="1" applyProtection="1">
      <alignment horizontal="center" vertical="center"/>
      <protection locked="0"/>
    </xf>
    <xf numFmtId="3" fontId="193" fillId="4" borderId="0" xfId="2" applyNumberFormat="1" applyFont="1" applyFill="1" applyAlignment="1" applyProtection="1">
      <alignment horizontal="center" vertical="center"/>
      <protection locked="0"/>
    </xf>
    <xf numFmtId="166" fontId="200" fillId="4" borderId="15" xfId="2" applyNumberFormat="1" applyFont="1" applyFill="1" applyBorder="1" applyAlignment="1" applyProtection="1">
      <alignment horizontal="center" vertical="center"/>
      <protection locked="0"/>
    </xf>
    <xf numFmtId="3" fontId="193" fillId="4" borderId="16" xfId="2" applyNumberFormat="1" applyFont="1" applyFill="1" applyBorder="1" applyAlignment="1" applyProtection="1">
      <alignment horizontal="center" vertical="center"/>
      <protection locked="0"/>
    </xf>
    <xf numFmtId="166" fontId="168" fillId="4" borderId="52" xfId="2" applyNumberFormat="1" applyFont="1" applyFill="1" applyBorder="1" applyAlignment="1" applyProtection="1">
      <alignment horizontal="center" vertical="center"/>
      <protection locked="0"/>
    </xf>
    <xf numFmtId="0" fontId="87" fillId="4" borderId="61" xfId="0" applyFont="1" applyFill="1" applyBorder="1"/>
    <xf numFmtId="9" fontId="87" fillId="4" borderId="66" xfId="0" applyNumberFormat="1" applyFont="1" applyFill="1" applyBorder="1" applyAlignment="1">
      <alignment horizontal="center"/>
    </xf>
    <xf numFmtId="167" fontId="87" fillId="4" borderId="62" xfId="0" applyNumberFormat="1" applyFont="1" applyFill="1" applyBorder="1" applyAlignment="1">
      <alignment horizontal="center"/>
    </xf>
    <xf numFmtId="0" fontId="87" fillId="0" borderId="52" xfId="0" applyFont="1" applyBorder="1" applyAlignment="1">
      <alignment wrapText="1"/>
    </xf>
    <xf numFmtId="168" fontId="87" fillId="0" borderId="61" xfId="0" applyNumberFormat="1" applyFont="1" applyBorder="1" applyAlignment="1">
      <alignment horizontal="center" wrapText="1"/>
    </xf>
    <xf numFmtId="2" fontId="168" fillId="0" borderId="62" xfId="0" applyNumberFormat="1" applyFont="1" applyBorder="1" applyAlignment="1">
      <alignment horizontal="center" wrapText="1"/>
    </xf>
    <xf numFmtId="9" fontId="87" fillId="4" borderId="65" xfId="0" applyNumberFormat="1" applyFont="1" applyFill="1" applyBorder="1" applyAlignment="1">
      <alignment horizontal="center"/>
    </xf>
    <xf numFmtId="167" fontId="87" fillId="4" borderId="58" xfId="0" applyNumberFormat="1" applyFont="1" applyFill="1" applyBorder="1" applyAlignment="1">
      <alignment horizontal="center"/>
    </xf>
    <xf numFmtId="3" fontId="168" fillId="0" borderId="62" xfId="2" applyNumberFormat="1" applyFont="1" applyBorder="1" applyAlignment="1">
      <alignment horizontal="center" vertical="center" wrapText="1"/>
    </xf>
    <xf numFmtId="0" fontId="87" fillId="0" borderId="52" xfId="3" applyFont="1" applyBorder="1" applyAlignment="1">
      <alignment wrapText="1"/>
    </xf>
    <xf numFmtId="3" fontId="87" fillId="4" borderId="52" xfId="2" applyNumberFormat="1" applyFont="1" applyFill="1" applyBorder="1" applyAlignment="1" applyProtection="1">
      <alignment horizontal="center" vertical="center"/>
      <protection locked="0"/>
    </xf>
    <xf numFmtId="168" fontId="168" fillId="4" borderId="62" xfId="15" applyNumberFormat="1" applyFont="1" applyFill="1" applyBorder="1" applyAlignment="1" applyProtection="1">
      <alignment horizontal="center" vertical="center"/>
      <protection locked="0"/>
    </xf>
    <xf numFmtId="0" fontId="87" fillId="0" borderId="0" xfId="16" applyFont="1" applyBorder="1" applyAlignment="1">
      <alignment horizontal="center" vertical="center" wrapText="1"/>
    </xf>
    <xf numFmtId="0" fontId="87" fillId="0" borderId="52" xfId="16" applyFont="1" applyBorder="1" applyAlignment="1">
      <alignment horizontal="left" vertical="center" wrapText="1"/>
    </xf>
    <xf numFmtId="3" fontId="87" fillId="0" borderId="52" xfId="16" applyNumberFormat="1" applyFont="1" applyBorder="1" applyAlignment="1">
      <alignment horizontal="center" vertical="center" wrapText="1"/>
    </xf>
    <xf numFmtId="10" fontId="62" fillId="0" borderId="0" xfId="16" applyNumberFormat="1" applyFont="1" applyAlignment="1">
      <alignment vertical="center" wrapText="1"/>
    </xf>
    <xf numFmtId="3" fontId="87" fillId="0" borderId="61" xfId="16" applyNumberFormat="1" applyFont="1" applyBorder="1" applyAlignment="1">
      <alignment horizontal="center" vertical="center" wrapText="1"/>
    </xf>
    <xf numFmtId="4" fontId="168" fillId="0" borderId="62" xfId="16" applyNumberFormat="1" applyFont="1" applyBorder="1" applyAlignment="1">
      <alignment horizontal="center" vertical="center" wrapText="1"/>
    </xf>
    <xf numFmtId="3" fontId="87" fillId="0" borderId="61" xfId="16" quotePrefix="1" applyNumberFormat="1" applyFont="1" applyBorder="1" applyAlignment="1">
      <alignment horizontal="center" vertical="center" wrapText="1"/>
    </xf>
    <xf numFmtId="0" fontId="47" fillId="39" borderId="53" xfId="2" applyFont="1" applyFill="1" applyBorder="1" applyAlignment="1">
      <alignment horizontal="center" vertical="center" wrapText="1"/>
    </xf>
    <xf numFmtId="9" fontId="201" fillId="0" borderId="0" xfId="8" applyFont="1" applyBorder="1" applyAlignment="1">
      <alignment horizontal="center" vertical="center"/>
    </xf>
    <xf numFmtId="3" fontId="202" fillId="39" borderId="53" xfId="3" applyNumberFormat="1" applyFont="1" applyFill="1" applyBorder="1" applyAlignment="1">
      <alignment horizontal="center" vertical="center" wrapText="1"/>
    </xf>
    <xf numFmtId="3" fontId="202" fillId="39" borderId="54" xfId="3" applyNumberFormat="1" applyFont="1" applyFill="1" applyBorder="1" applyAlignment="1">
      <alignment horizontal="center" vertical="center" wrapText="1"/>
    </xf>
    <xf numFmtId="0" fontId="202" fillId="39" borderId="53" xfId="2" applyFont="1" applyFill="1" applyBorder="1" applyAlignment="1">
      <alignment horizontal="center" vertical="center" wrapText="1"/>
    </xf>
    <xf numFmtId="3" fontId="47" fillId="39" borderId="53" xfId="3" applyNumberFormat="1" applyFont="1" applyFill="1" applyBorder="1" applyAlignment="1">
      <alignment horizontal="center" vertical="center" wrapText="1"/>
    </xf>
    <xf numFmtId="3" fontId="47" fillId="39" borderId="54" xfId="3" applyNumberFormat="1" applyFont="1" applyFill="1" applyBorder="1" applyAlignment="1">
      <alignment horizontal="center" vertical="center" wrapText="1"/>
    </xf>
    <xf numFmtId="2" fontId="47" fillId="0" borderId="0" xfId="2" applyNumberFormat="1" applyFont="1" applyAlignment="1">
      <alignment horizontal="left" vertical="center" wrapText="1"/>
    </xf>
    <xf numFmtId="0" fontId="62" fillId="0" borderId="0" xfId="16" applyFont="1" applyAlignment="1">
      <alignment vertical="center" wrapText="1"/>
    </xf>
    <xf numFmtId="14" fontId="46" fillId="0" borderId="0" xfId="2" applyNumberFormat="1" applyFont="1" applyAlignment="1">
      <alignment vertical="center" wrapText="1"/>
    </xf>
    <xf numFmtId="0" fontId="205" fillId="0" borderId="0" xfId="0" applyFont="1" applyAlignment="1">
      <alignment horizontal="left" vertical="center" wrapText="1"/>
    </xf>
    <xf numFmtId="0" fontId="206" fillId="0" borderId="0" xfId="0" applyFont="1" applyAlignment="1">
      <alignment horizontal="center" wrapText="1"/>
    </xf>
    <xf numFmtId="0" fontId="208" fillId="0" borderId="0" xfId="0" applyFont="1" applyAlignment="1">
      <alignment horizontal="left" vertical="center"/>
    </xf>
    <xf numFmtId="0" fontId="208" fillId="0" borderId="0" xfId="0" applyFont="1" applyAlignment="1">
      <alignment vertical="center"/>
    </xf>
    <xf numFmtId="0" fontId="209" fillId="0" borderId="0" xfId="0" applyFont="1" applyAlignment="1">
      <alignment horizontal="center" vertical="center" wrapText="1"/>
    </xf>
    <xf numFmtId="0" fontId="10" fillId="0" borderId="0" xfId="0" applyFont="1" applyAlignment="1">
      <alignment horizontal="left"/>
    </xf>
    <xf numFmtId="0" fontId="10" fillId="0" borderId="0" xfId="0" applyFont="1"/>
    <xf numFmtId="14" fontId="46" fillId="0" borderId="0" xfId="2" applyNumberFormat="1" applyFont="1" applyAlignment="1">
      <alignment horizontal="left" vertical="center"/>
    </xf>
    <xf numFmtId="14" fontId="47" fillId="0" borderId="0" xfId="2" applyNumberFormat="1" applyFont="1" applyAlignment="1">
      <alignment vertical="center" wrapText="1"/>
    </xf>
    <xf numFmtId="14" fontId="46" fillId="0" borderId="0" xfId="21" applyNumberFormat="1" applyFont="1" applyBorder="1" applyAlignment="1">
      <alignment horizontal="center" vertical="center"/>
    </xf>
    <xf numFmtId="14" fontId="62" fillId="0" borderId="0" xfId="2" applyNumberFormat="1" applyFont="1" applyAlignment="1">
      <alignment horizontal="left" vertical="center" wrapText="1"/>
    </xf>
    <xf numFmtId="0" fontId="47" fillId="0" borderId="0" xfId="2" applyFont="1"/>
    <xf numFmtId="0" fontId="203" fillId="0" borderId="0" xfId="0" applyFont="1" applyAlignment="1">
      <alignment horizontal="center" wrapText="1"/>
    </xf>
    <xf numFmtId="0" fontId="210" fillId="0" borderId="0" xfId="0" applyFont="1" applyAlignment="1">
      <alignment horizontal="center"/>
    </xf>
    <xf numFmtId="0" fontId="207" fillId="0" borderId="0" xfId="0" applyFont="1" applyAlignment="1">
      <alignment horizontal="center" vertical="center" wrapText="1"/>
    </xf>
    <xf numFmtId="0" fontId="207" fillId="0" borderId="0" xfId="0" applyFont="1" applyAlignment="1" applyProtection="1">
      <alignment horizontal="center" vertical="center" wrapText="1"/>
      <protection locked="0"/>
    </xf>
    <xf numFmtId="0" fontId="206" fillId="0" borderId="0" xfId="0" applyFont="1" applyAlignment="1">
      <alignment horizontal="center" wrapText="1"/>
    </xf>
    <xf numFmtId="0" fontId="205" fillId="0" borderId="0" xfId="0" applyFont="1" applyAlignment="1">
      <alignment horizontal="left" vertical="center" wrapText="1"/>
    </xf>
    <xf numFmtId="0" fontId="116" fillId="0" borderId="0" xfId="18" applyFont="1" applyAlignment="1">
      <alignment horizontal="left" vertical="center" wrapText="1"/>
    </xf>
    <xf numFmtId="0" fontId="114" fillId="0" borderId="0" xfId="0" applyFont="1" applyAlignment="1">
      <alignment horizontal="center"/>
    </xf>
    <xf numFmtId="0" fontId="114" fillId="0" borderId="0" xfId="0" applyFont="1" applyAlignment="1">
      <alignment horizontal="center" vertical="center" wrapText="1"/>
    </xf>
    <xf numFmtId="0" fontId="114" fillId="4" borderId="0" xfId="0" applyFont="1" applyFill="1" applyAlignment="1">
      <alignment horizontal="left" vertical="center" wrapText="1"/>
    </xf>
    <xf numFmtId="0" fontId="112" fillId="4" borderId="0" xfId="0" applyFont="1" applyFill="1" applyAlignment="1">
      <alignment horizontal="left" vertical="center" wrapText="1"/>
    </xf>
    <xf numFmtId="14" fontId="114" fillId="4" borderId="0" xfId="0" applyNumberFormat="1" applyFont="1" applyFill="1" applyAlignment="1">
      <alignment horizontal="justify" vertical="center" wrapText="1"/>
    </xf>
    <xf numFmtId="0" fontId="112" fillId="4" borderId="0" xfId="0" applyFont="1" applyFill="1" applyAlignment="1">
      <alignment horizontal="justify" vertical="center" wrapText="1"/>
    </xf>
    <xf numFmtId="0" fontId="115" fillId="0" borderId="0" xfId="18" applyFont="1" applyAlignment="1">
      <alignment horizontal="left" vertical="center" wrapText="1"/>
    </xf>
    <xf numFmtId="0" fontId="118" fillId="0" borderId="0" xfId="0" applyFont="1" applyAlignment="1">
      <alignment horizontal="center" vertical="center"/>
    </xf>
    <xf numFmtId="14" fontId="47" fillId="38" borderId="30" xfId="19" applyNumberFormat="1" applyFont="1" applyFill="1" applyBorder="1" applyAlignment="1">
      <alignment horizontal="center" vertical="center"/>
    </xf>
    <xf numFmtId="14" fontId="47" fillId="38" borderId="97" xfId="19" applyNumberFormat="1" applyFont="1" applyFill="1" applyBorder="1" applyAlignment="1">
      <alignment horizontal="center" vertical="center"/>
    </xf>
    <xf numFmtId="14" fontId="47" fillId="38" borderId="104" xfId="19" applyNumberFormat="1" applyFont="1" applyFill="1" applyBorder="1" applyAlignment="1">
      <alignment horizontal="center" vertical="center"/>
    </xf>
    <xf numFmtId="0" fontId="46" fillId="39" borderId="105" xfId="19" applyFont="1" applyFill="1" applyBorder="1" applyAlignment="1">
      <alignment horizontal="center" vertical="center"/>
    </xf>
    <xf numFmtId="14" fontId="47" fillId="38" borderId="106" xfId="19" applyNumberFormat="1" applyFont="1" applyFill="1" applyBorder="1" applyAlignment="1">
      <alignment horizontal="center" vertical="center" wrapText="1"/>
    </xf>
    <xf numFmtId="14" fontId="47" fillId="38" borderId="107" xfId="19" applyNumberFormat="1" applyFont="1" applyFill="1" applyBorder="1" applyAlignment="1">
      <alignment horizontal="center" vertical="center" wrapText="1"/>
    </xf>
    <xf numFmtId="14" fontId="47" fillId="38" borderId="108" xfId="19" applyNumberFormat="1" applyFont="1" applyFill="1" applyBorder="1" applyAlignment="1">
      <alignment horizontal="center" vertical="center" wrapText="1"/>
    </xf>
    <xf numFmtId="14" fontId="47" fillId="38" borderId="104" xfId="19" applyNumberFormat="1" applyFont="1" applyFill="1" applyBorder="1" applyAlignment="1">
      <alignment horizontal="center" vertical="center" wrapText="1"/>
    </xf>
    <xf numFmtId="14" fontId="47" fillId="38" borderId="40" xfId="19" applyNumberFormat="1" applyFont="1" applyFill="1" applyBorder="1" applyAlignment="1">
      <alignment horizontal="center" vertical="center" wrapText="1"/>
    </xf>
    <xf numFmtId="14" fontId="47" fillId="38" borderId="39" xfId="19" applyNumberFormat="1" applyFont="1" applyFill="1" applyBorder="1" applyAlignment="1">
      <alignment horizontal="center" vertical="center" wrapText="1"/>
    </xf>
    <xf numFmtId="14" fontId="47" fillId="38" borderId="105" xfId="19" applyNumberFormat="1" applyFont="1" applyFill="1" applyBorder="1" applyAlignment="1">
      <alignment horizontal="center" vertical="center" wrapText="1"/>
    </xf>
    <xf numFmtId="9" fontId="47" fillId="38" borderId="30" xfId="8" applyFont="1" applyFill="1" applyBorder="1" applyAlignment="1">
      <alignment horizontal="center" vertical="center"/>
    </xf>
    <xf numFmtId="9" fontId="47" fillId="38" borderId="97" xfId="8" applyFont="1" applyFill="1" applyBorder="1" applyAlignment="1">
      <alignment horizontal="center" vertical="center"/>
    </xf>
    <xf numFmtId="2" fontId="87" fillId="0" borderId="0" xfId="2" applyNumberFormat="1" applyFont="1" applyAlignment="1">
      <alignment horizontal="left" vertical="center" wrapText="1"/>
    </xf>
    <xf numFmtId="0" fontId="119" fillId="39" borderId="20" xfId="2" applyFont="1" applyFill="1" applyBorder="1" applyAlignment="1">
      <alignment horizontal="center" vertical="center" wrapText="1"/>
    </xf>
    <xf numFmtId="0" fontId="119" fillId="39" borderId="48" xfId="2" applyFont="1" applyFill="1" applyBorder="1" applyAlignment="1">
      <alignment horizontal="center" vertical="center" wrapText="1"/>
    </xf>
    <xf numFmtId="0" fontId="47" fillId="39" borderId="133" xfId="2" applyFont="1" applyFill="1" applyBorder="1" applyAlignment="1">
      <alignment horizontal="center" vertical="center" wrapText="1"/>
    </xf>
    <xf numFmtId="0" fontId="47" fillId="39" borderId="134" xfId="2" applyFont="1" applyFill="1" applyBorder="1" applyAlignment="1">
      <alignment horizontal="center" vertical="center" wrapText="1"/>
    </xf>
    <xf numFmtId="0" fontId="47" fillId="39" borderId="137" xfId="2" applyFont="1" applyFill="1" applyBorder="1" applyAlignment="1">
      <alignment horizontal="center" vertical="center" wrapText="1"/>
    </xf>
    <xf numFmtId="0" fontId="47" fillId="39" borderId="138" xfId="2" applyFont="1" applyFill="1" applyBorder="1" applyAlignment="1">
      <alignment horizontal="center" vertical="center" wrapText="1"/>
    </xf>
    <xf numFmtId="0" fontId="47" fillId="39" borderId="107" xfId="2" applyFont="1" applyFill="1" applyBorder="1" applyAlignment="1">
      <alignment horizontal="center" vertical="center" wrapText="1"/>
    </xf>
    <xf numFmtId="0" fontId="47" fillId="39" borderId="132" xfId="2" applyFont="1" applyFill="1" applyBorder="1" applyAlignment="1">
      <alignment horizontal="center" vertical="center" wrapText="1"/>
    </xf>
    <xf numFmtId="49" fontId="123" fillId="0" borderId="0" xfId="0" applyNumberFormat="1" applyFont="1" applyAlignment="1">
      <alignment horizontal="left" vertical="center" wrapText="1"/>
    </xf>
    <xf numFmtId="49" fontId="145" fillId="0" borderId="0" xfId="0" applyNumberFormat="1" applyFont="1" applyAlignment="1">
      <alignment horizontal="left" vertical="center" wrapText="1"/>
    </xf>
    <xf numFmtId="0" fontId="144" fillId="0" borderId="0" xfId="2" applyFont="1" applyAlignment="1">
      <alignment horizontal="center"/>
    </xf>
    <xf numFmtId="0" fontId="130" fillId="0" borderId="0" xfId="2" applyFont="1" applyAlignment="1">
      <alignment horizontal="center" vertical="center"/>
    </xf>
    <xf numFmtId="0" fontId="118" fillId="0" borderId="0" xfId="2" applyFont="1" applyAlignment="1">
      <alignment horizontal="center" vertical="center"/>
    </xf>
    <xf numFmtId="0" fontId="164" fillId="2" borderId="0" xfId="5" applyFont="1" applyFill="1" applyAlignment="1">
      <alignment horizontal="center" vertical="center"/>
    </xf>
    <xf numFmtId="0" fontId="47" fillId="39" borderId="31" xfId="2" applyFont="1" applyFill="1" applyBorder="1" applyAlignment="1">
      <alignment horizontal="center" vertical="center" wrapText="1"/>
    </xf>
    <xf numFmtId="0" fontId="47" fillId="39" borderId="44" xfId="2" applyFont="1" applyFill="1" applyBorder="1" applyAlignment="1">
      <alignment horizontal="center" vertical="center" wrapText="1"/>
    </xf>
    <xf numFmtId="0" fontId="47" fillId="39" borderId="45" xfId="2" applyFont="1" applyFill="1" applyBorder="1" applyAlignment="1">
      <alignment horizontal="center" vertical="center" wrapText="1"/>
    </xf>
    <xf numFmtId="0" fontId="165" fillId="41" borderId="36" xfId="2" applyFont="1" applyFill="1" applyBorder="1" applyAlignment="1">
      <alignment horizontal="center" vertical="center" wrapText="1"/>
    </xf>
    <xf numFmtId="0" fontId="165" fillId="41" borderId="37" xfId="2" applyFont="1" applyFill="1" applyBorder="1" applyAlignment="1">
      <alignment horizontal="center" vertical="center" wrapText="1"/>
    </xf>
    <xf numFmtId="0" fontId="165" fillId="41" borderId="141" xfId="2" applyFont="1" applyFill="1" applyBorder="1" applyAlignment="1">
      <alignment horizontal="center" vertical="center" wrapText="1"/>
    </xf>
    <xf numFmtId="0" fontId="165" fillId="41" borderId="142" xfId="2" applyFont="1" applyFill="1" applyBorder="1" applyAlignment="1">
      <alignment horizontal="center" vertical="center" wrapText="1"/>
    </xf>
    <xf numFmtId="0" fontId="122" fillId="41" borderId="37" xfId="2" applyFont="1" applyFill="1" applyBorder="1" applyAlignment="1">
      <alignment horizontal="center" vertical="center" wrapText="1"/>
    </xf>
    <xf numFmtId="0" fontId="122" fillId="41" borderId="38" xfId="2" applyFont="1" applyFill="1" applyBorder="1" applyAlignment="1">
      <alignment horizontal="center" vertical="center" wrapText="1"/>
    </xf>
    <xf numFmtId="0" fontId="47" fillId="40" borderId="126" xfId="2" applyFont="1" applyFill="1" applyBorder="1" applyAlignment="1">
      <alignment horizontal="center" vertical="center" wrapText="1"/>
    </xf>
    <xf numFmtId="0" fontId="47" fillId="40" borderId="130" xfId="2" applyFont="1" applyFill="1" applyBorder="1" applyAlignment="1">
      <alignment horizontal="center" vertical="center" wrapText="1"/>
    </xf>
    <xf numFmtId="0" fontId="47" fillId="40" borderId="131" xfId="2" applyFont="1" applyFill="1" applyBorder="1" applyAlignment="1">
      <alignment horizontal="center" vertical="center" wrapText="1"/>
    </xf>
    <xf numFmtId="0" fontId="47" fillId="39" borderId="172" xfId="2" applyFont="1" applyFill="1" applyBorder="1" applyAlignment="1">
      <alignment horizontal="center" vertical="center" wrapText="1"/>
    </xf>
    <xf numFmtId="0" fontId="47" fillId="39" borderId="173" xfId="2" applyFont="1" applyFill="1" applyBorder="1" applyAlignment="1">
      <alignment horizontal="center" vertical="center" wrapText="1"/>
    </xf>
    <xf numFmtId="0" fontId="47" fillId="39" borderId="174" xfId="2" applyFont="1" applyFill="1" applyBorder="1" applyAlignment="1">
      <alignment horizontal="center" vertical="center" wrapText="1"/>
    </xf>
    <xf numFmtId="0" fontId="47" fillId="39" borderId="143" xfId="2" applyFont="1" applyFill="1" applyBorder="1" applyAlignment="1">
      <alignment horizontal="center" vertical="center" wrapText="1"/>
    </xf>
    <xf numFmtId="0" fontId="122" fillId="0" borderId="0" xfId="0" applyFont="1" applyAlignment="1">
      <alignment horizontal="center"/>
    </xf>
    <xf numFmtId="0" fontId="47" fillId="39" borderId="36" xfId="0" applyFont="1" applyFill="1" applyBorder="1" applyAlignment="1">
      <alignment horizontal="center" vertical="center" wrapText="1"/>
    </xf>
    <xf numFmtId="0" fontId="47" fillId="39" borderId="38" xfId="0" applyFont="1" applyFill="1" applyBorder="1" applyAlignment="1">
      <alignment horizontal="center" vertical="center" wrapText="1"/>
    </xf>
    <xf numFmtId="0" fontId="47" fillId="39" borderId="31" xfId="0" applyFont="1" applyFill="1" applyBorder="1" applyAlignment="1">
      <alignment horizontal="center" vertical="center" wrapText="1"/>
    </xf>
    <xf numFmtId="0" fontId="47" fillId="39" borderId="45" xfId="0" applyFont="1" applyFill="1" applyBorder="1" applyAlignment="1">
      <alignment horizontal="center" vertical="center" wrapText="1"/>
    </xf>
    <xf numFmtId="0" fontId="150" fillId="0" borderId="0" xfId="0" applyFont="1" applyAlignment="1" applyProtection="1">
      <alignment horizontal="center" vertical="center" wrapText="1"/>
      <protection locked="0"/>
    </xf>
    <xf numFmtId="2" fontId="130" fillId="0" borderId="0" xfId="2" applyNumberFormat="1" applyFont="1" applyAlignment="1">
      <alignment horizontal="left" vertical="center" wrapText="1"/>
    </xf>
    <xf numFmtId="0" fontId="156" fillId="0" borderId="0" xfId="2" applyFont="1" applyAlignment="1">
      <alignment horizontal="center" vertical="center"/>
    </xf>
    <xf numFmtId="0" fontId="157" fillId="2" borderId="0" xfId="5" applyFont="1" applyFill="1" applyAlignment="1">
      <alignment horizontal="center" vertical="center"/>
    </xf>
    <xf numFmtId="0" fontId="47" fillId="39" borderId="36" xfId="2" applyFont="1" applyFill="1" applyBorder="1" applyAlignment="1">
      <alignment horizontal="center" vertical="center" wrapText="1"/>
    </xf>
    <xf numFmtId="0" fontId="47" fillId="39" borderId="38" xfId="2" applyFont="1" applyFill="1" applyBorder="1" applyAlignment="1">
      <alignment horizontal="center" vertical="center" wrapText="1"/>
    </xf>
    <xf numFmtId="0" fontId="47" fillId="39" borderId="37" xfId="2" applyFont="1" applyFill="1" applyBorder="1" applyAlignment="1">
      <alignment horizontal="center" vertical="center" wrapText="1"/>
    </xf>
    <xf numFmtId="49" fontId="162" fillId="0" borderId="0" xfId="0" applyNumberFormat="1" applyFont="1" applyAlignment="1">
      <alignment horizontal="left" vertical="center" wrapText="1"/>
    </xf>
    <xf numFmtId="49" fontId="162" fillId="0" borderId="0" xfId="2" applyNumberFormat="1" applyFont="1" applyAlignment="1">
      <alignment horizontal="left" vertical="center" wrapText="1"/>
    </xf>
    <xf numFmtId="2" fontId="47" fillId="0" borderId="0" xfId="2" applyNumberFormat="1" applyFont="1" applyAlignment="1">
      <alignment horizontal="left" vertical="center" wrapText="1"/>
    </xf>
    <xf numFmtId="49" fontId="46" fillId="0" borderId="0" xfId="0" applyNumberFormat="1" applyFont="1" applyAlignment="1">
      <alignment horizontal="left" vertical="center" wrapText="1"/>
    </xf>
    <xf numFmtId="0" fontId="165" fillId="41" borderId="128" xfId="2" applyFont="1" applyFill="1" applyBorder="1" applyAlignment="1">
      <alignment horizontal="center" vertical="center" wrapText="1"/>
    </xf>
    <xf numFmtId="0" fontId="165" fillId="41" borderId="129" xfId="2" applyFont="1" applyFill="1" applyBorder="1" applyAlignment="1">
      <alignment horizontal="center" vertical="center" wrapText="1"/>
    </xf>
    <xf numFmtId="0" fontId="158" fillId="41" borderId="37" xfId="2" applyFont="1" applyFill="1" applyBorder="1" applyAlignment="1">
      <alignment horizontal="center" vertical="center" wrapText="1"/>
    </xf>
    <xf numFmtId="0" fontId="158" fillId="41" borderId="38" xfId="2" applyFont="1" applyFill="1" applyBorder="1" applyAlignment="1">
      <alignment horizontal="center" vertical="center" wrapText="1"/>
    </xf>
    <xf numFmtId="0" fontId="47" fillId="39" borderId="39" xfId="2" applyFont="1" applyFill="1" applyBorder="1" applyAlignment="1">
      <alignment horizontal="center" vertical="center" wrapText="1"/>
    </xf>
    <xf numFmtId="0" fontId="47" fillId="39" borderId="41" xfId="2" applyFont="1" applyFill="1" applyBorder="1" applyAlignment="1">
      <alignment horizontal="center" vertical="center" wrapText="1"/>
    </xf>
    <xf numFmtId="0" fontId="47" fillId="40" borderId="107" xfId="2" applyFont="1" applyFill="1" applyBorder="1" applyAlignment="1">
      <alignment horizontal="center" vertical="center" wrapText="1"/>
    </xf>
    <xf numFmtId="0" fontId="47" fillId="40" borderId="132" xfId="2" applyFont="1" applyFill="1" applyBorder="1" applyAlignment="1">
      <alignment horizontal="center" vertical="center" wrapText="1"/>
    </xf>
    <xf numFmtId="0" fontId="47" fillId="40" borderId="40" xfId="2" applyFont="1" applyFill="1" applyBorder="1" applyAlignment="1">
      <alignment horizontal="center" vertical="center" wrapText="1"/>
    </xf>
    <xf numFmtId="0" fontId="47" fillId="40" borderId="43" xfId="2" applyFont="1" applyFill="1" applyBorder="1" applyAlignment="1">
      <alignment horizontal="center" vertical="center" wrapText="1"/>
    </xf>
    <xf numFmtId="49" fontId="145" fillId="0" borderId="0" xfId="2" applyNumberFormat="1" applyFont="1" applyAlignment="1">
      <alignment horizontal="left" vertical="center" wrapText="1"/>
    </xf>
    <xf numFmtId="0" fontId="47" fillId="39" borderId="200" xfId="2" applyFont="1" applyFill="1" applyBorder="1" applyAlignment="1">
      <alignment horizontal="center" vertical="center" wrapText="1"/>
    </xf>
    <xf numFmtId="0" fontId="47" fillId="39" borderId="124" xfId="2" applyFont="1" applyFill="1" applyBorder="1" applyAlignment="1">
      <alignment horizontal="center" vertical="center" wrapText="1"/>
    </xf>
    <xf numFmtId="0" fontId="162" fillId="0" borderId="0" xfId="0" applyFont="1" applyAlignment="1">
      <alignment horizontal="left" vertical="center" wrapText="1"/>
    </xf>
    <xf numFmtId="0" fontId="35" fillId="0" borderId="13" xfId="2" applyFont="1" applyBorder="1" applyAlignment="1">
      <alignment horizontal="center" vertical="center" wrapText="1"/>
    </xf>
    <xf numFmtId="0" fontId="35" fillId="0" borderId="9" xfId="2" applyFont="1" applyBorder="1" applyAlignment="1">
      <alignment horizontal="center" vertical="center" wrapText="1"/>
    </xf>
    <xf numFmtId="0" fontId="35" fillId="0" borderId="10" xfId="2" applyFont="1" applyBorder="1" applyAlignment="1">
      <alignment horizontal="center" vertical="center" wrapText="1"/>
    </xf>
    <xf numFmtId="2" fontId="24" fillId="0" borderId="0" xfId="2" applyNumberFormat="1" applyFont="1" applyAlignment="1">
      <alignment horizontal="left" vertical="center" wrapText="1"/>
    </xf>
    <xf numFmtId="49" fontId="15" fillId="0" borderId="0" xfId="2" applyNumberFormat="1" applyFont="1" applyAlignment="1">
      <alignment horizontal="left" vertical="center" wrapText="1"/>
    </xf>
    <xf numFmtId="0" fontId="27" fillId="0" borderId="0" xfId="2" applyFont="1" applyAlignment="1">
      <alignment horizontal="center"/>
    </xf>
    <xf numFmtId="0" fontId="13" fillId="0" borderId="0" xfId="2" applyFont="1" applyAlignment="1">
      <alignment horizontal="center" vertical="center"/>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3" xfId="2" applyFont="1" applyBorder="1" applyAlignment="1">
      <alignment horizontal="center" vertical="center" wrapText="1"/>
    </xf>
    <xf numFmtId="49" fontId="15" fillId="0" borderId="0" xfId="0" applyNumberFormat="1" applyFont="1" applyAlignment="1">
      <alignment horizontal="left" vertical="center" wrapText="1"/>
    </xf>
    <xf numFmtId="0" fontId="35" fillId="0" borderId="12" xfId="2" applyFont="1" applyBorder="1" applyAlignment="1">
      <alignment horizontal="center" vertical="center" wrapText="1"/>
    </xf>
    <xf numFmtId="0" fontId="35" fillId="0" borderId="11" xfId="2" applyFont="1" applyBorder="1" applyAlignment="1">
      <alignment horizontal="center" vertical="center" wrapText="1"/>
    </xf>
    <xf numFmtId="0" fontId="35" fillId="0" borderId="0" xfId="2" applyFont="1" applyAlignment="1">
      <alignment horizontal="center" vertical="center" wrapText="1"/>
    </xf>
    <xf numFmtId="0" fontId="11" fillId="2" borderId="0" xfId="5" applyFont="1" applyFill="1" applyAlignment="1">
      <alignment horizontal="center" vertical="center"/>
    </xf>
    <xf numFmtId="0" fontId="47" fillId="0" borderId="0" xfId="2" applyFont="1" applyAlignment="1">
      <alignment horizontal="center" vertical="center" wrapText="1"/>
    </xf>
    <xf numFmtId="49" fontId="62" fillId="0" borderId="0" xfId="0" applyNumberFormat="1" applyFont="1" applyBorder="1" applyAlignment="1">
      <alignment horizontal="left" vertical="center" wrapText="1"/>
    </xf>
    <xf numFmtId="49" fontId="46" fillId="0" borderId="0" xfId="2" applyNumberFormat="1" applyFont="1" applyAlignment="1">
      <alignment horizontal="left" vertical="center" wrapText="1"/>
    </xf>
    <xf numFmtId="0" fontId="47" fillId="39" borderId="51" xfId="2" applyFont="1" applyFill="1" applyBorder="1" applyAlignment="1">
      <alignment horizontal="center" vertical="center" wrapText="1"/>
    </xf>
    <xf numFmtId="0" fontId="158" fillId="0" borderId="37" xfId="2" applyFont="1" applyBorder="1" applyAlignment="1">
      <alignment horizontal="center" vertical="center" wrapText="1"/>
    </xf>
    <xf numFmtId="0" fontId="47" fillId="39" borderId="128" xfId="2" applyFont="1" applyFill="1" applyBorder="1" applyAlignment="1">
      <alignment horizontal="center" vertical="center" wrapText="1"/>
    </xf>
    <xf numFmtId="0" fontId="47" fillId="39" borderId="144" xfId="2" applyFont="1" applyFill="1" applyBorder="1" applyAlignment="1">
      <alignment horizontal="center" vertical="center" wrapText="1"/>
    </xf>
    <xf numFmtId="0" fontId="156" fillId="0" borderId="0" xfId="2" applyFont="1" applyAlignment="1">
      <alignment horizontal="center" vertical="center" wrapText="1"/>
    </xf>
    <xf numFmtId="0" fontId="47" fillId="40" borderId="149" xfId="2" applyFont="1" applyFill="1" applyBorder="1" applyAlignment="1">
      <alignment horizontal="center" vertical="center" wrapText="1"/>
    </xf>
    <xf numFmtId="0" fontId="47" fillId="40" borderId="127" xfId="2" applyFont="1" applyFill="1" applyBorder="1" applyAlignment="1">
      <alignment horizontal="center" vertical="center" wrapText="1"/>
    </xf>
    <xf numFmtId="0" fontId="47" fillId="40" borderId="129" xfId="2" applyFont="1" applyFill="1" applyBorder="1" applyAlignment="1">
      <alignment horizontal="center" vertical="center" wrapText="1"/>
    </xf>
    <xf numFmtId="0" fontId="47" fillId="39" borderId="129" xfId="2" applyFont="1" applyFill="1" applyBorder="1" applyAlignment="1">
      <alignment horizontal="center" vertical="center" wrapText="1"/>
    </xf>
    <xf numFmtId="0" fontId="169" fillId="40" borderId="150" xfId="2" applyFont="1" applyFill="1" applyBorder="1" applyAlignment="1">
      <alignment horizontal="center" vertical="center" wrapText="1"/>
    </xf>
    <xf numFmtId="0" fontId="169" fillId="40" borderId="130" xfId="2" applyFont="1" applyFill="1" applyBorder="1" applyAlignment="1">
      <alignment horizontal="center" vertical="center" wrapText="1"/>
    </xf>
    <xf numFmtId="0" fontId="169" fillId="40" borderId="131" xfId="2" applyFont="1" applyFill="1" applyBorder="1" applyAlignment="1">
      <alignment horizontal="center" vertical="center" wrapText="1"/>
    </xf>
    <xf numFmtId="0" fontId="171" fillId="0" borderId="0" xfId="2" applyFont="1" applyAlignment="1">
      <alignment horizontal="left" vertical="center" wrapText="1"/>
    </xf>
    <xf numFmtId="0" fontId="47" fillId="40" borderId="0" xfId="2" applyFont="1" applyFill="1" applyAlignment="1">
      <alignment horizontal="center" vertical="center" wrapText="1"/>
    </xf>
    <xf numFmtId="0" fontId="47" fillId="40" borderId="137" xfId="2" applyFont="1" applyFill="1" applyBorder="1" applyAlignment="1">
      <alignment horizontal="center" vertical="center" wrapText="1"/>
    </xf>
    <xf numFmtId="0" fontId="47" fillId="40" borderId="134" xfId="2" applyFont="1" applyFill="1" applyBorder="1" applyAlignment="1">
      <alignment horizontal="center" vertical="center" wrapText="1"/>
    </xf>
    <xf numFmtId="0" fontId="47" fillId="40" borderId="135" xfId="2" applyFont="1" applyFill="1" applyBorder="1" applyAlignment="1">
      <alignment horizontal="center" vertical="center" wrapText="1"/>
    </xf>
    <xf numFmtId="0" fontId="47" fillId="40" borderId="136" xfId="2" applyFont="1" applyFill="1" applyBorder="1" applyAlignment="1">
      <alignment horizontal="center" vertical="center" wrapText="1"/>
    </xf>
    <xf numFmtId="0" fontId="47" fillId="39" borderId="128" xfId="0" applyFont="1" applyFill="1" applyBorder="1" applyAlignment="1">
      <alignment horizontal="center" vertical="center" wrapText="1"/>
    </xf>
    <xf numFmtId="0" fontId="47" fillId="39" borderId="144" xfId="0" applyFont="1" applyFill="1" applyBorder="1" applyAlignment="1">
      <alignment horizontal="center" vertical="center" wrapText="1"/>
    </xf>
    <xf numFmtId="2" fontId="158" fillId="0" borderId="0" xfId="0" applyNumberFormat="1" applyFont="1" applyAlignment="1">
      <alignment horizontal="left" vertical="center" wrapText="1"/>
    </xf>
    <xf numFmtId="0" fontId="144" fillId="0" borderId="0" xfId="0" applyFont="1" applyAlignment="1">
      <alignment horizontal="center"/>
    </xf>
    <xf numFmtId="0" fontId="130" fillId="0" borderId="0" xfId="0" applyFont="1" applyAlignment="1">
      <alignment horizontal="center" vertical="center"/>
    </xf>
    <xf numFmtId="0" fontId="156" fillId="0" borderId="0" xfId="0" applyFont="1" applyAlignment="1">
      <alignment horizontal="center" vertical="center"/>
    </xf>
    <xf numFmtId="0" fontId="47" fillId="39" borderId="44" xfId="0" applyFont="1" applyFill="1" applyBorder="1" applyAlignment="1">
      <alignment horizontal="center" vertical="center" wrapText="1"/>
    </xf>
    <xf numFmtId="0" fontId="47" fillId="39" borderId="126" xfId="0" applyFont="1" applyFill="1" applyBorder="1" applyAlignment="1">
      <alignment horizontal="center" vertical="center" wrapText="1"/>
    </xf>
    <xf numFmtId="0" fontId="47" fillId="39" borderId="130" xfId="0" applyFont="1" applyFill="1" applyBorder="1" applyAlignment="1">
      <alignment horizontal="center" vertical="center" wrapText="1"/>
    </xf>
    <xf numFmtId="0" fontId="47" fillId="39" borderId="131" xfId="0" applyFont="1" applyFill="1" applyBorder="1" applyAlignment="1">
      <alignment horizontal="center" vertical="center" wrapText="1"/>
    </xf>
    <xf numFmtId="0" fontId="47" fillId="39" borderId="39" xfId="0" applyFont="1" applyFill="1" applyBorder="1" applyAlignment="1">
      <alignment horizontal="center" vertical="center" wrapText="1"/>
    </xf>
    <xf numFmtId="0" fontId="47" fillId="39" borderId="40" xfId="0" applyFont="1" applyFill="1" applyBorder="1" applyAlignment="1">
      <alignment horizontal="center" vertical="center" wrapText="1"/>
    </xf>
    <xf numFmtId="0" fontId="130" fillId="0" borderId="0" xfId="0" applyFont="1" applyBorder="1" applyAlignment="1">
      <alignment horizontal="left" vertical="center" wrapText="1"/>
    </xf>
    <xf numFmtId="0" fontId="145" fillId="0" borderId="0" xfId="0" applyFont="1" applyBorder="1" applyAlignment="1">
      <alignment horizontal="left" vertical="center" wrapText="1"/>
    </xf>
    <xf numFmtId="0" fontId="47" fillId="39" borderId="75" xfId="0" applyFont="1" applyFill="1" applyBorder="1" applyAlignment="1">
      <alignment horizontal="center" vertical="center" wrapText="1"/>
    </xf>
    <xf numFmtId="0" fontId="47" fillId="39" borderId="153" xfId="0" applyFont="1" applyFill="1" applyBorder="1" applyAlignment="1">
      <alignment horizontal="center" vertical="center" wrapText="1"/>
    </xf>
    <xf numFmtId="0" fontId="119" fillId="39" borderId="75" xfId="0" applyFont="1" applyFill="1" applyBorder="1" applyAlignment="1">
      <alignment horizontal="center" vertical="center" wrapText="1"/>
    </xf>
    <xf numFmtId="0" fontId="119" fillId="39" borderId="153" xfId="0" applyFont="1" applyFill="1" applyBorder="1" applyAlignment="1">
      <alignment horizontal="center" vertical="center" wrapText="1"/>
    </xf>
    <xf numFmtId="0" fontId="136" fillId="0" borderId="0" xfId="0" applyFont="1" applyBorder="1" applyAlignment="1">
      <alignment horizontal="center" vertical="center"/>
    </xf>
    <xf numFmtId="0" fontId="47" fillId="39" borderId="53" xfId="0" applyFont="1" applyFill="1" applyBorder="1" applyAlignment="1">
      <alignment horizontal="center" vertical="center" wrapText="1"/>
    </xf>
    <xf numFmtId="0" fontId="47" fillId="39" borderId="54" xfId="0" applyFont="1" applyFill="1" applyBorder="1" applyAlignment="1">
      <alignment horizontal="center" vertical="center" wrapText="1"/>
    </xf>
    <xf numFmtId="0" fontId="156" fillId="0" borderId="0" xfId="0" applyFont="1" applyAlignment="1">
      <alignment horizontal="center" vertical="center" wrapText="1"/>
    </xf>
    <xf numFmtId="0" fontId="47" fillId="0" borderId="0" xfId="0" applyFont="1" applyBorder="1" applyAlignment="1">
      <alignment horizontal="center" vertical="center"/>
    </xf>
    <xf numFmtId="0" fontId="47" fillId="0" borderId="0" xfId="0" applyFont="1" applyBorder="1" applyAlignment="1">
      <alignment horizontal="center" vertical="center" wrapText="1"/>
    </xf>
    <xf numFmtId="0" fontId="73" fillId="0" borderId="0" xfId="0" applyFont="1" applyBorder="1" applyAlignment="1">
      <alignment horizontal="center" vertical="center"/>
    </xf>
    <xf numFmtId="0" fontId="59" fillId="0" borderId="0" xfId="0" applyFont="1" applyBorder="1" applyAlignment="1">
      <alignment horizontal="center" vertical="center" wrapText="1"/>
    </xf>
    <xf numFmtId="0" fontId="74" fillId="0" borderId="0" xfId="0" applyFont="1" applyBorder="1" applyAlignment="1">
      <alignment horizontal="center" vertical="center" wrapText="1"/>
    </xf>
    <xf numFmtId="0" fontId="47" fillId="39" borderId="53" xfId="2" applyFont="1" applyFill="1" applyBorder="1" applyAlignment="1">
      <alignment horizontal="center" vertical="center" wrapText="1"/>
    </xf>
    <xf numFmtId="0" fontId="46" fillId="39" borderId="54" xfId="2" applyFont="1" applyFill="1" applyBorder="1" applyAlignment="1">
      <alignment horizontal="center" vertical="center" wrapText="1"/>
    </xf>
    <xf numFmtId="0" fontId="119" fillId="39" borderId="55" xfId="2" applyFont="1" applyFill="1" applyBorder="1" applyAlignment="1">
      <alignment horizontal="center" vertical="center" wrapText="1"/>
    </xf>
    <xf numFmtId="0" fontId="119" fillId="39" borderId="56" xfId="2" applyFont="1" applyFill="1" applyBorder="1" applyAlignment="1">
      <alignment horizontal="center" vertical="center" wrapText="1"/>
    </xf>
    <xf numFmtId="0" fontId="119" fillId="39" borderId="75" xfId="2" applyFont="1" applyFill="1" applyBorder="1" applyAlignment="1">
      <alignment horizontal="center" vertical="center" wrapText="1"/>
    </xf>
    <xf numFmtId="0" fontId="119" fillId="39" borderId="157" xfId="2" applyFont="1" applyFill="1" applyBorder="1" applyAlignment="1">
      <alignment horizontal="center" vertical="center" wrapText="1"/>
    </xf>
    <xf numFmtId="0" fontId="47" fillId="39" borderId="63" xfId="0" applyFont="1" applyFill="1" applyBorder="1" applyAlignment="1">
      <alignment horizontal="center" vertical="center" wrapText="1"/>
    </xf>
    <xf numFmtId="0" fontId="47" fillId="39" borderId="162" xfId="0" applyFont="1" applyFill="1" applyBorder="1" applyAlignment="1">
      <alignment horizontal="center" vertical="center" wrapText="1"/>
    </xf>
    <xf numFmtId="0" fontId="47" fillId="39" borderId="157" xfId="0" applyFont="1" applyFill="1" applyBorder="1" applyAlignment="1">
      <alignment horizontal="center" vertical="center" wrapText="1"/>
    </xf>
    <xf numFmtId="0" fontId="47" fillId="39" borderId="55" xfId="0" applyFont="1" applyFill="1" applyBorder="1" applyAlignment="1">
      <alignment horizontal="center" vertical="center" wrapText="1"/>
    </xf>
    <xf numFmtId="0" fontId="47" fillId="39" borderId="56" xfId="0" applyFont="1" applyFill="1" applyBorder="1" applyAlignment="1">
      <alignment horizontal="center" vertical="center" wrapText="1"/>
    </xf>
    <xf numFmtId="0" fontId="47" fillId="39" borderId="158" xfId="0" applyFont="1" applyFill="1" applyBorder="1" applyAlignment="1">
      <alignment horizontal="center" vertical="center" wrapText="1"/>
    </xf>
    <xf numFmtId="0" fontId="47" fillId="39" borderId="159" xfId="0" applyFont="1" applyFill="1" applyBorder="1" applyAlignment="1">
      <alignment horizontal="center" vertical="center" wrapText="1"/>
    </xf>
    <xf numFmtId="0" fontId="47" fillId="39" borderId="137" xfId="0" applyFont="1" applyFill="1" applyBorder="1" applyAlignment="1">
      <alignment horizontal="center" vertical="center" wrapText="1"/>
    </xf>
    <xf numFmtId="0" fontId="47" fillId="39" borderId="161" xfId="0" applyFont="1" applyFill="1" applyBorder="1" applyAlignment="1">
      <alignment horizontal="center" vertical="center" wrapText="1"/>
    </xf>
    <xf numFmtId="0" fontId="47" fillId="39" borderId="59" xfId="0" applyFont="1" applyFill="1" applyBorder="1" applyAlignment="1">
      <alignment horizontal="center" vertical="center" wrapText="1"/>
    </xf>
    <xf numFmtId="0" fontId="47" fillId="39" borderId="57" xfId="0" applyFont="1" applyFill="1" applyBorder="1" applyAlignment="1">
      <alignment horizontal="center" vertical="center" wrapText="1"/>
    </xf>
    <xf numFmtId="0" fontId="146" fillId="0" borderId="53" xfId="0" applyFont="1" applyBorder="1" applyAlignment="1">
      <alignment horizontal="center" vertical="center" wrapText="1"/>
    </xf>
    <xf numFmtId="0" fontId="146" fillId="0" borderId="63" xfId="0" applyFont="1" applyBorder="1" applyAlignment="1">
      <alignment horizontal="center" vertical="center" wrapText="1"/>
    </xf>
    <xf numFmtId="0" fontId="146" fillId="0" borderId="54" xfId="0" applyFont="1" applyBorder="1" applyAlignment="1">
      <alignment horizontal="center" vertical="center" wrapText="1"/>
    </xf>
    <xf numFmtId="0" fontId="158" fillId="0" borderId="61" xfId="0" applyFont="1" applyBorder="1" applyAlignment="1">
      <alignment horizontal="center" vertical="center" wrapText="1"/>
    </xf>
    <xf numFmtId="0" fontId="158" fillId="0" borderId="66" xfId="0" applyFont="1" applyBorder="1" applyAlignment="1">
      <alignment horizontal="center" vertical="center" wrapText="1"/>
    </xf>
    <xf numFmtId="0" fontId="158" fillId="0" borderId="62" xfId="0" applyFont="1" applyBorder="1" applyAlignment="1">
      <alignment horizontal="center" vertical="center" wrapText="1"/>
    </xf>
    <xf numFmtId="0" fontId="72" fillId="0" borderId="0" xfId="0" applyFont="1" applyBorder="1" applyAlignment="1">
      <alignment horizontal="center" vertical="center" wrapText="1"/>
    </xf>
    <xf numFmtId="0" fontId="65" fillId="0" borderId="0" xfId="0" applyFont="1" applyBorder="1" applyAlignment="1">
      <alignment horizontal="center" vertical="center" wrapText="1"/>
    </xf>
    <xf numFmtId="2" fontId="31" fillId="0" borderId="0" xfId="0" applyNumberFormat="1" applyFont="1" applyAlignment="1">
      <alignment horizontal="left" vertical="center" wrapText="1"/>
    </xf>
    <xf numFmtId="0" fontId="24" fillId="0" borderId="0" xfId="0" applyFont="1" applyBorder="1" applyAlignment="1">
      <alignment horizontal="left" vertical="center" wrapText="1"/>
    </xf>
    <xf numFmtId="0" fontId="15" fillId="0" borderId="0" xfId="0" applyFont="1" applyBorder="1" applyAlignment="1">
      <alignment horizontal="left" vertical="center" wrapText="1"/>
    </xf>
    <xf numFmtId="0" fontId="27" fillId="0" borderId="0" xfId="0" applyFont="1" applyAlignment="1">
      <alignment horizontal="center"/>
    </xf>
    <xf numFmtId="0" fontId="13" fillId="0" borderId="0" xfId="0" applyFont="1" applyAlignment="1">
      <alignment horizontal="center" vertical="center"/>
    </xf>
    <xf numFmtId="0" fontId="47" fillId="39" borderId="55" xfId="0" applyFont="1" applyFill="1" applyBorder="1" applyAlignment="1">
      <alignment horizontal="center" vertical="center"/>
    </xf>
    <xf numFmtId="0" fontId="47" fillId="39" borderId="64" xfId="0" applyFont="1" applyFill="1" applyBorder="1" applyAlignment="1">
      <alignment horizontal="center" vertical="center"/>
    </xf>
    <xf numFmtId="0" fontId="47" fillId="39" borderId="56" xfId="0" applyFont="1" applyFill="1" applyBorder="1" applyAlignment="1">
      <alignment horizontal="center" vertical="center"/>
    </xf>
    <xf numFmtId="0" fontId="119" fillId="39" borderId="76" xfId="0" applyFont="1" applyFill="1" applyBorder="1" applyAlignment="1">
      <alignment horizontal="center" vertical="center" wrapText="1"/>
    </xf>
    <xf numFmtId="0" fontId="119" fillId="39" borderId="134" xfId="0" applyFont="1" applyFill="1" applyBorder="1" applyAlignment="1">
      <alignment horizontal="center" vertical="center" wrapText="1"/>
    </xf>
    <xf numFmtId="0" fontId="119" fillId="39" borderId="137" xfId="0" applyFont="1" applyFill="1" applyBorder="1" applyAlignment="1">
      <alignment horizontal="center" vertical="center" wrapText="1"/>
    </xf>
    <xf numFmtId="0" fontId="119" fillId="39" borderId="148" xfId="0" applyFont="1" applyFill="1" applyBorder="1" applyAlignment="1">
      <alignment horizontal="center" vertical="center" wrapText="1"/>
    </xf>
    <xf numFmtId="0" fontId="119" fillId="39" borderId="135" xfId="0" applyFont="1" applyFill="1" applyBorder="1" applyAlignment="1">
      <alignment horizontal="center" vertical="center" wrapText="1"/>
    </xf>
    <xf numFmtId="0" fontId="119" fillId="39" borderId="168" xfId="0" applyFont="1" applyFill="1" applyBorder="1" applyAlignment="1">
      <alignment horizontal="center" vertical="center" wrapText="1"/>
    </xf>
    <xf numFmtId="0" fontId="119" fillId="39" borderId="146" xfId="0" applyFont="1" applyFill="1" applyBorder="1" applyAlignment="1">
      <alignment horizontal="center" vertical="center" wrapText="1"/>
    </xf>
    <xf numFmtId="0" fontId="119" fillId="39" borderId="165" xfId="0" applyFont="1" applyFill="1" applyBorder="1" applyAlignment="1">
      <alignment horizontal="center" vertical="center" wrapText="1"/>
    </xf>
    <xf numFmtId="0" fontId="119" fillId="39" borderId="153" xfId="2" applyFont="1" applyFill="1" applyBorder="1" applyAlignment="1">
      <alignment horizontal="center" vertical="center" wrapText="1"/>
    </xf>
    <xf numFmtId="0" fontId="47" fillId="39" borderId="75" xfId="2" applyFont="1" applyFill="1" applyBorder="1" applyAlignment="1">
      <alignment horizontal="center" vertical="center" wrapText="1"/>
    </xf>
    <xf numFmtId="0" fontId="47" fillId="39" borderId="157" xfId="2" applyFont="1" applyFill="1" applyBorder="1" applyAlignment="1">
      <alignment horizontal="center" vertical="center" wrapText="1"/>
    </xf>
    <xf numFmtId="0" fontId="47" fillId="39" borderId="153" xfId="2" applyFont="1" applyFill="1" applyBorder="1" applyAlignment="1">
      <alignment horizontal="center" vertical="center" wrapText="1"/>
    </xf>
    <xf numFmtId="0" fontId="47" fillId="39" borderId="55" xfId="2" applyFont="1" applyFill="1" applyBorder="1" applyAlignment="1">
      <alignment horizontal="center" vertical="center" wrapText="1"/>
    </xf>
    <xf numFmtId="0" fontId="47" fillId="39" borderId="57" xfId="2" applyFont="1" applyFill="1" applyBorder="1" applyAlignment="1">
      <alignment horizontal="center" vertical="center" wrapText="1"/>
    </xf>
    <xf numFmtId="0" fontId="119" fillId="40" borderId="126" xfId="2" applyFont="1" applyFill="1" applyBorder="1" applyAlignment="1">
      <alignment horizontal="center" vertical="center" wrapText="1"/>
    </xf>
    <xf numFmtId="0" fontId="119" fillId="40" borderId="131" xfId="2" applyFont="1" applyFill="1" applyBorder="1" applyAlignment="1">
      <alignment horizontal="center" vertical="center" wrapText="1"/>
    </xf>
    <xf numFmtId="0" fontId="119" fillId="0" borderId="0" xfId="2" applyFont="1" applyAlignment="1">
      <alignment horizontal="center" vertical="center" wrapText="1"/>
    </xf>
    <xf numFmtId="49" fontId="84" fillId="0" borderId="0" xfId="0" applyNumberFormat="1" applyFont="1" applyBorder="1" applyAlignment="1">
      <alignment horizontal="left" vertical="center" wrapText="1"/>
    </xf>
    <xf numFmtId="49" fontId="84" fillId="0" borderId="0" xfId="2" applyNumberFormat="1" applyFont="1" applyAlignment="1">
      <alignment horizontal="left" vertical="center" wrapText="1"/>
    </xf>
    <xf numFmtId="2" fontId="132" fillId="0" borderId="0" xfId="2" applyNumberFormat="1" applyFont="1" applyAlignment="1">
      <alignment horizontal="left" vertical="center" wrapText="1"/>
    </xf>
    <xf numFmtId="0" fontId="127" fillId="0" borderId="0" xfId="2" applyFont="1" applyAlignment="1">
      <alignment horizontal="center"/>
    </xf>
    <xf numFmtId="0" fontId="129" fillId="0" borderId="0" xfId="2" applyFont="1" applyAlignment="1">
      <alignment horizontal="center" vertical="center"/>
    </xf>
    <xf numFmtId="0" fontId="87" fillId="0" borderId="0" xfId="2" applyFont="1" applyAlignment="1">
      <alignment horizontal="center" vertical="center" wrapText="1"/>
    </xf>
    <xf numFmtId="0" fontId="47" fillId="39" borderId="63" xfId="2" applyFont="1" applyFill="1" applyBorder="1" applyAlignment="1">
      <alignment horizontal="center" vertical="center" wrapText="1"/>
    </xf>
    <xf numFmtId="0" fontId="47" fillId="39" borderId="54" xfId="2" applyFont="1" applyFill="1" applyBorder="1" applyAlignment="1">
      <alignment horizontal="center" vertical="center" wrapText="1"/>
    </xf>
    <xf numFmtId="0" fontId="47" fillId="39" borderId="67" xfId="2" applyFont="1" applyFill="1" applyBorder="1" applyAlignment="1">
      <alignment horizontal="center" vertical="center" wrapText="1"/>
    </xf>
    <xf numFmtId="0" fontId="47" fillId="39" borderId="68" xfId="2" applyFont="1" applyFill="1" applyBorder="1" applyAlignment="1">
      <alignment horizontal="center" vertical="center" wrapText="1"/>
    </xf>
    <xf numFmtId="0" fontId="47" fillId="39" borderId="176" xfId="2" applyFont="1" applyFill="1" applyBorder="1" applyAlignment="1">
      <alignment horizontal="center" vertical="center" wrapText="1"/>
    </xf>
    <xf numFmtId="0" fontId="158" fillId="0" borderId="66" xfId="2" applyFont="1" applyBorder="1" applyAlignment="1">
      <alignment horizontal="center" vertical="center" wrapText="1"/>
    </xf>
    <xf numFmtId="0" fontId="47" fillId="39" borderId="56" xfId="2" applyFont="1" applyFill="1" applyBorder="1" applyAlignment="1">
      <alignment horizontal="center" vertical="center" wrapText="1"/>
    </xf>
    <xf numFmtId="0" fontId="47" fillId="39" borderId="158" xfId="2" applyFont="1" applyFill="1" applyBorder="1" applyAlignment="1">
      <alignment horizontal="center" vertical="center" wrapText="1"/>
    </xf>
    <xf numFmtId="0" fontId="47" fillId="39" borderId="159" xfId="2" applyFont="1" applyFill="1" applyBorder="1" applyAlignment="1">
      <alignment horizontal="center" vertical="center" wrapText="1"/>
    </xf>
    <xf numFmtId="0" fontId="158" fillId="0" borderId="61" xfId="2" applyFont="1" applyBorder="1" applyAlignment="1">
      <alignment horizontal="center" vertical="center" wrapText="1"/>
    </xf>
    <xf numFmtId="0" fontId="158" fillId="0" borderId="62" xfId="2" applyFont="1" applyBorder="1" applyAlignment="1">
      <alignment horizontal="center" vertical="center" wrapText="1"/>
    </xf>
    <xf numFmtId="0" fontId="47" fillId="39" borderId="72" xfId="2" applyFont="1" applyFill="1" applyBorder="1" applyAlignment="1">
      <alignment horizontal="center" vertical="center" wrapText="1"/>
    </xf>
    <xf numFmtId="0" fontId="47" fillId="39" borderId="0" xfId="2" applyFont="1" applyFill="1" applyAlignment="1">
      <alignment horizontal="center" vertical="center" wrapText="1"/>
    </xf>
    <xf numFmtId="0" fontId="47" fillId="39" borderId="149" xfId="2" applyFont="1" applyFill="1" applyBorder="1" applyAlignment="1">
      <alignment horizontal="center" vertical="center" wrapText="1"/>
    </xf>
    <xf numFmtId="0" fontId="47" fillId="39" borderId="127" xfId="2" applyFont="1" applyFill="1" applyBorder="1" applyAlignment="1">
      <alignment horizontal="center" vertical="center" wrapText="1"/>
    </xf>
    <xf numFmtId="0" fontId="47" fillId="39" borderId="161" xfId="2" applyFont="1" applyFill="1" applyBorder="1" applyAlignment="1">
      <alignment horizontal="center" vertical="center" wrapText="1"/>
    </xf>
    <xf numFmtId="0" fontId="47" fillId="39" borderId="177" xfId="2" applyFont="1" applyFill="1" applyBorder="1" applyAlignment="1">
      <alignment horizontal="center" vertical="center" wrapText="1"/>
    </xf>
    <xf numFmtId="0" fontId="169" fillId="40" borderId="162" xfId="2" applyFont="1" applyFill="1" applyBorder="1" applyAlignment="1">
      <alignment horizontal="center" vertical="center" wrapText="1"/>
    </xf>
    <xf numFmtId="0" fontId="169" fillId="40" borderId="157" xfId="2" applyFont="1" applyFill="1" applyBorder="1" applyAlignment="1">
      <alignment horizontal="center" vertical="center" wrapText="1"/>
    </xf>
    <xf numFmtId="0" fontId="169" fillId="40" borderId="153" xfId="2" applyFont="1" applyFill="1" applyBorder="1" applyAlignment="1">
      <alignment horizontal="center" vertical="center" wrapText="1"/>
    </xf>
    <xf numFmtId="0" fontId="47" fillId="39" borderId="148" xfId="2" applyFont="1" applyFill="1" applyBorder="1" applyAlignment="1">
      <alignment horizontal="center" vertical="center" wrapText="1"/>
    </xf>
    <xf numFmtId="0" fontId="47" fillId="39" borderId="149" xfId="0" applyFont="1" applyFill="1" applyBorder="1" applyAlignment="1">
      <alignment horizontal="center" vertical="center" wrapText="1"/>
    </xf>
    <xf numFmtId="0" fontId="47" fillId="39" borderId="60" xfId="0" applyFont="1" applyFill="1" applyBorder="1" applyAlignment="1">
      <alignment horizontal="center" vertical="center" wrapText="1"/>
    </xf>
    <xf numFmtId="0" fontId="87" fillId="0" borderId="61" xfId="0" applyFont="1" applyBorder="1" applyAlignment="1">
      <alignment horizontal="center" vertical="center" wrapText="1"/>
    </xf>
    <xf numFmtId="0" fontId="87" fillId="0" borderId="66" xfId="0" applyFont="1" applyBorder="1" applyAlignment="1">
      <alignment horizontal="center" vertical="center" wrapText="1"/>
    </xf>
    <xf numFmtId="0" fontId="87" fillId="0" borderId="62" xfId="0" applyFont="1" applyBorder="1" applyAlignment="1">
      <alignment horizontal="center" vertical="center" wrapText="1"/>
    </xf>
    <xf numFmtId="2" fontId="159" fillId="0" borderId="0" xfId="0" applyNumberFormat="1" applyFont="1" applyAlignment="1">
      <alignment horizontal="left" vertical="center" wrapText="1"/>
    </xf>
    <xf numFmtId="0" fontId="13" fillId="0" borderId="0" xfId="2" applyFont="1" applyAlignment="1">
      <alignment horizontal="center" vertical="center" wrapText="1"/>
    </xf>
    <xf numFmtId="2" fontId="130" fillId="0" borderId="0" xfId="0" applyNumberFormat="1" applyFont="1" applyAlignment="1">
      <alignment horizontal="left" vertical="center" wrapText="1"/>
    </xf>
    <xf numFmtId="0" fontId="136" fillId="0" borderId="0" xfId="2" applyFont="1" applyAlignment="1">
      <alignment horizontal="center" vertical="center"/>
    </xf>
    <xf numFmtId="3" fontId="47" fillId="39" borderId="75" xfId="3" applyNumberFormat="1" applyFont="1" applyFill="1" applyBorder="1" applyAlignment="1">
      <alignment horizontal="center" vertical="center" wrapText="1"/>
    </xf>
    <xf numFmtId="3" fontId="47" fillId="39" borderId="76" xfId="3" applyNumberFormat="1" applyFont="1" applyFill="1" applyBorder="1" applyAlignment="1">
      <alignment horizontal="center" vertical="center" wrapText="1"/>
    </xf>
    <xf numFmtId="3" fontId="47" fillId="39" borderId="71" xfId="3" applyNumberFormat="1" applyFont="1" applyFill="1" applyBorder="1" applyAlignment="1">
      <alignment horizontal="center" vertical="center" wrapText="1"/>
    </xf>
    <xf numFmtId="3" fontId="47" fillId="39" borderId="55" xfId="3" applyNumberFormat="1" applyFont="1" applyFill="1" applyBorder="1" applyAlignment="1">
      <alignment horizontal="center" vertical="center" wrapText="1"/>
    </xf>
    <xf numFmtId="3" fontId="47" fillId="39" borderId="64" xfId="3" applyNumberFormat="1" applyFont="1" applyFill="1" applyBorder="1" applyAlignment="1">
      <alignment horizontal="center" vertical="center" wrapText="1"/>
    </xf>
    <xf numFmtId="3" fontId="47" fillId="39" borderId="56" xfId="3" applyNumberFormat="1" applyFont="1" applyFill="1" applyBorder="1" applyAlignment="1">
      <alignment horizontal="center" vertical="center" wrapText="1"/>
    </xf>
    <xf numFmtId="3" fontId="47" fillId="39" borderId="158" xfId="3" applyNumberFormat="1" applyFont="1" applyFill="1" applyBorder="1" applyAlignment="1">
      <alignment horizontal="center" vertical="center" wrapText="1"/>
    </xf>
    <xf numFmtId="3" fontId="47" fillId="39" borderId="129" xfId="3" applyNumberFormat="1" applyFont="1" applyFill="1" applyBorder="1" applyAlignment="1">
      <alignment horizontal="center" vertical="center" wrapText="1"/>
    </xf>
    <xf numFmtId="3" fontId="47" fillId="39" borderId="159" xfId="3" applyNumberFormat="1" applyFont="1" applyFill="1" applyBorder="1" applyAlignment="1">
      <alignment horizontal="center" vertical="center" wrapText="1"/>
    </xf>
    <xf numFmtId="3" fontId="47" fillId="39" borderId="148" xfId="3" applyNumberFormat="1" applyFont="1" applyFill="1" applyBorder="1" applyAlignment="1">
      <alignment horizontal="center" vertical="center" wrapText="1"/>
    </xf>
    <xf numFmtId="0" fontId="46" fillId="2" borderId="0" xfId="0" applyFont="1" applyFill="1" applyAlignment="1">
      <alignment horizontal="left" wrapText="1"/>
    </xf>
    <xf numFmtId="0" fontId="47" fillId="39" borderId="76" xfId="2" applyFont="1" applyFill="1" applyBorder="1" applyAlignment="1">
      <alignment horizontal="center" vertical="center" wrapText="1"/>
    </xf>
    <xf numFmtId="0" fontId="47" fillId="39" borderId="164" xfId="2" applyFont="1" applyFill="1" applyBorder="1" applyAlignment="1">
      <alignment horizontal="center" vertical="center" wrapText="1"/>
    </xf>
    <xf numFmtId="0" fontId="47" fillId="39" borderId="168" xfId="2" applyFont="1" applyFill="1" applyBorder="1" applyAlignment="1">
      <alignment horizontal="center" vertical="center" wrapText="1"/>
    </xf>
    <xf numFmtId="2" fontId="144" fillId="0" borderId="117" xfId="2" applyNumberFormat="1" applyFont="1" applyBorder="1" applyAlignment="1">
      <alignment horizontal="left" vertical="center" wrapText="1"/>
    </xf>
    <xf numFmtId="2" fontId="144" fillId="0" borderId="0" xfId="2" applyNumberFormat="1" applyFont="1" applyAlignment="1">
      <alignment horizontal="left" vertical="center" wrapText="1"/>
    </xf>
    <xf numFmtId="0" fontId="145" fillId="2" borderId="0" xfId="0" applyFont="1" applyFill="1" applyAlignment="1">
      <alignment horizontal="left" wrapText="1"/>
    </xf>
    <xf numFmtId="3" fontId="47" fillId="39" borderId="178" xfId="3" applyNumberFormat="1" applyFont="1" applyFill="1" applyBorder="1" applyAlignment="1">
      <alignment horizontal="center" vertical="center" wrapText="1"/>
    </xf>
    <xf numFmtId="3" fontId="47" fillId="39" borderId="149" xfId="3" applyNumberFormat="1" applyFont="1" applyFill="1" applyBorder="1" applyAlignment="1">
      <alignment horizontal="center" vertical="center" wrapText="1"/>
    </xf>
    <xf numFmtId="0" fontId="47" fillId="40" borderId="75" xfId="2" applyFont="1" applyFill="1" applyBorder="1" applyAlignment="1">
      <alignment horizontal="center" vertical="center" wrapText="1"/>
    </xf>
    <xf numFmtId="0" fontId="47" fillId="40" borderId="157" xfId="2" applyFont="1" applyFill="1" applyBorder="1" applyAlignment="1">
      <alignment horizontal="center" vertical="center" wrapText="1"/>
    </xf>
    <xf numFmtId="0" fontId="47" fillId="40" borderId="153" xfId="2" applyFont="1" applyFill="1" applyBorder="1" applyAlignment="1">
      <alignment horizontal="center" vertical="center" wrapText="1"/>
    </xf>
    <xf numFmtId="0" fontId="119" fillId="39" borderId="59" xfId="2" applyFont="1" applyFill="1" applyBorder="1" applyAlignment="1">
      <alignment horizontal="center" vertical="center" wrapText="1"/>
    </xf>
    <xf numFmtId="0" fontId="119" fillId="39" borderId="187" xfId="2" applyFont="1" applyFill="1" applyBorder="1" applyAlignment="1">
      <alignment horizontal="center" vertical="center" wrapText="1"/>
    </xf>
    <xf numFmtId="0" fontId="119" fillId="39" borderId="137" xfId="2" applyFont="1" applyFill="1" applyBorder="1" applyAlignment="1">
      <alignment horizontal="center" vertical="center" wrapText="1"/>
    </xf>
    <xf numFmtId="0" fontId="119" fillId="39" borderId="161" xfId="2" applyFont="1" applyFill="1" applyBorder="1" applyAlignment="1">
      <alignment horizontal="center" vertical="center" wrapText="1"/>
    </xf>
    <xf numFmtId="0" fontId="119" fillId="39" borderId="158" xfId="2" applyFont="1" applyFill="1" applyBorder="1" applyAlignment="1">
      <alignment horizontal="center" vertical="center" wrapText="1"/>
    </xf>
    <xf numFmtId="0" fontId="119" fillId="39" borderId="129" xfId="2" applyFont="1" applyFill="1" applyBorder="1" applyAlignment="1">
      <alignment horizontal="center" vertical="center" wrapText="1"/>
    </xf>
    <xf numFmtId="3" fontId="47" fillId="39" borderId="191" xfId="16" applyNumberFormat="1" applyFont="1" applyFill="1" applyBorder="1" applyAlignment="1">
      <alignment horizontal="center" vertical="center" wrapText="1"/>
    </xf>
    <xf numFmtId="3" fontId="47" fillId="39" borderId="192" xfId="16" applyNumberFormat="1" applyFont="1" applyFill="1" applyBorder="1" applyAlignment="1">
      <alignment horizontal="center" vertical="center" wrapText="1"/>
    </xf>
    <xf numFmtId="3" fontId="47" fillId="39" borderId="75" xfId="16" applyNumberFormat="1" applyFont="1" applyFill="1" applyBorder="1" applyAlignment="1">
      <alignment horizontal="center" vertical="center" wrapText="1"/>
    </xf>
    <xf numFmtId="3" fontId="47" fillId="39" borderId="157" xfId="16" applyNumberFormat="1" applyFont="1" applyFill="1" applyBorder="1" applyAlignment="1">
      <alignment horizontal="center" vertical="center" wrapText="1"/>
    </xf>
    <xf numFmtId="3" fontId="47" fillId="39" borderId="153" xfId="16" applyNumberFormat="1" applyFont="1" applyFill="1" applyBorder="1" applyAlignment="1">
      <alignment horizontal="center" vertical="center" wrapText="1"/>
    </xf>
    <xf numFmtId="0" fontId="47" fillId="39" borderId="188" xfId="16" applyFont="1" applyFill="1" applyBorder="1" applyAlignment="1">
      <alignment horizontal="center" vertical="center"/>
    </xf>
    <xf numFmtId="0" fontId="47" fillId="39" borderId="77" xfId="16" applyFont="1" applyFill="1" applyBorder="1" applyAlignment="1">
      <alignment horizontal="center" vertical="center"/>
    </xf>
    <xf numFmtId="3" fontId="47" fillId="39" borderId="17" xfId="16" applyNumberFormat="1" applyFont="1" applyFill="1" applyBorder="1" applyAlignment="1">
      <alignment horizontal="center" vertical="center" wrapText="1"/>
    </xf>
    <xf numFmtId="3" fontId="47" fillId="39" borderId="16" xfId="16" applyNumberFormat="1" applyFont="1" applyFill="1" applyBorder="1" applyAlignment="1">
      <alignment horizontal="center" vertical="center" wrapText="1"/>
    </xf>
    <xf numFmtId="3" fontId="47" fillId="39" borderId="193" xfId="16" applyNumberFormat="1" applyFont="1" applyFill="1" applyBorder="1" applyAlignment="1">
      <alignment horizontal="center" vertical="center" wrapText="1"/>
    </xf>
    <xf numFmtId="3" fontId="47" fillId="39" borderId="189" xfId="16" applyNumberFormat="1" applyFont="1" applyFill="1" applyBorder="1" applyAlignment="1">
      <alignment horizontal="center" vertical="center" wrapText="1"/>
    </xf>
    <xf numFmtId="3" fontId="47" fillId="39" borderId="190" xfId="16" applyNumberFormat="1" applyFont="1" applyFill="1" applyBorder="1" applyAlignment="1">
      <alignment horizontal="center" vertical="center" wrapText="1"/>
    </xf>
    <xf numFmtId="0" fontId="144" fillId="4" borderId="0" xfId="16" applyFont="1" applyFill="1" applyAlignment="1">
      <alignment horizontal="center"/>
    </xf>
    <xf numFmtId="0" fontId="156" fillId="4" borderId="0" xfId="16" applyFont="1" applyFill="1" applyAlignment="1">
      <alignment horizontal="center" vertical="center" wrapText="1"/>
    </xf>
    <xf numFmtId="0" fontId="157" fillId="0" borderId="0" xfId="5" applyFont="1" applyAlignment="1">
      <alignment horizontal="center" vertical="center"/>
    </xf>
    <xf numFmtId="0" fontId="62" fillId="0" borderId="0" xfId="16" applyFont="1" applyBorder="1" applyAlignment="1">
      <alignment horizontal="center"/>
    </xf>
    <xf numFmtId="0" fontId="62" fillId="4" borderId="0" xfId="16" applyFont="1" applyFill="1" applyBorder="1" applyAlignment="1">
      <alignment horizontal="center"/>
    </xf>
    <xf numFmtId="0" fontId="62" fillId="4" borderId="0" xfId="16" applyFont="1" applyFill="1" applyBorder="1" applyAlignment="1">
      <alignment horizontal="center" vertical="center"/>
    </xf>
    <xf numFmtId="0" fontId="62" fillId="0" borderId="0" xfId="16" applyFont="1" applyBorder="1" applyAlignment="1">
      <alignment horizontal="center" vertical="center"/>
    </xf>
    <xf numFmtId="0" fontId="157" fillId="0" borderId="0" xfId="0" applyFont="1" applyAlignment="1" applyProtection="1">
      <alignment horizontal="center" vertical="center" wrapText="1"/>
      <protection locked="0"/>
    </xf>
    <xf numFmtId="0" fontId="46" fillId="4" borderId="0" xfId="0" applyFont="1" applyFill="1" applyBorder="1" applyAlignment="1">
      <alignment horizontal="center"/>
    </xf>
    <xf numFmtId="2" fontId="188" fillId="0" borderId="0" xfId="2" applyNumberFormat="1" applyFont="1" applyAlignment="1">
      <alignment horizontal="left" vertical="center" wrapText="1"/>
    </xf>
    <xf numFmtId="0" fontId="188" fillId="0" borderId="0" xfId="2" applyFont="1" applyAlignment="1">
      <alignment horizontal="center"/>
    </xf>
    <xf numFmtId="0" fontId="126" fillId="0" borderId="0" xfId="2" applyFont="1" applyAlignment="1">
      <alignment horizontal="center" vertical="center"/>
    </xf>
    <xf numFmtId="3" fontId="202" fillId="39" borderId="73" xfId="3" applyNumberFormat="1" applyFont="1" applyFill="1" applyBorder="1" applyAlignment="1">
      <alignment horizontal="center" vertical="center" wrapText="1"/>
    </xf>
    <xf numFmtId="3" fontId="202" fillId="39" borderId="74" xfId="3" applyNumberFormat="1" applyFont="1" applyFill="1" applyBorder="1" applyAlignment="1">
      <alignment horizontal="center" vertical="center" wrapText="1"/>
    </xf>
    <xf numFmtId="3" fontId="47" fillId="39" borderId="73" xfId="3" applyNumberFormat="1" applyFont="1" applyFill="1" applyBorder="1" applyAlignment="1">
      <alignment horizontal="center" vertical="center" wrapText="1"/>
    </xf>
    <xf numFmtId="3" fontId="47" fillId="39" borderId="74" xfId="3" applyNumberFormat="1" applyFont="1" applyFill="1" applyBorder="1" applyAlignment="1">
      <alignment horizontal="center" vertical="center" wrapText="1"/>
    </xf>
    <xf numFmtId="0" fontId="47" fillId="38" borderId="75" xfId="0" applyFont="1" applyFill="1" applyBorder="1" applyAlignment="1">
      <alignment horizontal="center" vertical="center"/>
    </xf>
    <xf numFmtId="0" fontId="47" fillId="38" borderId="157" xfId="0" applyFont="1" applyFill="1" applyBorder="1" applyAlignment="1">
      <alignment horizontal="center" vertical="center"/>
    </xf>
    <xf numFmtId="0" fontId="47" fillId="38" borderId="153" xfId="0" applyFont="1" applyFill="1" applyBorder="1" applyAlignment="1">
      <alignment horizontal="center" vertical="center"/>
    </xf>
    <xf numFmtId="0" fontId="171" fillId="0" borderId="0" xfId="0" applyFont="1" applyAlignment="1">
      <alignment horizontal="left" vertical="top" wrapText="1"/>
    </xf>
    <xf numFmtId="0" fontId="47" fillId="39" borderId="188" xfId="0" applyFont="1" applyFill="1" applyBorder="1" applyAlignment="1">
      <alignment horizontal="center" vertical="center" wrapText="1"/>
    </xf>
    <xf numFmtId="0" fontId="47" fillId="39" borderId="77" xfId="0" applyFont="1" applyFill="1" applyBorder="1" applyAlignment="1">
      <alignment horizontal="center" vertical="center" wrapText="1"/>
    </xf>
    <xf numFmtId="0" fontId="47" fillId="39" borderId="157" xfId="0" applyFont="1" applyFill="1" applyBorder="1" applyAlignment="1">
      <alignment horizontal="center" wrapText="1"/>
    </xf>
    <xf numFmtId="0" fontId="47" fillId="39" borderId="162" xfId="0" applyFont="1" applyFill="1" applyBorder="1" applyAlignment="1">
      <alignment horizontal="center" wrapText="1"/>
    </xf>
    <xf numFmtId="0" fontId="47" fillId="39" borderId="195" xfId="0" applyFont="1" applyFill="1" applyBorder="1" applyAlignment="1">
      <alignment horizontal="center" wrapText="1"/>
    </xf>
    <xf numFmtId="0" fontId="47" fillId="39" borderId="178" xfId="0" applyFont="1" applyFill="1" applyBorder="1" applyAlignment="1">
      <alignment horizontal="center" wrapText="1"/>
    </xf>
    <xf numFmtId="0" fontId="47" fillId="39" borderId="56" xfId="0" applyFont="1" applyFill="1" applyBorder="1" applyAlignment="1">
      <alignment horizontal="center" wrapText="1"/>
    </xf>
    <xf numFmtId="0" fontId="162" fillId="0" borderId="0" xfId="2" applyFont="1" applyAlignment="1">
      <alignment horizontal="left" vertical="center" wrapText="1"/>
    </xf>
    <xf numFmtId="0" fontId="196" fillId="0" borderId="0" xfId="2" applyFont="1" applyAlignment="1">
      <alignment horizontal="center" vertical="center" wrapText="1"/>
    </xf>
    <xf numFmtId="0" fontId="162" fillId="0" borderId="61" xfId="2" applyFont="1" applyBorder="1" applyAlignment="1">
      <alignment horizontal="center" vertical="center" wrapText="1"/>
    </xf>
    <xf numFmtId="0" fontId="162" fillId="0" borderId="66" xfId="2" applyFont="1" applyBorder="1" applyAlignment="1">
      <alignment horizontal="center" vertical="center" wrapText="1"/>
    </xf>
    <xf numFmtId="0" fontId="162" fillId="0" borderId="66" xfId="0" applyFont="1" applyBorder="1" applyAlignment="1">
      <alignment horizontal="center" vertical="center" wrapText="1"/>
    </xf>
    <xf numFmtId="0" fontId="162" fillId="0" borderId="62" xfId="0" applyFont="1" applyBorder="1" applyAlignment="1">
      <alignment horizontal="center" vertical="center" wrapText="1"/>
    </xf>
    <xf numFmtId="0" fontId="171" fillId="0" borderId="0" xfId="3" applyFont="1" applyAlignment="1">
      <alignment horizontal="left" wrapText="1"/>
    </xf>
    <xf numFmtId="0" fontId="156" fillId="0" borderId="0" xfId="3" applyFont="1" applyAlignment="1">
      <alignment horizontal="center" vertical="center" wrapText="1"/>
    </xf>
    <xf numFmtId="0" fontId="157" fillId="0" borderId="0" xfId="3" applyFont="1" applyAlignment="1" applyProtection="1">
      <alignment horizontal="center" vertical="center" wrapText="1"/>
      <protection locked="0"/>
    </xf>
    <xf numFmtId="0" fontId="47" fillId="39" borderId="55" xfId="3" applyFont="1" applyFill="1" applyBorder="1" applyAlignment="1">
      <alignment horizontal="center" vertical="center" wrapText="1"/>
    </xf>
    <xf numFmtId="0" fontId="47" fillId="39" borderId="59" xfId="3" applyFont="1" applyFill="1" applyBorder="1" applyAlignment="1">
      <alignment horizontal="center" vertical="center" wrapText="1"/>
    </xf>
    <xf numFmtId="0" fontId="47" fillId="39" borderId="57" xfId="3" applyFont="1" applyFill="1" applyBorder="1" applyAlignment="1">
      <alignment horizontal="center" vertical="center" wrapText="1"/>
    </xf>
    <xf numFmtId="0" fontId="47" fillId="39" borderId="201" xfId="3" applyFont="1" applyFill="1" applyBorder="1" applyAlignment="1">
      <alignment horizontal="center" vertical="center" wrapText="1"/>
    </xf>
    <xf numFmtId="0" fontId="47" fillId="39" borderId="202" xfId="3" applyFont="1" applyFill="1" applyBorder="1" applyAlignment="1">
      <alignment horizontal="center" vertical="center" wrapText="1"/>
    </xf>
    <xf numFmtId="0" fontId="47" fillId="39" borderId="179" xfId="3" applyFont="1" applyFill="1" applyBorder="1" applyAlignment="1">
      <alignment horizontal="center" vertical="center" wrapText="1"/>
    </xf>
    <xf numFmtId="0" fontId="119" fillId="40" borderId="154" xfId="3" applyFont="1" applyFill="1" applyBorder="1" applyAlignment="1">
      <alignment horizontal="center" vertical="center" wrapText="1"/>
    </xf>
    <xf numFmtId="0" fontId="119" fillId="40" borderId="71" xfId="3" applyFont="1" applyFill="1" applyBorder="1" applyAlignment="1">
      <alignment horizontal="center" vertical="center" wrapText="1"/>
    </xf>
    <xf numFmtId="0" fontId="119" fillId="40" borderId="203" xfId="3" applyFont="1" applyFill="1" applyBorder="1" applyAlignment="1">
      <alignment horizontal="center" vertical="center" wrapText="1"/>
    </xf>
    <xf numFmtId="0" fontId="119" fillId="40" borderId="75" xfId="3" applyFont="1" applyFill="1" applyBorder="1" applyAlignment="1">
      <alignment horizontal="center" vertical="center" wrapText="1"/>
    </xf>
    <xf numFmtId="0" fontId="119" fillId="40" borderId="160" xfId="3" applyFont="1" applyFill="1" applyBorder="1" applyAlignment="1">
      <alignment horizontal="center" vertical="center" wrapText="1"/>
    </xf>
    <xf numFmtId="0" fontId="119" fillId="40" borderId="204" xfId="3" applyFont="1" applyFill="1" applyBorder="1" applyAlignment="1">
      <alignment horizontal="center" vertical="center" wrapText="1"/>
    </xf>
    <xf numFmtId="0" fontId="119" fillId="40" borderId="171" xfId="3" applyFont="1" applyFill="1" applyBorder="1" applyAlignment="1">
      <alignment horizontal="center" vertical="center" wrapText="1"/>
    </xf>
    <xf numFmtId="0" fontId="119" fillId="40" borderId="59" xfId="3" applyFont="1" applyFill="1" applyBorder="1" applyAlignment="1">
      <alignment horizontal="center" vertical="center" wrapText="1"/>
    </xf>
    <xf numFmtId="0" fontId="47" fillId="39" borderId="188" xfId="3" applyFont="1" applyFill="1" applyBorder="1" applyAlignment="1">
      <alignment horizontal="center" vertical="center" wrapText="1"/>
    </xf>
    <xf numFmtId="0" fontId="47" fillId="39" borderId="205" xfId="3" applyFont="1" applyFill="1" applyBorder="1" applyAlignment="1">
      <alignment horizontal="center" vertical="center" wrapText="1"/>
    </xf>
    <xf numFmtId="0" fontId="47" fillId="39" borderId="206" xfId="3" applyFont="1" applyFill="1" applyBorder="1" applyAlignment="1">
      <alignment horizontal="center" vertical="center" wrapText="1"/>
    </xf>
    <xf numFmtId="0" fontId="47" fillId="39" borderId="53" xfId="3" applyFont="1" applyFill="1" applyBorder="1" applyAlignment="1">
      <alignment horizontal="center" vertical="center" wrapText="1"/>
    </xf>
    <xf numFmtId="0" fontId="47" fillId="39" borderId="63" xfId="3" applyFont="1" applyFill="1" applyBorder="1" applyAlignment="1">
      <alignment horizontal="center" vertical="center" wrapText="1"/>
    </xf>
    <xf numFmtId="0" fontId="47" fillId="39" borderId="56" xfId="3" applyFont="1" applyFill="1" applyBorder="1" applyAlignment="1">
      <alignment horizontal="center" vertical="center" wrapText="1"/>
    </xf>
    <xf numFmtId="0" fontId="47" fillId="39" borderId="60" xfId="3" applyFont="1" applyFill="1" applyBorder="1" applyAlignment="1">
      <alignment horizontal="center" vertical="center" wrapText="1"/>
    </xf>
    <xf numFmtId="0" fontId="47" fillId="39" borderId="158" xfId="3" applyFont="1" applyFill="1" applyBorder="1" applyAlignment="1">
      <alignment horizontal="center" vertical="center" wrapText="1"/>
    </xf>
    <xf numFmtId="0" fontId="47" fillId="39" borderId="159" xfId="3" applyFont="1" applyFill="1" applyBorder="1" applyAlignment="1">
      <alignment horizontal="center" vertical="center" wrapText="1"/>
    </xf>
    <xf numFmtId="0" fontId="47" fillId="39" borderId="64" xfId="3" applyFont="1" applyFill="1" applyBorder="1" applyAlignment="1">
      <alignment horizontal="center" vertical="center" wrapText="1"/>
    </xf>
    <xf numFmtId="0" fontId="47" fillId="39" borderId="0" xfId="3" applyFont="1" applyFill="1" applyAlignment="1">
      <alignment horizontal="center" vertical="center" wrapText="1"/>
    </xf>
    <xf numFmtId="0" fontId="54" fillId="4" borderId="0" xfId="0" applyFont="1" applyFill="1" applyBorder="1" applyAlignment="1">
      <alignment horizontal="center"/>
    </xf>
    <xf numFmtId="0" fontId="171" fillId="0" borderId="0" xfId="16" applyFont="1" applyAlignment="1">
      <alignment horizontal="left" vertical="top" wrapText="1"/>
    </xf>
    <xf numFmtId="0" fontId="144" fillId="0" borderId="0" xfId="16" applyFont="1" applyAlignment="1">
      <alignment horizontal="center"/>
    </xf>
    <xf numFmtId="0" fontId="47" fillId="39" borderId="53" xfId="16" applyFont="1" applyFill="1" applyBorder="1" applyAlignment="1">
      <alignment horizontal="center" vertical="center" wrapText="1"/>
    </xf>
    <xf numFmtId="0" fontId="47" fillId="39" borderId="63" xfId="16" applyFont="1" applyFill="1" applyBorder="1" applyAlignment="1">
      <alignment horizontal="center" vertical="center" wrapText="1"/>
    </xf>
    <xf numFmtId="0" fontId="47" fillId="39" borderId="54" xfId="16" applyFont="1" applyFill="1" applyBorder="1" applyAlignment="1">
      <alignment horizontal="center" vertical="center" wrapText="1"/>
    </xf>
    <xf numFmtId="0" fontId="47" fillId="39" borderId="55" xfId="16" applyFont="1" applyFill="1" applyBorder="1" applyAlignment="1">
      <alignment horizontal="center" vertical="center" wrapText="1"/>
    </xf>
    <xf numFmtId="0" fontId="47" fillId="39" borderId="56" xfId="16" applyFont="1" applyFill="1" applyBorder="1" applyAlignment="1">
      <alignment horizontal="center" vertical="center" wrapText="1"/>
    </xf>
    <xf numFmtId="0" fontId="47" fillId="39" borderId="59" xfId="16" applyFont="1" applyFill="1" applyBorder="1" applyAlignment="1">
      <alignment horizontal="center" vertical="center" wrapText="1"/>
    </xf>
    <xf numFmtId="0" fontId="47" fillId="39" borderId="60" xfId="16" applyFont="1" applyFill="1" applyBorder="1" applyAlignment="1">
      <alignment horizontal="center" vertical="center" wrapText="1"/>
    </xf>
    <xf numFmtId="0" fontId="47" fillId="39" borderId="64" xfId="16" applyFont="1" applyFill="1" applyBorder="1" applyAlignment="1">
      <alignment horizontal="center" vertical="center" wrapText="1"/>
    </xf>
    <xf numFmtId="0" fontId="47" fillId="39" borderId="0" xfId="16" applyFont="1" applyFill="1" applyBorder="1" applyAlignment="1">
      <alignment horizontal="center" vertical="center" wrapText="1"/>
    </xf>
    <xf numFmtId="0" fontId="47" fillId="39" borderId="158" xfId="16" applyFont="1" applyFill="1" applyBorder="1" applyAlignment="1">
      <alignment horizontal="center" vertical="center" wrapText="1"/>
    </xf>
    <xf numFmtId="0" fontId="47" fillId="39" borderId="129" xfId="16" applyFont="1" applyFill="1" applyBorder="1" applyAlignment="1">
      <alignment horizontal="center" vertical="center" wrapText="1"/>
    </xf>
    <xf numFmtId="0" fontId="47" fillId="39" borderId="52" xfId="3" applyFont="1" applyFill="1" applyBorder="1" applyAlignment="1">
      <alignment horizontal="center" vertical="center" wrapText="1"/>
    </xf>
    <xf numFmtId="0" fontId="47" fillId="39" borderId="61" xfId="3" applyFont="1" applyFill="1" applyBorder="1" applyAlignment="1">
      <alignment horizontal="center" vertical="center" wrapText="1"/>
    </xf>
    <xf numFmtId="0" fontId="47" fillId="39" borderId="73" xfId="3" applyFont="1" applyFill="1" applyBorder="1" applyAlignment="1">
      <alignment horizontal="center" vertical="center" wrapText="1"/>
    </xf>
    <xf numFmtId="0" fontId="47" fillId="39" borderId="75" xfId="3" applyFont="1" applyFill="1" applyBorder="1" applyAlignment="1">
      <alignment horizontal="center" vertical="center" wrapText="1"/>
    </xf>
    <xf numFmtId="0" fontId="47" fillId="39" borderId="194" xfId="3" applyFont="1" applyFill="1" applyBorder="1" applyAlignment="1">
      <alignment horizontal="center" vertical="center" wrapText="1"/>
    </xf>
    <xf numFmtId="0" fontId="47" fillId="39" borderId="167" xfId="3" applyFont="1" applyFill="1" applyBorder="1" applyAlignment="1">
      <alignment horizontal="center" vertical="center" wrapText="1"/>
    </xf>
    <xf numFmtId="0" fontId="47" fillId="39" borderId="169" xfId="3" applyFont="1" applyFill="1" applyBorder="1" applyAlignment="1">
      <alignment horizontal="center" vertical="center" wrapText="1"/>
    </xf>
    <xf numFmtId="0" fontId="47" fillId="39" borderId="165" xfId="3" applyFont="1" applyFill="1" applyBorder="1" applyAlignment="1">
      <alignment horizontal="center" vertical="center" wrapText="1"/>
    </xf>
    <xf numFmtId="0" fontId="47" fillId="39" borderId="207" xfId="3" applyFont="1" applyFill="1" applyBorder="1" applyAlignment="1">
      <alignment horizontal="center" vertical="center" wrapText="1"/>
    </xf>
    <xf numFmtId="0" fontId="156" fillId="0" borderId="0" xfId="16" applyFont="1" applyAlignment="1">
      <alignment horizontal="center" vertical="center" wrapText="1"/>
    </xf>
  </cellXfs>
  <cellStyles count="111">
    <cellStyle name="20% - Énfasis1" xfId="40" builtinId="30" customBuiltin="1"/>
    <cellStyle name="20% - Énfasis1 2" xfId="70" xr:uid="{4BB36B7C-5E64-4827-A123-9F7E5E06BBEA}"/>
    <cellStyle name="20% - Énfasis1 3" xfId="93" xr:uid="{8FB5C83C-A913-43AD-9C1A-9731E7878885}"/>
    <cellStyle name="20% - Énfasis2" xfId="44" builtinId="34" customBuiltin="1"/>
    <cellStyle name="20% - Énfasis2 2" xfId="73" xr:uid="{B085E3BD-B77A-420E-9F1B-831A1D452DF1}"/>
    <cellStyle name="20% - Énfasis2 3" xfId="96" xr:uid="{237ED6AD-61C5-4A6A-A21D-63CDCC4C88E5}"/>
    <cellStyle name="20% - Énfasis3" xfId="48" builtinId="38" customBuiltin="1"/>
    <cellStyle name="20% - Énfasis3 2" xfId="76" xr:uid="{8C09CAE5-F221-436B-B5AD-DC8C456E11F7}"/>
    <cellStyle name="20% - Énfasis3 3" xfId="99" xr:uid="{0CE5173F-ADC6-4F3D-A8A5-90E5A7070D52}"/>
    <cellStyle name="20% - Énfasis4" xfId="52" builtinId="42" customBuiltin="1"/>
    <cellStyle name="20% - Énfasis4 2" xfId="79" xr:uid="{656ADCF0-BD2D-4603-B81E-E7CC15CC0BE8}"/>
    <cellStyle name="20% - Énfasis4 3" xfId="102" xr:uid="{B9DE2A4F-4674-478E-8233-A243B6265AFE}"/>
    <cellStyle name="20% - Énfasis5" xfId="56" builtinId="46" customBuiltin="1"/>
    <cellStyle name="20% - Énfasis5 2" xfId="82" xr:uid="{5071C98B-B345-45C5-A101-E0D7632E96FC}"/>
    <cellStyle name="20% - Énfasis5 3" xfId="105" xr:uid="{6683E75A-0A5E-481F-9675-F2B9499E26A5}"/>
    <cellStyle name="20% - Énfasis6" xfId="60" builtinId="50" customBuiltin="1"/>
    <cellStyle name="20% - Énfasis6 2" xfId="85" xr:uid="{574690AF-0DF5-455D-814C-11149AD07D9A}"/>
    <cellStyle name="20% - Énfasis6 3" xfId="108" xr:uid="{2C6EFE4F-D977-4559-B76D-88B882B701EF}"/>
    <cellStyle name="40% - Énfasis1" xfId="41" builtinId="31" customBuiltin="1"/>
    <cellStyle name="40% - Énfasis1 2" xfId="71" xr:uid="{0AE8F5D7-5854-4224-8FAE-884B965962E3}"/>
    <cellStyle name="40% - Énfasis1 3" xfId="94" xr:uid="{392C0B77-D9E5-48A9-BAE0-66EB61DF1414}"/>
    <cellStyle name="40% - Énfasis2" xfId="45" builtinId="35" customBuiltin="1"/>
    <cellStyle name="40% - Énfasis2 2" xfId="74" xr:uid="{DEA75A72-3285-499A-91D6-8F9D3B1E0C7C}"/>
    <cellStyle name="40% - Énfasis2 3" xfId="97" xr:uid="{8A0D7209-1A1A-4E18-9013-07EE3EA4A867}"/>
    <cellStyle name="40% - Énfasis3" xfId="49" builtinId="39" customBuiltin="1"/>
    <cellStyle name="40% - Énfasis3 2" xfId="77" xr:uid="{A9326EA9-EB56-4957-9705-F04AFD1D7836}"/>
    <cellStyle name="40% - Énfasis3 3" xfId="100" xr:uid="{51987593-E642-48ED-889D-8E738BA72C0A}"/>
    <cellStyle name="40% - Énfasis4" xfId="53" builtinId="43" customBuiltin="1"/>
    <cellStyle name="40% - Énfasis4 2" xfId="80" xr:uid="{9712C742-8AE0-4380-9F67-DEEE8887CF4F}"/>
    <cellStyle name="40% - Énfasis4 3" xfId="103" xr:uid="{61C75BBB-C6D2-4938-877A-BF312153CBF2}"/>
    <cellStyle name="40% - Énfasis5" xfId="57" builtinId="47" customBuiltin="1"/>
    <cellStyle name="40% - Énfasis5 2" xfId="83" xr:uid="{FF6F7359-420C-4574-B94D-5F33B1C8D2CC}"/>
    <cellStyle name="40% - Énfasis5 3" xfId="106" xr:uid="{AD69FFA3-6DBF-4B08-9366-A8B32CD6AB13}"/>
    <cellStyle name="40% - Énfasis6" xfId="61" builtinId="51" customBuiltin="1"/>
    <cellStyle name="40% - Énfasis6 2" xfId="86" xr:uid="{85A6FFBB-9AC3-47FE-BBE9-E9490C894CC6}"/>
    <cellStyle name="40% - Énfasis6 3" xfId="109" xr:uid="{BB99BC3C-FF11-4D7A-B500-A75E324896DB}"/>
    <cellStyle name="60% - Énfasis1" xfId="42" builtinId="32" customBuiltin="1"/>
    <cellStyle name="60% - Énfasis1 2" xfId="72" xr:uid="{51BE631B-E20C-4FBE-ABDB-EF7A104D109F}"/>
    <cellStyle name="60% - Énfasis1 3" xfId="95" xr:uid="{A12C013A-C271-4B19-9AF9-2EAD530A85D7}"/>
    <cellStyle name="60% - Énfasis2" xfId="46" builtinId="36" customBuiltin="1"/>
    <cellStyle name="60% - Énfasis2 2" xfId="75" xr:uid="{F6C5D0D3-AA18-47F7-BA88-E7D3E485B2A3}"/>
    <cellStyle name="60% - Énfasis2 3" xfId="98" xr:uid="{33114802-53EA-4DDF-AA67-93D54BC287D0}"/>
    <cellStyle name="60% - Énfasis3" xfId="50" builtinId="40" customBuiltin="1"/>
    <cellStyle name="60% - Énfasis3 2" xfId="78" xr:uid="{9D9858CF-2D3C-48B4-A911-A641FCC55D07}"/>
    <cellStyle name="60% - Énfasis3 3" xfId="101" xr:uid="{DC42A9E2-0622-4FC7-B636-5AC23F80BFC8}"/>
    <cellStyle name="60% - Énfasis4" xfId="54" builtinId="44" customBuiltin="1"/>
    <cellStyle name="60% - Énfasis4 2" xfId="81" xr:uid="{4F4A2018-1327-433C-9E93-A2F0BFA56472}"/>
    <cellStyle name="60% - Énfasis4 3" xfId="104" xr:uid="{4D8D33C4-7489-43B9-BC50-96D56F4D56F7}"/>
    <cellStyle name="60% - Énfasis5" xfId="58" builtinId="48" customBuiltin="1"/>
    <cellStyle name="60% - Énfasis5 2" xfId="84" xr:uid="{A1606EC0-3C93-44C7-ADB7-6AE23C334C9B}"/>
    <cellStyle name="60% - Énfasis5 3" xfId="107" xr:uid="{316EFACF-C144-4410-9148-56E9C0FACAF4}"/>
    <cellStyle name="60% - Énfasis6" xfId="62" builtinId="52" customBuiltin="1"/>
    <cellStyle name="60% - Énfasis6 2" xfId="87" xr:uid="{6C4E3033-13A2-43F1-912E-3794677ED2FA}"/>
    <cellStyle name="60% - Énfasis6 3" xfId="110" xr:uid="{DCFBFAAA-D45F-4316-A3C7-D9FA676FB397}"/>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12" xfId="91" xr:uid="{252C52A5-56F9-487F-A313-9EC2C2EC375F}"/>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Notas 4" xfId="92" xr:uid="{6FCC982B-4BCA-419F-B48A-E0A66B432F5E}"/>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1.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1313258</c:v>
                </c:pt>
                <c:pt idx="1">
                  <c:v>792736</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20.930417748331713</c:v>
                </c:pt>
                <c:pt idx="1">
                  <c:v>24.576152445004904</c:v>
                </c:pt>
                <c:pt idx="2">
                  <c:v>19.360054880439044</c:v>
                </c:pt>
                <c:pt idx="3">
                  <c:v>20.019251537775272</c:v>
                </c:pt>
                <c:pt idx="4">
                  <c:v>28.806465056442406</c:v>
                </c:pt>
                <c:pt idx="5">
                  <c:v>23.38720273288661</c:v>
                </c:pt>
                <c:pt idx="6">
                  <c:v>22.830420517378858</c:v>
                </c:pt>
                <c:pt idx="7">
                  <c:v>24.473486967812768</c:v>
                </c:pt>
                <c:pt idx="8">
                  <c:v>14.608386613062242</c:v>
                </c:pt>
                <c:pt idx="9">
                  <c:v>24.564979157918454</c:v>
                </c:pt>
                <c:pt idx="10">
                  <c:v>23.420931304748731</c:v>
                </c:pt>
                <c:pt idx="11">
                  <c:v>31.104807084877887</c:v>
                </c:pt>
                <c:pt idx="12">
                  <c:v>25.399001156179601</c:v>
                </c:pt>
                <c:pt idx="13">
                  <c:v>26.315603899652697</c:v>
                </c:pt>
                <c:pt idx="14">
                  <c:v>15.523247712387942</c:v>
                </c:pt>
                <c:pt idx="15">
                  <c:v>17.113322134642718</c:v>
                </c:pt>
                <c:pt idx="16">
                  <c:v>17.002357696194004</c:v>
                </c:pt>
                <c:pt idx="17">
                  <c:v>24.098671726755217</c:v>
                </c:pt>
                <c:pt idx="18" formatCode="General">
                  <c:v>21.73361520059261</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36.594254832322008</c:v>
                </c:pt>
                <c:pt idx="1">
                  <c:v>30.152725234692447</c:v>
                </c:pt>
                <c:pt idx="2">
                  <c:v>26.612112896903174</c:v>
                </c:pt>
                <c:pt idx="3">
                  <c:v>26.592947363478423</c:v>
                </c:pt>
                <c:pt idx="4">
                  <c:v>31.046041783688779</c:v>
                </c:pt>
                <c:pt idx="5">
                  <c:v>34.515832347917488</c:v>
                </c:pt>
                <c:pt idx="6">
                  <c:v>26.79442098796094</c:v>
                </c:pt>
                <c:pt idx="7">
                  <c:v>26.88884900820252</c:v>
                </c:pt>
                <c:pt idx="8">
                  <c:v>29.208508226626286</c:v>
                </c:pt>
                <c:pt idx="9">
                  <c:v>32.097317670193263</c:v>
                </c:pt>
                <c:pt idx="10">
                  <c:v>23.84828173209916</c:v>
                </c:pt>
                <c:pt idx="11">
                  <c:v>31.49933847455809</c:v>
                </c:pt>
                <c:pt idx="12">
                  <c:v>29.139699075453631</c:v>
                </c:pt>
                <c:pt idx="13">
                  <c:v>33.355076424025526</c:v>
                </c:pt>
                <c:pt idx="14">
                  <c:v>29.295369037112732</c:v>
                </c:pt>
                <c:pt idx="15">
                  <c:v>23.151139251410605</c:v>
                </c:pt>
                <c:pt idx="16">
                  <c:v>29.545301448299092</c:v>
                </c:pt>
                <c:pt idx="17">
                  <c:v>26.812144212523719</c:v>
                </c:pt>
                <c:pt idx="18" formatCode="General">
                  <c:v>30.326097076217501</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24.184703265433967</c:v>
                </c:pt>
                <c:pt idx="1">
                  <c:v>29.247983346344004</c:v>
                </c:pt>
                <c:pt idx="2">
                  <c:v>33.153665229321831</c:v>
                </c:pt>
                <c:pt idx="3">
                  <c:v>34.868760858336856</c:v>
                </c:pt>
                <c:pt idx="4">
                  <c:v>28.329920817554221</c:v>
                </c:pt>
                <c:pt idx="5">
                  <c:v>22.524416414838171</c:v>
                </c:pt>
                <c:pt idx="6">
                  <c:v>31.991738670082743</c:v>
                </c:pt>
                <c:pt idx="7">
                  <c:v>30.616402926304012</c:v>
                </c:pt>
                <c:pt idx="8">
                  <c:v>32.600404984975413</c:v>
                </c:pt>
                <c:pt idx="9">
                  <c:v>29.128217208287673</c:v>
                </c:pt>
                <c:pt idx="10">
                  <c:v>24.958328900237614</c:v>
                </c:pt>
                <c:pt idx="11">
                  <c:v>28.904490029440861</c:v>
                </c:pt>
                <c:pt idx="12">
                  <c:v>23.916627928690339</c:v>
                </c:pt>
                <c:pt idx="13">
                  <c:v>27.777092184828025</c:v>
                </c:pt>
                <c:pt idx="14">
                  <c:v>32.435319801198382</c:v>
                </c:pt>
                <c:pt idx="15">
                  <c:v>32.117844682775555</c:v>
                </c:pt>
                <c:pt idx="16">
                  <c:v>25.752778713371505</c:v>
                </c:pt>
                <c:pt idx="17">
                  <c:v>23.472485768500949</c:v>
                </c:pt>
                <c:pt idx="18" formatCode="General">
                  <c:v>28.525600806337359</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18.290624153912308</c:v>
                </c:pt>
                <c:pt idx="1">
                  <c:v>16.023138973958645</c:v>
                </c:pt>
                <c:pt idx="2">
                  <c:v>20.874166993335947</c:v>
                </c:pt>
                <c:pt idx="3">
                  <c:v>18.519040240409446</c:v>
                </c:pt>
                <c:pt idx="4">
                  <c:v>11.817572342314591</c:v>
                </c:pt>
                <c:pt idx="5">
                  <c:v>19.572548504357727</c:v>
                </c:pt>
                <c:pt idx="6">
                  <c:v>18.383419824577455</c:v>
                </c:pt>
                <c:pt idx="7">
                  <c:v>18.021261097680704</c:v>
                </c:pt>
                <c:pt idx="8">
                  <c:v>23.582700175336061</c:v>
                </c:pt>
                <c:pt idx="9">
                  <c:v>14.20948596360061</c:v>
                </c:pt>
                <c:pt idx="10">
                  <c:v>27.772458062914495</c:v>
                </c:pt>
                <c:pt idx="11">
                  <c:v>8.491364411123163</c:v>
                </c:pt>
                <c:pt idx="12">
                  <c:v>21.544671839676429</c:v>
                </c:pt>
                <c:pt idx="13">
                  <c:v>12.552227491493751</c:v>
                </c:pt>
                <c:pt idx="14">
                  <c:v>22.746063449300944</c:v>
                </c:pt>
                <c:pt idx="15">
                  <c:v>27.617693931171125</c:v>
                </c:pt>
                <c:pt idx="16">
                  <c:v>27.699562142135399</c:v>
                </c:pt>
                <c:pt idx="17">
                  <c:v>25.616698292220114</c:v>
                </c:pt>
                <c:pt idx="18" formatCode="General">
                  <c:v>19.414686916852531</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25.61568673313257</c:v>
                </c:pt>
                <c:pt idx="1">
                  <c:v>29.26538589884159</c:v>
                </c:pt>
                <c:pt idx="2">
                  <c:v>24.467426306663363</c:v>
                </c:pt>
                <c:pt idx="3">
                  <c:v>24.569238748343224</c:v>
                </c:pt>
                <c:pt idx="4">
                  <c:v>32.666899541783962</c:v>
                </c:pt>
                <c:pt idx="5">
                  <c:v>29.078632106294926</c:v>
                </c:pt>
                <c:pt idx="6">
                  <c:v>27.972772772772771</c:v>
                </c:pt>
                <c:pt idx="7">
                  <c:v>29.853456268672094</c:v>
                </c:pt>
                <c:pt idx="8">
                  <c:v>19.116596172045504</c:v>
                </c:pt>
                <c:pt idx="9">
                  <c:v>28.633677550289502</c:v>
                </c:pt>
                <c:pt idx="10">
                  <c:v>32.426593341844253</c:v>
                </c:pt>
                <c:pt idx="11">
                  <c:v>33.991116668620478</c:v>
                </c:pt>
                <c:pt idx="12">
                  <c:v>32.373838401742084</c:v>
                </c:pt>
                <c:pt idx="13">
                  <c:v>30.092937927141502</c:v>
                </c:pt>
                <c:pt idx="14">
                  <c:v>20.093795093795094</c:v>
                </c:pt>
                <c:pt idx="15">
                  <c:v>23.642963403748883</c:v>
                </c:pt>
                <c:pt idx="16">
                  <c:v>23.51625826889034</c:v>
                </c:pt>
                <c:pt idx="17">
                  <c:v>32.397959183673471</c:v>
                </c:pt>
                <c:pt idx="18" formatCode="General">
                  <c:v>26.969697540503429</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44.785869985413882</c:v>
                </c:pt>
                <c:pt idx="1">
                  <c:v>35.90599227725604</c:v>
                </c:pt>
                <c:pt idx="2">
                  <c:v>33.632648005945008</c:v>
                </c:pt>
                <c:pt idx="3">
                  <c:v>32.637008010142338</c:v>
                </c:pt>
                <c:pt idx="4">
                  <c:v>35.206608173916614</c:v>
                </c:pt>
                <c:pt idx="5">
                  <c:v>42.915486822043128</c:v>
                </c:pt>
                <c:pt idx="6">
                  <c:v>32.829629629629629</c:v>
                </c:pt>
                <c:pt idx="7">
                  <c:v>32.79978366127537</c:v>
                </c:pt>
                <c:pt idx="8">
                  <c:v>38.22237673098094</c:v>
                </c:pt>
                <c:pt idx="9">
                  <c:v>37.413597564615294</c:v>
                </c:pt>
                <c:pt idx="10">
                  <c:v>33.018265737012669</c:v>
                </c:pt>
                <c:pt idx="11">
                  <c:v>34.422257825016608</c:v>
                </c:pt>
                <c:pt idx="12">
                  <c:v>37.141771959587778</c:v>
                </c:pt>
                <c:pt idx="13">
                  <c:v>38.142854262847003</c:v>
                </c:pt>
                <c:pt idx="14">
                  <c:v>37.920875420875419</c:v>
                </c:pt>
                <c:pt idx="15">
                  <c:v>31.984528414162451</c:v>
                </c:pt>
                <c:pt idx="16">
                  <c:v>40.864623124941765</c:v>
                </c:pt>
                <c:pt idx="17">
                  <c:v>36.045918367346935</c:v>
                </c:pt>
                <c:pt idx="18" formatCode="General">
                  <c:v>37.632287964094907</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29.598443281453545</c:v>
                </c:pt>
                <c:pt idx="1">
                  <c:v>34.828621823902367</c:v>
                </c:pt>
                <c:pt idx="2">
                  <c:v>41.899925687391629</c:v>
                </c:pt>
                <c:pt idx="3">
                  <c:v>42.793753241514437</c:v>
                </c:pt>
                <c:pt idx="4">
                  <c:v>32.126492284299424</c:v>
                </c:pt>
                <c:pt idx="5">
                  <c:v>28.005881071661946</c:v>
                </c:pt>
                <c:pt idx="6">
                  <c:v>39.1975975975976</c:v>
                </c:pt>
                <c:pt idx="7">
                  <c:v>37.34676007005254</c:v>
                </c:pt>
                <c:pt idx="8">
                  <c:v>42.661027096973562</c:v>
                </c:pt>
                <c:pt idx="9">
                  <c:v>33.952724885095208</c:v>
                </c:pt>
                <c:pt idx="10">
                  <c:v>34.555140921143085</c:v>
                </c:pt>
                <c:pt idx="11">
                  <c:v>31.586625506362914</c:v>
                </c:pt>
                <c:pt idx="12">
                  <c:v>30.484389638670145</c:v>
                </c:pt>
                <c:pt idx="13">
                  <c:v>31.764207810011492</c:v>
                </c:pt>
                <c:pt idx="14">
                  <c:v>41.985329485329487</c:v>
                </c:pt>
                <c:pt idx="15">
                  <c:v>44.372508182088666</c:v>
                </c:pt>
                <c:pt idx="16">
                  <c:v>35.619118606167895</c:v>
                </c:pt>
                <c:pt idx="17">
                  <c:v>31.556122448979593</c:v>
                </c:pt>
                <c:pt idx="18" formatCode="General">
                  <c:v>35.398014495401668</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extLst>
              <c:ext xmlns:c16="http://schemas.microsoft.com/office/drawing/2014/chart" uri="{C3380CC4-5D6E-409C-BE32-E72D297353CC}">
                <c16:uniqueId val="{00000001-6474-47AB-A379-7E4F9BF1F0D4}"/>
              </c:ext>
            </c:extLst>
          </c:dPt>
          <c:dPt>
            <c:idx val="9"/>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Extremadura</c:v>
                </c:pt>
                <c:pt idx="1">
                  <c:v>Castilla y León</c:v>
                </c:pt>
                <c:pt idx="2">
                  <c:v>Andalucía</c:v>
                </c:pt>
                <c:pt idx="3">
                  <c:v>País Vasco</c:v>
                </c:pt>
                <c:pt idx="4">
                  <c:v>Rioja, La</c:v>
                </c:pt>
                <c:pt idx="5">
                  <c:v>Balears, Illes</c:v>
                </c:pt>
                <c:pt idx="6">
                  <c:v>Castilla - La Mancha</c:v>
                </c:pt>
                <c:pt idx="7">
                  <c:v>Cataluña</c:v>
                </c:pt>
                <c:pt idx="8">
                  <c:v>Madrid, Comunidad de</c:v>
                </c:pt>
                <c:pt idx="9">
                  <c:v>TOTAL</c:v>
                </c:pt>
                <c:pt idx="10">
                  <c:v>Comunitat Valenciana</c:v>
                </c:pt>
                <c:pt idx="11">
                  <c:v>Murcia, Región de</c:v>
                </c:pt>
                <c:pt idx="12">
                  <c:v>Aragón</c:v>
                </c:pt>
                <c:pt idx="13">
                  <c:v>Navarra, Comunidad Foral de</c:v>
                </c:pt>
                <c:pt idx="14">
                  <c:v>Ceuta y Melilla</c:v>
                </c:pt>
                <c:pt idx="15">
                  <c:v>Cantabria</c:v>
                </c:pt>
                <c:pt idx="16">
                  <c:v>Asturias, Principado de</c:v>
                </c:pt>
                <c:pt idx="17">
                  <c:v>Canarias</c:v>
                </c:pt>
                <c:pt idx="18">
                  <c:v>Galicia</c:v>
                </c:pt>
              </c:strCache>
            </c:strRef>
          </c:cat>
          <c:val>
            <c:numRef>
              <c:f>'32dictcasaadpot'!$R$11:$R$29</c:f>
              <c:numCache>
                <c:formatCode>#,##0.00</c:formatCode>
                <c:ptCount val="19"/>
                <c:pt idx="0">
                  <c:v>37.461886446521454</c:v>
                </c:pt>
                <c:pt idx="1">
                  <c:v>37.348259422989138</c:v>
                </c:pt>
                <c:pt idx="2">
                  <c:v>37.141496626807488</c:v>
                </c:pt>
                <c:pt idx="3">
                  <c:v>35.350274829849113</c:v>
                </c:pt>
                <c:pt idx="4">
                  <c:v>35.220289923841612</c:v>
                </c:pt>
                <c:pt idx="5">
                  <c:v>34.778561630413485</c:v>
                </c:pt>
                <c:pt idx="6">
                  <c:v>33.583036714551099</c:v>
                </c:pt>
                <c:pt idx="7">
                  <c:v>32.558935211392139</c:v>
                </c:pt>
                <c:pt idx="8">
                  <c:v>31.350199355535434</c:v>
                </c:pt>
                <c:pt idx="9">
                  <c:v>31.236915101273127</c:v>
                </c:pt>
                <c:pt idx="10">
                  <c:v>30.28166830006575</c:v>
                </c:pt>
                <c:pt idx="11">
                  <c:v>29.216220531653523</c:v>
                </c:pt>
                <c:pt idx="12">
                  <c:v>26.782928489865064</c:v>
                </c:pt>
                <c:pt idx="13">
                  <c:v>26.464333566889159</c:v>
                </c:pt>
                <c:pt idx="14">
                  <c:v>26.111083585195463</c:v>
                </c:pt>
                <c:pt idx="15">
                  <c:v>22.851281024819855</c:v>
                </c:pt>
                <c:pt idx="16">
                  <c:v>22.1988959290784</c:v>
                </c:pt>
                <c:pt idx="17">
                  <c:v>21.765227850846923</c:v>
                </c:pt>
                <c:pt idx="18">
                  <c:v>17.866657580397511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Rioja, La</c:v>
                </c:pt>
                <c:pt idx="4">
                  <c:v>Castilla - La Mancha</c:v>
                </c:pt>
                <c:pt idx="5">
                  <c:v>Andalucía</c:v>
                </c:pt>
                <c:pt idx="6">
                  <c:v>Cataluña</c:v>
                </c:pt>
                <c:pt idx="7">
                  <c:v>TOTAL</c:v>
                </c:pt>
                <c:pt idx="8">
                  <c:v>Asturias, Principado de</c:v>
                </c:pt>
                <c:pt idx="9">
                  <c:v>Cantabria</c:v>
                </c:pt>
                <c:pt idx="10">
                  <c:v>Comunitat Valenciana</c:v>
                </c:pt>
                <c:pt idx="11">
                  <c:v>Aragón</c:v>
                </c:pt>
                <c:pt idx="12">
                  <c:v>Madrid, Comunidad de</c:v>
                </c:pt>
                <c:pt idx="13">
                  <c:v>Murcia, Región de</c:v>
                </c:pt>
                <c:pt idx="14">
                  <c:v>Balears, Illes</c:v>
                </c:pt>
                <c:pt idx="15">
                  <c:v>Navarra, Comunidad Foral de</c:v>
                </c:pt>
                <c:pt idx="16">
                  <c:v>Ceuta y Melilla</c:v>
                </c:pt>
                <c:pt idx="17">
                  <c:v>Galicia</c:v>
                </c:pt>
                <c:pt idx="18">
                  <c:v>Canarias</c:v>
                </c:pt>
              </c:strCache>
            </c:strRef>
          </c:cat>
          <c:val>
            <c:numRef>
              <c:f>'34bdictcasaad'!$AF$11:$AF$29</c:f>
              <c:numCache>
                <c:formatCode>0.00</c:formatCode>
                <c:ptCount val="19"/>
                <c:pt idx="0">
                  <c:v>6.4186687687182502</c:v>
                </c:pt>
                <c:pt idx="1">
                  <c:v>5.3489214706166903</c:v>
                </c:pt>
                <c:pt idx="2">
                  <c:v>5.2377789669458403</c:v>
                </c:pt>
                <c:pt idx="3">
                  <c:v>4.6062144333223696</c:v>
                </c:pt>
                <c:pt idx="4">
                  <c:v>4.5452538906743776</c:v>
                </c:pt>
                <c:pt idx="5">
                  <c:v>4.3887179471646975</c:v>
                </c:pt>
                <c:pt idx="6">
                  <c:v>4.2872638102709413</c:v>
                </c:pt>
                <c:pt idx="7">
                  <c:v>4.1100741658152469</c:v>
                </c:pt>
                <c:pt idx="8">
                  <c:v>4.0570144921774052</c:v>
                </c:pt>
                <c:pt idx="9">
                  <c:v>3.8806091908896696</c:v>
                </c:pt>
                <c:pt idx="10">
                  <c:v>3.7436867295030192</c:v>
                </c:pt>
                <c:pt idx="11">
                  <c:v>3.7247006424417108</c:v>
                </c:pt>
                <c:pt idx="12">
                  <c:v>3.6626099058732349</c:v>
                </c:pt>
                <c:pt idx="13">
                  <c:v>3.6555579328887435</c:v>
                </c:pt>
                <c:pt idx="14">
                  <c:v>3.52043877788853</c:v>
                </c:pt>
                <c:pt idx="15">
                  <c:v>3.2029814551703106</c:v>
                </c:pt>
                <c:pt idx="16">
                  <c:v>3.1267613990328993</c:v>
                </c:pt>
                <c:pt idx="17">
                  <c:v>3.1079593276195219</c:v>
                </c:pt>
                <c:pt idx="18">
                  <c:v>2.4938364657101442</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Cataluña</c:v>
                </c:pt>
                <c:pt idx="10">
                  <c:v>Castilla - La Mancha</c:v>
                </c:pt>
                <c:pt idx="11">
                  <c:v>Asturias, Principado de</c:v>
                </c:pt>
                <c:pt idx="12">
                  <c:v>Comunitat Valenciana</c:v>
                </c:pt>
                <c:pt idx="13">
                  <c:v>Galicia</c:v>
                </c:pt>
                <c:pt idx="14">
                  <c:v>Balears, Illes</c:v>
                </c:pt>
                <c:pt idx="15">
                  <c:v>Canarias</c:v>
                </c:pt>
                <c:pt idx="16">
                  <c:v>Madrid, Comunidad de</c:v>
                </c:pt>
                <c:pt idx="17">
                  <c:v>Aragón</c:v>
                </c:pt>
                <c:pt idx="18">
                  <c:v>Navarra, Comunidad Foral de</c:v>
                </c:pt>
              </c:strCache>
            </c:strRef>
          </c:cat>
          <c:val>
            <c:numRef>
              <c:f>'34bdictcasaad'!$AL$11:$AL$29</c:f>
              <c:numCache>
                <c:formatCode>0.00</c:formatCode>
                <c:ptCount val="19"/>
                <c:pt idx="0">
                  <c:v>1.9068670195148001</c:v>
                </c:pt>
                <c:pt idx="1">
                  <c:v>1.8012355709533518</c:v>
                </c:pt>
                <c:pt idx="2">
                  <c:v>1.7763657537771738</c:v>
                </c:pt>
                <c:pt idx="3">
                  <c:v>1.5963696106687084</c:v>
                </c:pt>
                <c:pt idx="4">
                  <c:v>1.5905800574972786</c:v>
                </c:pt>
                <c:pt idx="5">
                  <c:v>1.5522646083823368</c:v>
                </c:pt>
                <c:pt idx="6">
                  <c:v>1.4111067181384853</c:v>
                </c:pt>
                <c:pt idx="7">
                  <c:v>1.3677058004529929</c:v>
                </c:pt>
                <c:pt idx="8">
                  <c:v>1.3563743657315948</c:v>
                </c:pt>
                <c:pt idx="9">
                  <c:v>1.338877940446576</c:v>
                </c:pt>
                <c:pt idx="10">
                  <c:v>1.3131902479683268</c:v>
                </c:pt>
                <c:pt idx="11">
                  <c:v>1.3102383810667124</c:v>
                </c:pt>
                <c:pt idx="12">
                  <c:v>1.264098951677769</c:v>
                </c:pt>
                <c:pt idx="13">
                  <c:v>1.2272408769984449</c:v>
                </c:pt>
                <c:pt idx="14">
                  <c:v>1.1906128751286722</c:v>
                </c:pt>
                <c:pt idx="15">
                  <c:v>1.1252312522139714</c:v>
                </c:pt>
                <c:pt idx="16">
                  <c:v>1.0597347362749794</c:v>
                </c:pt>
                <c:pt idx="17">
                  <c:v>0.96510473177117495</c:v>
                </c:pt>
                <c:pt idx="18">
                  <c:v>0.96293207111746126</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Extremadura</c:v>
                </c:pt>
                <c:pt idx="1">
                  <c:v>Andalucía</c:v>
                </c:pt>
                <c:pt idx="2">
                  <c:v>Cataluña</c:v>
                </c:pt>
                <c:pt idx="3">
                  <c:v>Murcia, Región de</c:v>
                </c:pt>
                <c:pt idx="4">
                  <c:v>Balears, Illes</c:v>
                </c:pt>
                <c:pt idx="5">
                  <c:v>Castilla - La Mancha</c:v>
                </c:pt>
                <c:pt idx="6">
                  <c:v>Castilla y León</c:v>
                </c:pt>
                <c:pt idx="7">
                  <c:v>País Vasco</c:v>
                </c:pt>
                <c:pt idx="8">
                  <c:v>TOTAL</c:v>
                </c:pt>
                <c:pt idx="9">
                  <c:v>Ceuta y Melilla</c:v>
                </c:pt>
                <c:pt idx="10">
                  <c:v>Rioja, La</c:v>
                </c:pt>
                <c:pt idx="11">
                  <c:v>Comunitat Valenciana</c:v>
                </c:pt>
                <c:pt idx="12">
                  <c:v>Madrid, Comunidad de</c:v>
                </c:pt>
                <c:pt idx="13">
                  <c:v>Cantabria</c:v>
                </c:pt>
                <c:pt idx="14">
                  <c:v>Aragón</c:v>
                </c:pt>
                <c:pt idx="15">
                  <c:v>Asturias, Principado de</c:v>
                </c:pt>
                <c:pt idx="16">
                  <c:v>Navarra, Comunidad Foral de</c:v>
                </c:pt>
                <c:pt idx="17">
                  <c:v>Canarias</c:v>
                </c:pt>
                <c:pt idx="18">
                  <c:v>Galicia</c:v>
                </c:pt>
              </c:strCache>
            </c:strRef>
          </c:cat>
          <c:val>
            <c:numRef>
              <c:f>'34bdictcasaad'!$AR$11:$AR$29</c:f>
              <c:numCache>
                <c:formatCode>0.00</c:formatCode>
                <c:ptCount val="19"/>
                <c:pt idx="0">
                  <c:v>7.7502417179787289</c:v>
                </c:pt>
                <c:pt idx="1">
                  <c:v>7.6043391035044259</c:v>
                </c:pt>
                <c:pt idx="2">
                  <c:v>7.0637013579537955</c:v>
                </c:pt>
                <c:pt idx="3">
                  <c:v>6.8919185714912476</c:v>
                </c:pt>
                <c:pt idx="4">
                  <c:v>6.7541282407029568</c:v>
                </c:pt>
                <c:pt idx="5">
                  <c:v>6.7333504004681268</c:v>
                </c:pt>
                <c:pt idx="6">
                  <c:v>6.6807495510476365</c:v>
                </c:pt>
                <c:pt idx="7">
                  <c:v>6.4732810060999233</c:v>
                </c:pt>
                <c:pt idx="8">
                  <c:v>6.1062171779547949</c:v>
                </c:pt>
                <c:pt idx="9">
                  <c:v>6.0788922060598365</c:v>
                </c:pt>
                <c:pt idx="10">
                  <c:v>5.7899004178707303</c:v>
                </c:pt>
                <c:pt idx="11">
                  <c:v>5.5721352194429583</c:v>
                </c:pt>
                <c:pt idx="12">
                  <c:v>5.5018579014133522</c:v>
                </c:pt>
                <c:pt idx="13">
                  <c:v>5.0012821170316428</c:v>
                </c:pt>
                <c:pt idx="14">
                  <c:v>4.761359848352928</c:v>
                </c:pt>
                <c:pt idx="15">
                  <c:v>4.5759783126047635</c:v>
                </c:pt>
                <c:pt idx="16">
                  <c:v>4.1431989884951772</c:v>
                </c:pt>
                <c:pt idx="17">
                  <c:v>4.1232176505085487</c:v>
                </c:pt>
                <c:pt idx="18">
                  <c:v>3.1568869463770932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Castilla y León</c:v>
                </c:pt>
                <c:pt idx="1">
                  <c:v>Extremadura</c:v>
                </c:pt>
                <c:pt idx="2">
                  <c:v>Andalucía</c:v>
                </c:pt>
                <c:pt idx="3">
                  <c:v>Castilla - La Mancha</c:v>
                </c:pt>
                <c:pt idx="4">
                  <c:v>Balears, Illes</c:v>
                </c:pt>
                <c:pt idx="5">
                  <c:v>Cataluña</c:v>
                </c:pt>
                <c:pt idx="6">
                  <c:v>País Vasco</c:v>
                </c:pt>
                <c:pt idx="7">
                  <c:v>Rioja, La</c:v>
                </c:pt>
                <c:pt idx="8">
                  <c:v>Madrid, Comunidad de</c:v>
                </c:pt>
                <c:pt idx="9">
                  <c:v>TOTAL</c:v>
                </c:pt>
                <c:pt idx="10">
                  <c:v>Comunitat Valenciana</c:v>
                </c:pt>
                <c:pt idx="11">
                  <c:v>Murcia, Región de</c:v>
                </c:pt>
                <c:pt idx="12">
                  <c:v>Aragón</c:v>
                </c:pt>
                <c:pt idx="13">
                  <c:v>Ceuta y Melilla</c:v>
                </c:pt>
                <c:pt idx="14">
                  <c:v>Navarra, Comunidad Foral de</c:v>
                </c:pt>
                <c:pt idx="15">
                  <c:v>Cantabria</c:v>
                </c:pt>
                <c:pt idx="16">
                  <c:v>Asturias, Principado de</c:v>
                </c:pt>
                <c:pt idx="17">
                  <c:v>Canarias</c:v>
                </c:pt>
                <c:pt idx="18">
                  <c:v>Galicia</c:v>
                </c:pt>
              </c:strCache>
            </c:strRef>
          </c:cat>
          <c:val>
            <c:numRef>
              <c:f>'34bdictcasaad'!$AX$11:$AX$29</c:f>
              <c:numCache>
                <c:formatCode>0.00</c:formatCode>
                <c:ptCount val="19"/>
                <c:pt idx="0">
                  <c:v>43.344603141746589</c:v>
                </c:pt>
                <c:pt idx="1">
                  <c:v>42.572441451429668</c:v>
                </c:pt>
                <c:pt idx="2">
                  <c:v>42.073828031528897</c:v>
                </c:pt>
                <c:pt idx="3">
                  <c:v>41.417186999068747</c:v>
                </c:pt>
                <c:pt idx="4">
                  <c:v>39.265461465271173</c:v>
                </c:pt>
                <c:pt idx="5">
                  <c:v>39.170305484054694</c:v>
                </c:pt>
                <c:pt idx="6">
                  <c:v>39.103241719520788</c:v>
                </c:pt>
                <c:pt idx="7">
                  <c:v>39.003623188405797</c:v>
                </c:pt>
                <c:pt idx="8">
                  <c:v>38.131673355546802</c:v>
                </c:pt>
                <c:pt idx="9">
                  <c:v>36.190349509410993</c:v>
                </c:pt>
                <c:pt idx="10">
                  <c:v>34.386398319293228</c:v>
                </c:pt>
                <c:pt idx="11">
                  <c:v>33.666157147064183</c:v>
                </c:pt>
                <c:pt idx="12">
                  <c:v>31.555222420021444</c:v>
                </c:pt>
                <c:pt idx="13">
                  <c:v>30.680649804647338</c:v>
                </c:pt>
                <c:pt idx="14">
                  <c:v>29.747214568108301</c:v>
                </c:pt>
                <c:pt idx="15">
                  <c:v>28.526476227936477</c:v>
                </c:pt>
                <c:pt idx="16">
                  <c:v>26.725710130761804</c:v>
                </c:pt>
                <c:pt idx="17">
                  <c:v>23.131111879155061</c:v>
                </c:pt>
                <c:pt idx="18">
                  <c:v>18.80757960869088</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'35ResolGraAltaBaj'!$AB$11:$AB$50</c:f>
              <c:numCache>
                <c:formatCode>0</c:formatCode>
                <c:ptCount val="40"/>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'35ResolGraAltaBaj'!$AC$11:$AC$50</c:f>
              <c:numCache>
                <c:formatCode>0</c:formatCode>
                <c:ptCount val="40"/>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5715</c:v>
                </c:pt>
                <c:pt idx="1">
                  <c:v>128668</c:v>
                </c:pt>
                <c:pt idx="2">
                  <c:v>66933</c:v>
                </c:pt>
                <c:pt idx="3">
                  <c:v>82917</c:v>
                </c:pt>
                <c:pt idx="4">
                  <c:v>91297</c:v>
                </c:pt>
                <c:pt idx="5">
                  <c:v>145285</c:v>
                </c:pt>
                <c:pt idx="6">
                  <c:v>416195</c:v>
                </c:pt>
                <c:pt idx="7">
                  <c:v>1039334</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407182</c:v>
                </c:pt>
                <c:pt idx="1">
                  <c:v>56858</c:v>
                </c:pt>
                <c:pt idx="2">
                  <c:v>48519</c:v>
                </c:pt>
                <c:pt idx="3">
                  <c:v>45142</c:v>
                </c:pt>
                <c:pt idx="4">
                  <c:v>69464</c:v>
                </c:pt>
                <c:pt idx="5">
                  <c:v>23700</c:v>
                </c:pt>
                <c:pt idx="6">
                  <c:v>159961</c:v>
                </c:pt>
                <c:pt idx="7">
                  <c:v>98240</c:v>
                </c:pt>
                <c:pt idx="8">
                  <c:v>368778</c:v>
                </c:pt>
                <c:pt idx="9">
                  <c:v>209122</c:v>
                </c:pt>
                <c:pt idx="10">
                  <c:v>58675</c:v>
                </c:pt>
                <c:pt idx="11">
                  <c:v>84146</c:v>
                </c:pt>
                <c:pt idx="12">
                  <c:v>252067</c:v>
                </c:pt>
                <c:pt idx="13">
                  <c:v>65939</c:v>
                </c:pt>
                <c:pt idx="14">
                  <c:v>21613</c:v>
                </c:pt>
                <c:pt idx="15">
                  <c:v>116241</c:v>
                </c:pt>
                <c:pt idx="16">
                  <c:v>14873</c:v>
                </c:pt>
                <c:pt idx="17">
                  <c:v>5474</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1238159</c:v>
                </c:pt>
                <c:pt idx="1">
                  <c:v>738185</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678</c:v>
                </c:pt>
                <c:pt idx="1">
                  <c:v>10310</c:v>
                </c:pt>
                <c:pt idx="2">
                  <c:v>6173</c:v>
                </c:pt>
                <c:pt idx="3">
                  <c:v>9090</c:v>
                </c:pt>
                <c:pt idx="4">
                  <c:v>8596</c:v>
                </c:pt>
                <c:pt idx="5">
                  <c:v>11714</c:v>
                </c:pt>
                <c:pt idx="6">
                  <c:v>39969</c:v>
                </c:pt>
                <c:pt idx="7">
                  <c:v>187308</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25%</c:v>
                  </c:pt>
                  <c:pt idx="4">
                    <c:v>20%</c:v>
                  </c:pt>
                  <c:pt idx="5">
                    <c:v>16%</c:v>
                  </c:pt>
                  <c:pt idx="6">
                    <c:v>15%</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841</c:v>
                </c:pt>
                <c:pt idx="1">
                  <c:v>12124</c:v>
                </c:pt>
                <c:pt idx="2">
                  <c:v>7861</c:v>
                </c:pt>
                <c:pt idx="3">
                  <c:v>11691</c:v>
                </c:pt>
                <c:pt idx="4">
                  <c:v>13105</c:v>
                </c:pt>
                <c:pt idx="5">
                  <c:v>21042</c:v>
                </c:pt>
                <c:pt idx="6">
                  <c:v>68426</c:v>
                </c:pt>
                <c:pt idx="7">
                  <c:v>238940</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33%</c:v>
                  </c:pt>
                  <c:pt idx="4">
                    <c:v>30%</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373</c:v>
                </c:pt>
                <c:pt idx="1">
                  <c:v>8858</c:v>
                </c:pt>
                <c:pt idx="2">
                  <c:v>7054</c:v>
                </c:pt>
                <c:pt idx="3">
                  <c:v>9775</c:v>
                </c:pt>
                <c:pt idx="4">
                  <c:v>13095</c:v>
                </c:pt>
                <c:pt idx="5">
                  <c:v>23133</c:v>
                </c:pt>
                <c:pt idx="6">
                  <c:v>83725</c:v>
                </c:pt>
                <c:pt idx="7">
                  <c:v>207582</c:v>
                </c:pt>
              </c:numCache>
            </c:numRef>
          </c:val>
          <c:extLst>
            <c:ext xmlns:c15="http://schemas.microsoft.com/office/drawing/2012/chart" uri="{02D57815-91ED-43cb-92C2-25804820EDAC}">
              <c15:datalabelsRange>
                <c15:f>'36aperfresol_graf'!$V$14:$AC$14</c15:f>
                <c15:dlblRangeCache>
                  <c:ptCount val="8"/>
                  <c:pt idx="0">
                    <c:v>15%</c:v>
                  </c:pt>
                  <c:pt idx="1">
                    <c:v>21%</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609</c:v>
                </c:pt>
                <c:pt idx="1">
                  <c:v>10635</c:v>
                </c:pt>
                <c:pt idx="2">
                  <c:v>4663</c:v>
                </c:pt>
                <c:pt idx="3">
                  <c:v>5383</c:v>
                </c:pt>
                <c:pt idx="4">
                  <c:v>8236</c:v>
                </c:pt>
                <c:pt idx="5">
                  <c:v>16441</c:v>
                </c:pt>
                <c:pt idx="6">
                  <c:v>69145</c:v>
                </c:pt>
                <c:pt idx="7">
                  <c:v>121584</c:v>
                </c:pt>
              </c:numCache>
            </c:numRef>
          </c:val>
          <c:extLst>
            <c:ext xmlns:c15="http://schemas.microsoft.com/office/drawing/2012/chart" uri="{02D57815-91ED-43cb-92C2-25804820EDAC}">
              <c15:datalabelsRange>
                <c15:f>'36aperfresol_graf'!$V$15:$AC$15</c15:f>
                <c15:dlblRangeCache>
                  <c:ptCount val="8"/>
                  <c:pt idx="0">
                    <c:v>24%</c:v>
                  </c:pt>
                  <c:pt idx="1">
                    <c:v>25%</c:v>
                  </c:pt>
                  <c:pt idx="2">
                    <c:v>18%</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809</c:v>
                </c:pt>
                <c:pt idx="1">
                  <c:v>21933</c:v>
                </c:pt>
                <c:pt idx="2">
                  <c:v>9508</c:v>
                </c:pt>
                <c:pt idx="3">
                  <c:v>11207</c:v>
                </c:pt>
                <c:pt idx="4">
                  <c:v>9733</c:v>
                </c:pt>
                <c:pt idx="5">
                  <c:v>12891</c:v>
                </c:pt>
                <c:pt idx="6">
                  <c:v>29734</c:v>
                </c:pt>
                <c:pt idx="7">
                  <c:v>59878</c:v>
                </c:pt>
              </c:numCache>
            </c:numRef>
          </c:val>
          <c:extLst>
            <c:ext xmlns:c15="http://schemas.microsoft.com/office/drawing/2012/chart" uri="{02D57815-91ED-43cb-92C2-25804820EDAC}">
              <c15:datalabelsRange>
                <c15:f>'36aperfresol_graf'!$V$17:$AC$17</c15:f>
                <c15:dlblRangeCache>
                  <c:ptCount val="8"/>
                  <c:pt idx="0">
                    <c:v>25%</c:v>
                  </c:pt>
                  <c:pt idx="1">
                    <c:v>25%</c:v>
                  </c:pt>
                  <c:pt idx="2">
                    <c:v>23%</c:v>
                  </c:pt>
                  <c:pt idx="3">
                    <c:v>24%</c:v>
                  </c:pt>
                  <c:pt idx="4">
                    <c:v>20%</c:v>
                  </c:pt>
                  <c:pt idx="5">
                    <c:v>18%</c:v>
                  </c:pt>
                  <c:pt idx="6">
                    <c:v>19%</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1180</c:v>
                </c:pt>
                <c:pt idx="1">
                  <c:v>29760</c:v>
                </c:pt>
                <c:pt idx="2">
                  <c:v>12319</c:v>
                </c:pt>
                <c:pt idx="3">
                  <c:v>15421</c:v>
                </c:pt>
                <c:pt idx="4">
                  <c:v>15735</c:v>
                </c:pt>
                <c:pt idx="5">
                  <c:v>22971</c:v>
                </c:pt>
                <c:pt idx="6">
                  <c:v>45797</c:v>
                </c:pt>
                <c:pt idx="7">
                  <c:v>82135</c:v>
                </c:pt>
              </c:numCache>
            </c:numRef>
          </c:val>
          <c:extLst>
            <c:ext xmlns:c15="http://schemas.microsoft.com/office/drawing/2012/chart" uri="{02D57815-91ED-43cb-92C2-25804820EDAC}">
              <c15:datalabelsRange>
                <c15:f>'36aperfresol_graf'!$V$18:$AC$18</c15:f>
                <c15:dlblRangeCache>
                  <c:ptCount val="8"/>
                  <c:pt idx="0">
                    <c:v>37%</c:v>
                  </c:pt>
                  <c:pt idx="1">
                    <c:v>34%</c:v>
                  </c:pt>
                  <c:pt idx="2">
                    <c:v>30%</c:v>
                  </c:pt>
                  <c:pt idx="3">
                    <c:v>33%</c:v>
                  </c:pt>
                  <c:pt idx="4">
                    <c:v>33%</c:v>
                  </c:pt>
                  <c:pt idx="5">
                    <c:v>31%</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460</c:v>
                </c:pt>
                <c:pt idx="1">
                  <c:v>20220</c:v>
                </c:pt>
                <c:pt idx="2">
                  <c:v>12044</c:v>
                </c:pt>
                <c:pt idx="3">
                  <c:v>13827</c:v>
                </c:pt>
                <c:pt idx="4">
                  <c:v>15096</c:v>
                </c:pt>
                <c:pt idx="5">
                  <c:v>22941</c:v>
                </c:pt>
                <c:pt idx="6">
                  <c:v>44466</c:v>
                </c:pt>
                <c:pt idx="7">
                  <c:v>81115</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29%</c:v>
                  </c:pt>
                  <c:pt idx="7">
                    <c:v>29%</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765</c:v>
                </c:pt>
                <c:pt idx="1">
                  <c:v>14828</c:v>
                </c:pt>
                <c:pt idx="2">
                  <c:v>7311</c:v>
                </c:pt>
                <c:pt idx="3">
                  <c:v>6523</c:v>
                </c:pt>
                <c:pt idx="4">
                  <c:v>7701</c:v>
                </c:pt>
                <c:pt idx="5">
                  <c:v>14152</c:v>
                </c:pt>
                <c:pt idx="6">
                  <c:v>34933</c:v>
                </c:pt>
                <c:pt idx="7">
                  <c:v>60792</c:v>
                </c:pt>
              </c:numCache>
            </c:numRef>
          </c:val>
          <c:extLst>
            <c:ext xmlns:c15="http://schemas.microsoft.com/office/drawing/2012/chart" uri="{02D57815-91ED-43cb-92C2-25804820EDAC}">
              <c15:datalabelsRange>
                <c15:f>'36aperfresol_graf'!$V$20:$AC$20</c15:f>
                <c15:dlblRangeCache>
                  <c:ptCount val="8"/>
                  <c:pt idx="0">
                    <c:v>24%</c:v>
                  </c:pt>
                  <c:pt idx="1">
                    <c:v>17%</c:v>
                  </c:pt>
                  <c:pt idx="2">
                    <c:v>18%</c:v>
                  </c:pt>
                  <c:pt idx="3">
                    <c:v>14%</c:v>
                  </c:pt>
                  <c:pt idx="4">
                    <c:v>16%</c:v>
                  </c:pt>
                  <c:pt idx="5">
                    <c:v>19%</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678</c:v>
                </c:pt>
                <c:pt idx="1">
                  <c:v>10310</c:v>
                </c:pt>
                <c:pt idx="2">
                  <c:v>6173</c:v>
                </c:pt>
                <c:pt idx="3">
                  <c:v>9090</c:v>
                </c:pt>
                <c:pt idx="4">
                  <c:v>8596</c:v>
                </c:pt>
                <c:pt idx="5">
                  <c:v>11714</c:v>
                </c:pt>
                <c:pt idx="6">
                  <c:v>39969</c:v>
                </c:pt>
                <c:pt idx="7">
                  <c:v>187308</c:v>
                </c:pt>
              </c:numCache>
            </c:numRef>
          </c:val>
          <c:extLst>
            <c:ext xmlns:c15="http://schemas.microsoft.com/office/drawing/2012/chart" uri="{02D57815-91ED-43cb-92C2-25804820EDAC}">
              <c15:datalabelsRange>
                <c15:f>'36bperfresol_graf'!$V$12:$AC$12</c15:f>
                <c15:dlblRangeCache>
                  <c:ptCount val="8"/>
                  <c:pt idx="0">
                    <c:v>36%</c:v>
                  </c:pt>
                  <c:pt idx="1">
                    <c:v>33%</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841</c:v>
                </c:pt>
                <c:pt idx="1">
                  <c:v>12124</c:v>
                </c:pt>
                <c:pt idx="2">
                  <c:v>7861</c:v>
                </c:pt>
                <c:pt idx="3">
                  <c:v>11691</c:v>
                </c:pt>
                <c:pt idx="4">
                  <c:v>13105</c:v>
                </c:pt>
                <c:pt idx="5">
                  <c:v>21042</c:v>
                </c:pt>
                <c:pt idx="6">
                  <c:v>68426</c:v>
                </c:pt>
                <c:pt idx="7">
                  <c:v>238940</c:v>
                </c:pt>
              </c:numCache>
            </c:numRef>
          </c:val>
          <c:extLst>
            <c:ext xmlns:c15="http://schemas.microsoft.com/office/drawing/2012/chart" uri="{02D57815-91ED-43cb-92C2-25804820EDAC}">
              <c15:datalabelsRange>
                <c15:f>'36bperfresol_graf'!$V$13:$AC$13</c15:f>
                <c15:dlblRangeCache>
                  <c:ptCount val="8"/>
                  <c:pt idx="0">
                    <c:v>44%</c:v>
                  </c:pt>
                  <c:pt idx="1">
                    <c:v>39%</c:v>
                  </c:pt>
                  <c:pt idx="2">
                    <c:v>37%</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373</c:v>
                </c:pt>
                <c:pt idx="1">
                  <c:v>8858</c:v>
                </c:pt>
                <c:pt idx="2">
                  <c:v>7054</c:v>
                </c:pt>
                <c:pt idx="3">
                  <c:v>9775</c:v>
                </c:pt>
                <c:pt idx="4">
                  <c:v>13095</c:v>
                </c:pt>
                <c:pt idx="5">
                  <c:v>23133</c:v>
                </c:pt>
                <c:pt idx="6">
                  <c:v>83725</c:v>
                </c:pt>
                <c:pt idx="7">
                  <c:v>207582</c:v>
                </c:pt>
              </c:numCache>
            </c:numRef>
          </c:val>
          <c:extLst>
            <c:ext xmlns:c15="http://schemas.microsoft.com/office/drawing/2012/chart" uri="{02D57815-91ED-43cb-92C2-25804820EDAC}">
              <c15:datalabelsRange>
                <c15:f>'36bperfresol_graf'!$V$14:$AC$14</c15:f>
                <c15:dlblRangeCache>
                  <c:ptCount val="8"/>
                  <c:pt idx="0">
                    <c:v>20%</c:v>
                  </c:pt>
                  <c:pt idx="1">
                    <c:v>28%</c:v>
                  </c:pt>
                  <c:pt idx="2">
                    <c:v>33%</c:v>
                  </c:pt>
                  <c:pt idx="3">
                    <c:v>32%</c:v>
                  </c:pt>
                  <c:pt idx="4">
                    <c:v>38%</c:v>
                  </c:pt>
                  <c:pt idx="5">
                    <c:v>41%</c:v>
                  </c:pt>
                  <c:pt idx="6">
                    <c:v>44%</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809</c:v>
                </c:pt>
                <c:pt idx="1">
                  <c:v>21933</c:v>
                </c:pt>
                <c:pt idx="2">
                  <c:v>9508</c:v>
                </c:pt>
                <c:pt idx="3">
                  <c:v>11207</c:v>
                </c:pt>
                <c:pt idx="4">
                  <c:v>9733</c:v>
                </c:pt>
                <c:pt idx="5">
                  <c:v>12891</c:v>
                </c:pt>
                <c:pt idx="6">
                  <c:v>29734</c:v>
                </c:pt>
                <c:pt idx="7">
                  <c:v>59878</c:v>
                </c:pt>
              </c:numCache>
            </c:numRef>
          </c:val>
          <c:extLst>
            <c:ext xmlns:c15="http://schemas.microsoft.com/office/drawing/2012/chart" uri="{02D57815-91ED-43cb-92C2-25804820EDAC}">
              <c15:datalabelsRange>
                <c15:f>'36bperfresol_graf'!$V$17:$AC$17</c15:f>
                <c15:dlblRangeCache>
                  <c:ptCount val="8"/>
                  <c:pt idx="0">
                    <c:v>33%</c:v>
                  </c:pt>
                  <c:pt idx="1">
                    <c:v>30%</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1180</c:v>
                </c:pt>
                <c:pt idx="1">
                  <c:v>29760</c:v>
                </c:pt>
                <c:pt idx="2">
                  <c:v>12319</c:v>
                </c:pt>
                <c:pt idx="3">
                  <c:v>15421</c:v>
                </c:pt>
                <c:pt idx="4">
                  <c:v>15735</c:v>
                </c:pt>
                <c:pt idx="5">
                  <c:v>22971</c:v>
                </c:pt>
                <c:pt idx="6">
                  <c:v>45797</c:v>
                </c:pt>
                <c:pt idx="7">
                  <c:v>82135</c:v>
                </c:pt>
              </c:numCache>
            </c:numRef>
          </c:val>
          <c:extLst>
            <c:ext xmlns:c15="http://schemas.microsoft.com/office/drawing/2012/chart" uri="{02D57815-91ED-43cb-92C2-25804820EDAC}">
              <c15:datalabelsRange>
                <c15:f>'36bperfresol_graf'!$V$18:$AC$18</c15:f>
                <c15:dlblRangeCache>
                  <c:ptCount val="8"/>
                  <c:pt idx="0">
                    <c:v>48%</c:v>
                  </c:pt>
                  <c:pt idx="1">
                    <c:v>41%</c:v>
                  </c:pt>
                  <c:pt idx="2">
                    <c:v>36%</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460</c:v>
                </c:pt>
                <c:pt idx="1">
                  <c:v>20220</c:v>
                </c:pt>
                <c:pt idx="2">
                  <c:v>12044</c:v>
                </c:pt>
                <c:pt idx="3">
                  <c:v>13827</c:v>
                </c:pt>
                <c:pt idx="4">
                  <c:v>15096</c:v>
                </c:pt>
                <c:pt idx="5">
                  <c:v>22941</c:v>
                </c:pt>
                <c:pt idx="6">
                  <c:v>44466</c:v>
                </c:pt>
                <c:pt idx="7">
                  <c:v>81115</c:v>
                </c:pt>
              </c:numCache>
            </c:numRef>
          </c:val>
          <c:extLst>
            <c:ext xmlns:c15="http://schemas.microsoft.com/office/drawing/2012/chart" uri="{02D57815-91ED-43cb-92C2-25804820EDAC}">
              <c15:datalabelsRange>
                <c15:f>'36bperfresol_graf'!$V$19:$AC$19</c15:f>
                <c15:dlblRangeCache>
                  <c:ptCount val="8"/>
                  <c:pt idx="0">
                    <c:v>19%</c:v>
                  </c:pt>
                  <c:pt idx="1">
                    <c:v>28%</c:v>
                  </c:pt>
                  <c:pt idx="2">
                    <c:v>36%</c:v>
                  </c:pt>
                  <c:pt idx="3">
                    <c:v>34%</c:v>
                  </c:pt>
                  <c:pt idx="4">
                    <c:v>37%</c:v>
                  </c:pt>
                  <c:pt idx="5">
                    <c:v>39%</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78.899763067321473</c:v>
                </c:pt>
                <c:pt idx="1">
                  <c:v>44.390686983279579</c:v>
                </c:pt>
                <c:pt idx="2">
                  <c:v>61.059175247947614</c:v>
                </c:pt>
                <c:pt idx="3">
                  <c:v>53.732214373402563</c:v>
                </c:pt>
                <c:pt idx="4">
                  <c:v>32.167717631643598</c:v>
                </c:pt>
                <c:pt idx="5">
                  <c:v>66.284914195447698</c:v>
                </c:pt>
                <c:pt idx="6">
                  <c:v>46.219023003964587</c:v>
                </c:pt>
                <c:pt idx="7">
                  <c:v>71.053475507095328</c:v>
                </c:pt>
                <c:pt idx="8">
                  <c:v>44.604248096120692</c:v>
                </c:pt>
                <c:pt idx="9">
                  <c:v>48.749569382699846</c:v>
                </c:pt>
                <c:pt idx="10">
                  <c:v>39.511671836011288</c:v>
                </c:pt>
                <c:pt idx="11">
                  <c:v>63.927789139303847</c:v>
                </c:pt>
                <c:pt idx="12">
                  <c:v>69.817806131267574</c:v>
                </c:pt>
                <c:pt idx="13">
                  <c:v>51.021845098393214</c:v>
                </c:pt>
                <c:pt idx="14">
                  <c:v>44.079828556121079</c:v>
                </c:pt>
                <c:pt idx="15">
                  <c:v>54.392935533696445</c:v>
                </c:pt>
                <c:pt idx="16">
                  <c:v>84.186342428955186</c:v>
                </c:pt>
                <c:pt idx="17">
                  <c:v>61.491724282421956</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1.1830098245564304</c:v>
                </c:pt>
                <c:pt idx="1">
                  <c:v>16.35895154413673</c:v>
                </c:pt>
                <c:pt idx="2">
                  <c:v>11.054429839130641</c:v>
                </c:pt>
                <c:pt idx="3">
                  <c:v>1.4530378957113244</c:v>
                </c:pt>
                <c:pt idx="4">
                  <c:v>30.443862091556792</c:v>
                </c:pt>
                <c:pt idx="5">
                  <c:v>0.75752136138436132</c:v>
                </c:pt>
                <c:pt idx="6">
                  <c:v>32.118423053083376</c:v>
                </c:pt>
                <c:pt idx="7">
                  <c:v>10.832397979636013</c:v>
                </c:pt>
                <c:pt idx="8">
                  <c:v>8.9372909158030538</c:v>
                </c:pt>
                <c:pt idx="9">
                  <c:v>9.6503387522761201</c:v>
                </c:pt>
                <c:pt idx="10">
                  <c:v>45.241482241552205</c:v>
                </c:pt>
                <c:pt idx="11">
                  <c:v>16.596248274143818</c:v>
                </c:pt>
                <c:pt idx="12">
                  <c:v>11.080906962492733</c:v>
                </c:pt>
                <c:pt idx="13">
                  <c:v>2.740566889330204</c:v>
                </c:pt>
                <c:pt idx="14">
                  <c:v>12.376105009375838</c:v>
                </c:pt>
                <c:pt idx="15">
                  <c:v>1.3759043980164214</c:v>
                </c:pt>
                <c:pt idx="16">
                  <c:v>7.2741410999575855</c:v>
                </c:pt>
                <c:pt idx="17">
                  <c:v>0.10475591870940708</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19.914392420044081</c:v>
                </c:pt>
                <c:pt idx="1">
                  <c:v>39.250361472583698</c:v>
                </c:pt>
                <c:pt idx="2">
                  <c:v>27.834195415935081</c:v>
                </c:pt>
                <c:pt idx="3">
                  <c:v>44.814747730886111</c:v>
                </c:pt>
                <c:pt idx="4">
                  <c:v>37.388420276799607</c:v>
                </c:pt>
                <c:pt idx="5">
                  <c:v>32.957564443167946</c:v>
                </c:pt>
                <c:pt idx="6">
                  <c:v>20.223490474464079</c:v>
                </c:pt>
                <c:pt idx="7">
                  <c:v>18.092078890403272</c:v>
                </c:pt>
                <c:pt idx="8">
                  <c:v>46.423827701301221</c:v>
                </c:pt>
                <c:pt idx="9">
                  <c:v>41.333519250643874</c:v>
                </c:pt>
                <c:pt idx="10">
                  <c:v>15.24684592243651</c:v>
                </c:pt>
                <c:pt idx="11">
                  <c:v>19.33685598314111</c:v>
                </c:pt>
                <c:pt idx="12">
                  <c:v>19.069074967395231</c:v>
                </c:pt>
                <c:pt idx="13">
                  <c:v>46.232171872179094</c:v>
                </c:pt>
                <c:pt idx="14">
                  <c:v>43.374408429324049</c:v>
                </c:pt>
                <c:pt idx="15">
                  <c:v>37.003089179741487</c:v>
                </c:pt>
                <c:pt idx="16">
                  <c:v>8.539516471087234</c:v>
                </c:pt>
                <c:pt idx="17">
                  <c:v>38.403519798868636</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2.8346880780106159E-3</c:v>
                </c:pt>
                <c:pt idx="1">
                  <c:v>0</c:v>
                </c:pt>
                <c:pt idx="2">
                  <c:v>5.21994969866654E-2</c:v>
                </c:pt>
                <c:pt idx="3">
                  <c:v>0</c:v>
                </c:pt>
                <c:pt idx="4">
                  <c:v>0</c:v>
                </c:pt>
                <c:pt idx="5">
                  <c:v>0</c:v>
                </c:pt>
                <c:pt idx="6">
                  <c:v>1.43906346848796</c:v>
                </c:pt>
                <c:pt idx="7">
                  <c:v>2.2047622865389242E-2</c:v>
                </c:pt>
                <c:pt idx="8">
                  <c:v>3.4633286775032066E-2</c:v>
                </c:pt>
                <c:pt idx="9">
                  <c:v>0.26657261438015717</c:v>
                </c:pt>
                <c:pt idx="10">
                  <c:v>0</c:v>
                </c:pt>
                <c:pt idx="11">
                  <c:v>0.1391066034112261</c:v>
                </c:pt>
                <c:pt idx="12">
                  <c:v>3.2211938844455619E-2</c:v>
                </c:pt>
                <c:pt idx="13">
                  <c:v>5.4161400974905216E-3</c:v>
                </c:pt>
                <c:pt idx="14">
                  <c:v>0.16965800517903384</c:v>
                </c:pt>
                <c:pt idx="15">
                  <c:v>7.2280708885456466</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72.491117548349592</c:v>
                </c:pt>
                <c:pt idx="1">
                  <c:v>46.861548345647286</c:v>
                </c:pt>
                <c:pt idx="2">
                  <c:v>57.879359095193216</c:v>
                </c:pt>
                <c:pt idx="3">
                  <c:v>55.910602142593277</c:v>
                </c:pt>
                <c:pt idx="4">
                  <c:v>36.147525559806809</c:v>
                </c:pt>
                <c:pt idx="5">
                  <c:v>73.045507584597431</c:v>
                </c:pt>
                <c:pt idx="6">
                  <c:v>42.87263218317495</c:v>
                </c:pt>
                <c:pt idx="7">
                  <c:v>62.164369242830077</c:v>
                </c:pt>
                <c:pt idx="8">
                  <c:v>51.322712922306494</c:v>
                </c:pt>
                <c:pt idx="9">
                  <c:v>47.113206740836766</c:v>
                </c:pt>
                <c:pt idx="10">
                  <c:v>41.634326718898734</c:v>
                </c:pt>
                <c:pt idx="11">
                  <c:v>64.255064049977918</c:v>
                </c:pt>
                <c:pt idx="12">
                  <c:v>65.384797369230412</c:v>
                </c:pt>
                <c:pt idx="13">
                  <c:v>49.088934475684809</c:v>
                </c:pt>
                <c:pt idx="14">
                  <c:v>47.836596567561031</c:v>
                </c:pt>
                <c:pt idx="15">
                  <c:v>58.170585064477336</c:v>
                </c:pt>
                <c:pt idx="16">
                  <c:v>73.154906731549062</c:v>
                </c:pt>
                <c:pt idx="17">
                  <c:v>55.432661027976579</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2.4730245333783314</c:v>
                </c:pt>
                <c:pt idx="1">
                  <c:v>22.871827818824286</c:v>
                </c:pt>
                <c:pt idx="2">
                  <c:v>15.589066918001885</c:v>
                </c:pt>
                <c:pt idx="3">
                  <c:v>3.2138899150350944</c:v>
                </c:pt>
                <c:pt idx="4">
                  <c:v>25.396725835790001</c:v>
                </c:pt>
                <c:pt idx="5">
                  <c:v>1.1901983663943991</c:v>
                </c:pt>
                <c:pt idx="6">
                  <c:v>35.971681867466039</c:v>
                </c:pt>
                <c:pt idx="7">
                  <c:v>12.308094335924741</c:v>
                </c:pt>
                <c:pt idx="8">
                  <c:v>11.19134884058497</c:v>
                </c:pt>
                <c:pt idx="9">
                  <c:v>10.914685394378838</c:v>
                </c:pt>
                <c:pt idx="10">
                  <c:v>43.926191696565866</c:v>
                </c:pt>
                <c:pt idx="11">
                  <c:v>19.063545150501671</c:v>
                </c:pt>
                <c:pt idx="12">
                  <c:v>15.90172466819655</c:v>
                </c:pt>
                <c:pt idx="13">
                  <c:v>4.8690720405454329</c:v>
                </c:pt>
                <c:pt idx="14">
                  <c:v>17.573120618805898</c:v>
                </c:pt>
                <c:pt idx="15">
                  <c:v>2.7615375046647594</c:v>
                </c:pt>
                <c:pt idx="16">
                  <c:v>13.517166801838334</c:v>
                </c:pt>
                <c:pt idx="17">
                  <c:v>0.13012361743656473</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25.028358222947194</c:v>
                </c:pt>
                <c:pt idx="1">
                  <c:v>30.266623835528428</c:v>
                </c:pt>
                <c:pt idx="2">
                  <c:v>26.437323279924598</c:v>
                </c:pt>
                <c:pt idx="3">
                  <c:v>40.875507942371627</c:v>
                </c:pt>
                <c:pt idx="4">
                  <c:v>38.455748604403183</c:v>
                </c:pt>
                <c:pt idx="5">
                  <c:v>25.764294049008168</c:v>
                </c:pt>
                <c:pt idx="6">
                  <c:v>19.890724323404978</c:v>
                </c:pt>
                <c:pt idx="7">
                  <c:v>25.478539230417457</c:v>
                </c:pt>
                <c:pt idx="8">
                  <c:v>37.368000870922089</c:v>
                </c:pt>
                <c:pt idx="9">
                  <c:v>41.633071696178007</c:v>
                </c:pt>
                <c:pt idx="10">
                  <c:v>14.439481584535404</c:v>
                </c:pt>
                <c:pt idx="11">
                  <c:v>16.416356408152964</c:v>
                </c:pt>
                <c:pt idx="12">
                  <c:v>18.635406562729187</c:v>
                </c:pt>
                <c:pt idx="13">
                  <c:v>46.02992639073247</c:v>
                </c:pt>
                <c:pt idx="14">
                  <c:v>34.324389654338894</c:v>
                </c:pt>
                <c:pt idx="15">
                  <c:v>30.517891943442386</c:v>
                </c:pt>
                <c:pt idx="16">
                  <c:v>13.327926466612597</c:v>
                </c:pt>
                <c:pt idx="17">
                  <c:v>44.437215354586854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7.4996953248774268E-3</c:v>
                </c:pt>
                <c:pt idx="1">
                  <c:v>0</c:v>
                </c:pt>
                <c:pt idx="2">
                  <c:v>9.4250706880301599E-2</c:v>
                </c:pt>
                <c:pt idx="3">
                  <c:v>0</c:v>
                </c:pt>
                <c:pt idx="4">
                  <c:v>0</c:v>
                </c:pt>
                <c:pt idx="5">
                  <c:v>0</c:v>
                </c:pt>
                <c:pt idx="6">
                  <c:v>1.2649616259540362</c:v>
                </c:pt>
                <c:pt idx="7">
                  <c:v>4.8997190827725877E-2</c:v>
                </c:pt>
                <c:pt idx="8">
                  <c:v>0.1179373661864499</c:v>
                </c:pt>
                <c:pt idx="9">
                  <c:v>0.33903616860639041</c:v>
                </c:pt>
                <c:pt idx="10">
                  <c:v>0</c:v>
                </c:pt>
                <c:pt idx="11">
                  <c:v>0.26503439136745127</c:v>
                </c:pt>
                <c:pt idx="12">
                  <c:v>7.8071399843857206E-2</c:v>
                </c:pt>
                <c:pt idx="13">
                  <c:v>1.2067093037287318E-2</c:v>
                </c:pt>
                <c:pt idx="14">
                  <c:v>0.26589315929417451</c:v>
                </c:pt>
                <c:pt idx="15">
                  <c:v>8.5499854874155155</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78.661954416189261</c:v>
                </c:pt>
                <c:pt idx="1">
                  <c:v>39.501367557332209</c:v>
                </c:pt>
                <c:pt idx="2">
                  <c:v>60.115489130434781</c:v>
                </c:pt>
                <c:pt idx="3">
                  <c:v>51.904243743199132</c:v>
                </c:pt>
                <c:pt idx="4">
                  <c:v>32.404040404040401</c:v>
                </c:pt>
                <c:pt idx="5">
                  <c:v>70.443428754710936</c:v>
                </c:pt>
                <c:pt idx="6">
                  <c:v>45.250097625048809</c:v>
                </c:pt>
                <c:pt idx="7">
                  <c:v>65.366762352653765</c:v>
                </c:pt>
                <c:pt idx="8">
                  <c:v>47.790376440603865</c:v>
                </c:pt>
                <c:pt idx="9">
                  <c:v>49.255252687995267</c:v>
                </c:pt>
                <c:pt idx="10">
                  <c:v>38.433743311792092</c:v>
                </c:pt>
                <c:pt idx="11">
                  <c:v>65.021002188960537</c:v>
                </c:pt>
                <c:pt idx="12">
                  <c:v>69.649336191968331</c:v>
                </c:pt>
                <c:pt idx="13">
                  <c:v>52.630619960825399</c:v>
                </c:pt>
                <c:pt idx="14">
                  <c:v>45.707257072570727</c:v>
                </c:pt>
                <c:pt idx="15">
                  <c:v>54.486038572637355</c:v>
                </c:pt>
                <c:pt idx="16">
                  <c:v>80.757647804723405</c:v>
                </c:pt>
                <c:pt idx="17">
                  <c:v>60.588574725908828</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1.1632939042987265</c:v>
                </c:pt>
                <c:pt idx="1">
                  <c:v>19.682305912055543</c:v>
                </c:pt>
                <c:pt idx="2">
                  <c:v>11.256793478260869</c:v>
                </c:pt>
                <c:pt idx="3">
                  <c:v>2.0432837625438278</c:v>
                </c:pt>
                <c:pt idx="4">
                  <c:v>28.057720057720058</c:v>
                </c:pt>
                <c:pt idx="5">
                  <c:v>0.87402774436693131</c:v>
                </c:pt>
                <c:pt idx="6">
                  <c:v>30.705740352870176</c:v>
                </c:pt>
                <c:pt idx="7">
                  <c:v>12.15110242472363</c:v>
                </c:pt>
                <c:pt idx="8">
                  <c:v>10.316537527788888</c:v>
                </c:pt>
                <c:pt idx="9">
                  <c:v>9.6471903462335185</c:v>
                </c:pt>
                <c:pt idx="10">
                  <c:v>43.98582447362935</c:v>
                </c:pt>
                <c:pt idx="11">
                  <c:v>15.239898242915459</c:v>
                </c:pt>
                <c:pt idx="12">
                  <c:v>10.289024490805641</c:v>
                </c:pt>
                <c:pt idx="13">
                  <c:v>2.2958137839930761</c:v>
                </c:pt>
                <c:pt idx="14">
                  <c:v>16.162361623616235</c:v>
                </c:pt>
                <c:pt idx="15">
                  <c:v>1.8994543809996207</c:v>
                </c:pt>
                <c:pt idx="16">
                  <c:v>7.9885877318116973</c:v>
                </c:pt>
                <c:pt idx="17">
                  <c:v>0.17311021350259664</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20.172690928574372</c:v>
                </c:pt>
                <c:pt idx="1">
                  <c:v>40.816326530612244</c:v>
                </c:pt>
                <c:pt idx="2">
                  <c:v>28.600543478260871</c:v>
                </c:pt>
                <c:pt idx="3">
                  <c:v>46.052472494257046</c:v>
                </c:pt>
                <c:pt idx="4">
                  <c:v>39.538239538239537</c:v>
                </c:pt>
                <c:pt idx="5">
                  <c:v>28.68254350092214</c:v>
                </c:pt>
                <c:pt idx="6">
                  <c:v>22.570911285455644</c:v>
                </c:pt>
                <c:pt idx="7">
                  <c:v>22.469919990227815</c:v>
                </c:pt>
                <c:pt idx="8">
                  <c:v>41.874482591831232</c:v>
                </c:pt>
                <c:pt idx="9">
                  <c:v>40.778614408312237</c:v>
                </c:pt>
                <c:pt idx="10">
                  <c:v>17.580432214578558</c:v>
                </c:pt>
                <c:pt idx="11">
                  <c:v>19.600070993314795</c:v>
                </c:pt>
                <c:pt idx="12">
                  <c:v>20.045147192215715</c:v>
                </c:pt>
                <c:pt idx="13">
                  <c:v>45.073566255181525</c:v>
                </c:pt>
                <c:pt idx="14">
                  <c:v>37.933579335793361</c:v>
                </c:pt>
                <c:pt idx="15">
                  <c:v>36.223849677588774</c:v>
                </c:pt>
                <c:pt idx="16">
                  <c:v>11.253764463464892</c:v>
                </c:pt>
                <c:pt idx="17">
                  <c:v>39.238315060588576</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2.0607509376416766E-3</c:v>
                </c:pt>
                <c:pt idx="1">
                  <c:v>0</c:v>
                </c:pt>
                <c:pt idx="2">
                  <c:v>2.717391304347826E-2</c:v>
                </c:pt>
                <c:pt idx="3">
                  <c:v>0</c:v>
                </c:pt>
                <c:pt idx="4">
                  <c:v>0</c:v>
                </c:pt>
                <c:pt idx="5">
                  <c:v>0</c:v>
                </c:pt>
                <c:pt idx="6">
                  <c:v>1.4732507366253682</c:v>
                </c:pt>
                <c:pt idx="7">
                  <c:v>1.2215232394796311E-2</c:v>
                </c:pt>
                <c:pt idx="8">
                  <c:v>1.8603439776014585E-2</c:v>
                </c:pt>
                <c:pt idx="9">
                  <c:v>0.31894255745898137</c:v>
                </c:pt>
                <c:pt idx="10">
                  <c:v>0</c:v>
                </c:pt>
                <c:pt idx="11">
                  <c:v>0.13902857480920547</c:v>
                </c:pt>
                <c:pt idx="12">
                  <c:v>1.6492125010307578E-2</c:v>
                </c:pt>
                <c:pt idx="13">
                  <c:v>0</c:v>
                </c:pt>
                <c:pt idx="14">
                  <c:v>0.1968019680196802</c:v>
                </c:pt>
                <c:pt idx="15">
                  <c:v>7.3906573687742538</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84.854592336314383</c:v>
                </c:pt>
                <c:pt idx="1">
                  <c:v>47.204295523775102</c:v>
                </c:pt>
                <c:pt idx="2">
                  <c:v>63.891531874405331</c:v>
                </c:pt>
                <c:pt idx="3">
                  <c:v>54.030198485595236</c:v>
                </c:pt>
                <c:pt idx="4">
                  <c:v>27.831278890600924</c:v>
                </c:pt>
                <c:pt idx="5">
                  <c:v>50.168794950829295</c:v>
                </c:pt>
                <c:pt idx="6">
                  <c:v>49.353183814071762</c:v>
                </c:pt>
                <c:pt idx="7">
                  <c:v>83.637162310564463</c:v>
                </c:pt>
                <c:pt idx="8">
                  <c:v>37.485519114768508</c:v>
                </c:pt>
                <c:pt idx="9">
                  <c:v>49.583727760382537</c:v>
                </c:pt>
                <c:pt idx="10">
                  <c:v>38.603114676734307</c:v>
                </c:pt>
                <c:pt idx="11">
                  <c:v>62.392552466833173</c:v>
                </c:pt>
                <c:pt idx="12">
                  <c:v>75.174633611833997</c:v>
                </c:pt>
                <c:pt idx="13">
                  <c:v>50.827254936843978</c:v>
                </c:pt>
                <c:pt idx="14">
                  <c:v>41.239759155068604</c:v>
                </c:pt>
                <c:pt idx="15">
                  <c:v>52.03658353740817</c:v>
                </c:pt>
                <c:pt idx="16">
                  <c:v>99.275012083131941</c:v>
                </c:pt>
                <c:pt idx="17">
                  <c:v>68.729208250166337</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9.1389777400613617E-2</c:v>
                </c:pt>
                <c:pt idx="1">
                  <c:v>7.8630801796685423</c:v>
                </c:pt>
                <c:pt idx="2">
                  <c:v>8.0161750713606086</c:v>
                </c:pt>
                <c:pt idx="3">
                  <c:v>0.16129754917335007</c:v>
                </c:pt>
                <c:pt idx="4">
                  <c:v>38.263995891114533</c:v>
                </c:pt>
                <c:pt idx="5">
                  <c:v>0</c:v>
                </c:pt>
                <c:pt idx="6">
                  <c:v>30.615473321604401</c:v>
                </c:pt>
                <c:pt idx="7">
                  <c:v>8.4065451350757741</c:v>
                </c:pt>
                <c:pt idx="8">
                  <c:v>6.2157951504014699</c:v>
                </c:pt>
                <c:pt idx="9">
                  <c:v>8.5766644821476241</c:v>
                </c:pt>
                <c:pt idx="10">
                  <c:v>47.670734173801655</c:v>
                </c:pt>
                <c:pt idx="11">
                  <c:v>15.54704985565539</c:v>
                </c:pt>
                <c:pt idx="12">
                  <c:v>6.5511573757019583</c:v>
                </c:pt>
                <c:pt idx="13">
                  <c:v>1.2275395837039673</c:v>
                </c:pt>
                <c:pt idx="14">
                  <c:v>7.2154772480505383</c:v>
                </c:pt>
                <c:pt idx="15">
                  <c:v>9.245839372282473E-2</c:v>
                </c:pt>
                <c:pt idx="16">
                  <c:v>0.60415659739004346</c:v>
                </c:pt>
                <c:pt idx="17">
                  <c:v>0</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15.054017886285006</c:v>
                </c:pt>
                <c:pt idx="1">
                  <c:v>44.932624296556355</c:v>
                </c:pt>
                <c:pt idx="2">
                  <c:v>28.044719314938153</c:v>
                </c:pt>
                <c:pt idx="3">
                  <c:v>45.808503965231417</c:v>
                </c:pt>
                <c:pt idx="4">
                  <c:v>33.90472521828454</c:v>
                </c:pt>
                <c:pt idx="5">
                  <c:v>49.831205049170705</c:v>
                </c:pt>
                <c:pt idx="6">
                  <c:v>18.499682136045774</c:v>
                </c:pt>
                <c:pt idx="7">
                  <c:v>7.9480562266637378</c:v>
                </c:pt>
                <c:pt idx="8">
                  <c:v>56.292693644389409</c:v>
                </c:pt>
                <c:pt idx="9">
                  <c:v>41.692759532998373</c:v>
                </c:pt>
                <c:pt idx="10">
                  <c:v>13.726151149464032</c:v>
                </c:pt>
                <c:pt idx="11">
                  <c:v>22.050666580168024</c:v>
                </c:pt>
                <c:pt idx="12">
                  <c:v>18.274209012464045</c:v>
                </c:pt>
                <c:pt idx="13">
                  <c:v>47.939275336535609</c:v>
                </c:pt>
                <c:pt idx="14">
                  <c:v>51.436185963873257</c:v>
                </c:pt>
                <c:pt idx="15">
                  <c:v>41.578789544704883</c:v>
                </c:pt>
                <c:pt idx="16">
                  <c:v>0.12083131947800869</c:v>
                </c:pt>
                <c:pt idx="17">
                  <c:v>31.270791749833666</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4.7573739295908656E-2</c:v>
                </c:pt>
                <c:pt idx="3">
                  <c:v>0</c:v>
                </c:pt>
                <c:pt idx="4">
                  <c:v>0</c:v>
                </c:pt>
                <c:pt idx="5">
                  <c:v>0</c:v>
                </c:pt>
                <c:pt idx="6">
                  <c:v>1.5316607282780643</c:v>
                </c:pt>
                <c:pt idx="7">
                  <c:v>8.236327696024599E-3</c:v>
                </c:pt>
                <c:pt idx="8">
                  <c:v>5.9920904406183841E-3</c:v>
                </c:pt>
                <c:pt idx="9">
                  <c:v>0.14684822447146775</c:v>
                </c:pt>
                <c:pt idx="10">
                  <c:v>0</c:v>
                </c:pt>
                <c:pt idx="11">
                  <c:v>9.7310973434104244E-3</c:v>
                </c:pt>
                <c:pt idx="12">
                  <c:v>0</c:v>
                </c:pt>
                <c:pt idx="13">
                  <c:v>5.9301429164442861E-3</c:v>
                </c:pt>
                <c:pt idx="14">
                  <c:v>0.10857763300760044</c:v>
                </c:pt>
                <c:pt idx="15">
                  <c:v>6.2921685241641265</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'42pbpcasaadpot'!$Q$11:$Q$29</c:f>
              <c:strCache>
                <c:ptCount val="19"/>
                <c:pt idx="0">
                  <c:v>Castilla y León</c:v>
                </c:pt>
                <c:pt idx="1">
                  <c:v>Andalucía</c:v>
                </c:pt>
                <c:pt idx="2">
                  <c:v>Castilla - La Mancha</c:v>
                </c:pt>
                <c:pt idx="3">
                  <c:v>Balears, Illes</c:v>
                </c:pt>
                <c:pt idx="4">
                  <c:v>Comunitat Valenciana</c:v>
                </c:pt>
                <c:pt idx="5">
                  <c:v>Extremadura</c:v>
                </c:pt>
                <c:pt idx="6">
                  <c:v>TOTAL</c:v>
                </c:pt>
                <c:pt idx="7">
                  <c:v>Madrid, Comunidad de</c:v>
                </c:pt>
                <c:pt idx="8">
                  <c:v>Aragón</c:v>
                </c:pt>
                <c:pt idx="9">
                  <c:v>Murcia, Región de</c:v>
                </c:pt>
                <c:pt idx="10">
                  <c:v>Rioja, La</c:v>
                </c:pt>
                <c:pt idx="11">
                  <c:v>País Vasco</c:v>
                </c:pt>
                <c:pt idx="12">
                  <c:v>Cataluña</c:v>
                </c:pt>
                <c:pt idx="13">
                  <c:v>Navarra, Comunidad Foral de</c:v>
                </c:pt>
                <c:pt idx="14">
                  <c:v>Ceuta y Melilla</c:v>
                </c:pt>
                <c:pt idx="15">
                  <c:v>Cantabria</c:v>
                </c:pt>
                <c:pt idx="16">
                  <c:v>Asturias, Principado de</c:v>
                </c:pt>
                <c:pt idx="17">
                  <c:v>Canarias</c:v>
                </c:pt>
                <c:pt idx="18">
                  <c:v>Galicia</c:v>
                </c:pt>
              </c:strCache>
            </c:strRef>
          </c:cat>
          <c:val>
            <c:numRef>
              <c:f>'42pbpcasaadpot'!$R$11:$R$29</c:f>
              <c:numCache>
                <c:formatCode>#,##0.00</c:formatCode>
                <c:ptCount val="19"/>
                <c:pt idx="0">
                  <c:v>30.443803809472666</c:v>
                </c:pt>
                <c:pt idx="1">
                  <c:v>28.281678088100314</c:v>
                </c:pt>
                <c:pt idx="2">
                  <c:v>26.0571918828084</c:v>
                </c:pt>
                <c:pt idx="3">
                  <c:v>24.634202103337905</c:v>
                </c:pt>
                <c:pt idx="4">
                  <c:v>24.203407808061133</c:v>
                </c:pt>
                <c:pt idx="5">
                  <c:v>23.870543454433129</c:v>
                </c:pt>
                <c:pt idx="6">
                  <c:v>23.032314148207274</c:v>
                </c:pt>
                <c:pt idx="7">
                  <c:v>22.971038953112526</c:v>
                </c:pt>
                <c:pt idx="8">
                  <c:v>22.437852819608327</c:v>
                </c:pt>
                <c:pt idx="9">
                  <c:v>22.222622830918521</c:v>
                </c:pt>
                <c:pt idx="10">
                  <c:v>22.010012099931195</c:v>
                </c:pt>
                <c:pt idx="11">
                  <c:v>21.21077393912633</c:v>
                </c:pt>
                <c:pt idx="12">
                  <c:v>20.626963586021045</c:v>
                </c:pt>
                <c:pt idx="13">
                  <c:v>19.736696537227569</c:v>
                </c:pt>
                <c:pt idx="14">
                  <c:v>17.732745379775057</c:v>
                </c:pt>
                <c:pt idx="15">
                  <c:v>17.729183346677342</c:v>
                </c:pt>
                <c:pt idx="16">
                  <c:v>17.21861148124983</c:v>
                </c:pt>
                <c:pt idx="17">
                  <c:v>16.813834716936487</c:v>
                </c:pt>
                <c:pt idx="18">
                  <c:v>16.048196978957478</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extLst>
              <c:ext xmlns:c16="http://schemas.microsoft.com/office/drawing/2014/chart" uri="{C3380CC4-5D6E-409C-BE32-E72D297353CC}">
                <c16:uniqueId val="{00000003-11C3-423E-BDE0-260756DA6119}"/>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Castilla y León</c:v>
                </c:pt>
                <c:pt idx="2">
                  <c:v>Extremadura</c:v>
                </c:pt>
                <c:pt idx="3">
                  <c:v>Balears, Illes</c:v>
                </c:pt>
                <c:pt idx="4">
                  <c:v>Cataluña</c:v>
                </c:pt>
                <c:pt idx="5">
                  <c:v>País Vasco</c:v>
                </c:pt>
                <c:pt idx="6">
                  <c:v>Rioja, La</c:v>
                </c:pt>
                <c:pt idx="7">
                  <c:v>Castilla - La Mancha</c:v>
                </c:pt>
                <c:pt idx="8">
                  <c:v>Murcia, Región de</c:v>
                </c:pt>
                <c:pt idx="9">
                  <c:v>TOTAL</c:v>
                </c:pt>
                <c:pt idx="10">
                  <c:v>Comunitat Valenciana</c:v>
                </c:pt>
                <c:pt idx="11">
                  <c:v>Madrid, Comunidad de</c:v>
                </c:pt>
                <c:pt idx="12">
                  <c:v>Aragón</c:v>
                </c:pt>
                <c:pt idx="13">
                  <c:v>Canarias</c:v>
                </c:pt>
                <c:pt idx="14">
                  <c:v>Ceuta y Melilla</c:v>
                </c:pt>
                <c:pt idx="15">
                  <c:v>Navarra, Comunidad Foral de</c:v>
                </c:pt>
                <c:pt idx="16">
                  <c:v>Asturias, Principado de</c:v>
                </c:pt>
                <c:pt idx="17">
                  <c:v>Cantabria</c:v>
                </c:pt>
                <c:pt idx="18">
                  <c:v>Galicia</c:v>
                </c:pt>
              </c:strCache>
            </c:strRef>
          </c:cat>
          <c:val>
            <c:numRef>
              <c:f>'22solcasaadpot'!$R$10:$R$28</c:f>
              <c:numCache>
                <c:formatCode>0.00</c:formatCode>
                <c:ptCount val="19"/>
                <c:pt idx="0">
                  <c:v>40.143307690563439</c:v>
                </c:pt>
                <c:pt idx="1">
                  <c:v>39.046972755655261</c:v>
                </c:pt>
                <c:pt idx="2">
                  <c:v>38.977128546470304</c:v>
                </c:pt>
                <c:pt idx="3">
                  <c:v>36.859037167679141</c:v>
                </c:pt>
                <c:pt idx="4">
                  <c:v>35.442145031220356</c:v>
                </c:pt>
                <c:pt idx="5">
                  <c:v>35.397780044764531</c:v>
                </c:pt>
                <c:pt idx="6">
                  <c:v>35.286720918645756</c:v>
                </c:pt>
                <c:pt idx="7">
                  <c:v>34.828481075485342</c:v>
                </c:pt>
                <c:pt idx="8">
                  <c:v>33.963090203915549</c:v>
                </c:pt>
                <c:pt idx="9">
                  <c:v>33.286085712705173</c:v>
                </c:pt>
                <c:pt idx="10">
                  <c:v>32.428450917391359</c:v>
                </c:pt>
                <c:pt idx="11">
                  <c:v>31.397033270763554</c:v>
                </c:pt>
                <c:pt idx="12">
                  <c:v>30.481469766743686</c:v>
                </c:pt>
                <c:pt idx="13">
                  <c:v>27.394948040936249</c:v>
                </c:pt>
                <c:pt idx="14">
                  <c:v>27.121835207848189</c:v>
                </c:pt>
                <c:pt idx="15">
                  <c:v>26.567589826799917</c:v>
                </c:pt>
                <c:pt idx="16">
                  <c:v>26.388382780844641</c:v>
                </c:pt>
                <c:pt idx="17">
                  <c:v>23.718975180144117</c:v>
                </c:pt>
                <c:pt idx="18">
                  <c:v>17.919684479303537</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Asturias, Principado de</c:v>
                </c:pt>
                <c:pt idx="5">
                  <c:v>País Vasco</c:v>
                </c:pt>
                <c:pt idx="6">
                  <c:v>Aragón</c:v>
                </c:pt>
                <c:pt idx="7">
                  <c:v>TOTAL</c:v>
                </c:pt>
                <c:pt idx="8">
                  <c:v>Cantabria</c:v>
                </c:pt>
                <c:pt idx="9">
                  <c:v>Comunitat Valenciana</c:v>
                </c:pt>
                <c:pt idx="10">
                  <c:v>Rioja, La</c:v>
                </c:pt>
                <c:pt idx="11">
                  <c:v>Galicia</c:v>
                </c:pt>
                <c:pt idx="12">
                  <c:v>Murcia, Región de</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5.2320695992747419</c:v>
                </c:pt>
                <c:pt idx="1">
                  <c:v>3.5266778818148579</c:v>
                </c:pt>
                <c:pt idx="2">
                  <c:v>3.4083084038220401</c:v>
                </c:pt>
                <c:pt idx="3">
                  <c:v>3.3418230139814709</c:v>
                </c:pt>
                <c:pt idx="4">
                  <c:v>3.1468302089338609</c:v>
                </c:pt>
                <c:pt idx="5">
                  <c:v>3.1427576205769792</c:v>
                </c:pt>
                <c:pt idx="6">
                  <c:v>3.12043116733232</c:v>
                </c:pt>
                <c:pt idx="7">
                  <c:v>3.0305335546924561</c:v>
                </c:pt>
                <c:pt idx="8">
                  <c:v>3.0107735215088027</c:v>
                </c:pt>
                <c:pt idx="9">
                  <c:v>2.9922385953745976</c:v>
                </c:pt>
                <c:pt idx="10">
                  <c:v>2.8785349476545385</c:v>
                </c:pt>
                <c:pt idx="11">
                  <c:v>2.7916325853219055</c:v>
                </c:pt>
                <c:pt idx="12">
                  <c:v>2.7805131430722074</c:v>
                </c:pt>
                <c:pt idx="13">
                  <c:v>2.7160972533027552</c:v>
                </c:pt>
                <c:pt idx="14">
                  <c:v>2.6836816526659355</c:v>
                </c:pt>
                <c:pt idx="15">
                  <c:v>2.4935821460510157</c:v>
                </c:pt>
                <c:pt idx="16">
                  <c:v>2.3887347412427191</c:v>
                </c:pt>
                <c:pt idx="17">
                  <c:v>2.1234685098935002</c:v>
                </c:pt>
                <c:pt idx="18">
                  <c:v>1.9265111503938517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Galicia</c:v>
                </c:pt>
                <c:pt idx="5">
                  <c:v>Extremadura</c:v>
                </c:pt>
                <c:pt idx="6">
                  <c:v>Asturias, Principado de</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1.4667627542912767</c:v>
                </c:pt>
                <c:pt idx="1">
                  <c:v>1.3519085569052109</c:v>
                </c:pt>
                <c:pt idx="2">
                  <c:v>1.2462609250400543</c:v>
                </c:pt>
                <c:pt idx="3">
                  <c:v>1.2220742211905806</c:v>
                </c:pt>
                <c:pt idx="4">
                  <c:v>1.0726733694510264</c:v>
                </c:pt>
                <c:pt idx="5">
                  <c:v>1.0725220529610855</c:v>
                </c:pt>
                <c:pt idx="6">
                  <c:v>1.0553249871377122</c:v>
                </c:pt>
                <c:pt idx="7">
                  <c:v>1.0398229305837419</c:v>
                </c:pt>
                <c:pt idx="8">
                  <c:v>1.023957495768679</c:v>
                </c:pt>
                <c:pt idx="9">
                  <c:v>1.0230409021817388</c:v>
                </c:pt>
                <c:pt idx="10">
                  <c:v>1.0027684338999197</c:v>
                </c:pt>
                <c:pt idx="11">
                  <c:v>0.98631191166659993</c:v>
                </c:pt>
                <c:pt idx="12">
                  <c:v>0.91926005861583193</c:v>
                </c:pt>
                <c:pt idx="13">
                  <c:v>0.89075459621431652</c:v>
                </c:pt>
                <c:pt idx="14">
                  <c:v>0.8667232196297654</c:v>
                </c:pt>
                <c:pt idx="15">
                  <c:v>0.8160966981696719</c:v>
                </c:pt>
                <c:pt idx="16">
                  <c:v>0.80588328450391955</c:v>
                </c:pt>
                <c:pt idx="17">
                  <c:v>0.62780403238324289</c:v>
                </c:pt>
                <c:pt idx="18">
                  <c:v>0.62673293640247363</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4EDA-4EC5-A140-89485EB9CF3A}"/>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Castilla y León</c:v>
                </c:pt>
                <c:pt idx="1">
                  <c:v>Andalucía</c:v>
                </c:pt>
                <c:pt idx="2">
                  <c:v>Castilla - La Mancha</c:v>
                </c:pt>
                <c:pt idx="3">
                  <c:v>Murcia, Región de</c:v>
                </c:pt>
                <c:pt idx="4">
                  <c:v>Balears, Illes</c:v>
                </c:pt>
                <c:pt idx="5">
                  <c:v>Extremadura</c:v>
                </c:pt>
                <c:pt idx="6">
                  <c:v>Comunitat Valenciana</c:v>
                </c:pt>
                <c:pt idx="7">
                  <c:v>TOTAL</c:v>
                </c:pt>
                <c:pt idx="8">
                  <c:v>Cataluña</c:v>
                </c:pt>
                <c:pt idx="9">
                  <c:v>Cantabria</c:v>
                </c:pt>
                <c:pt idx="10">
                  <c:v>Aragón</c:v>
                </c:pt>
                <c:pt idx="11">
                  <c:v>Madrid, Comunidad de</c:v>
                </c:pt>
                <c:pt idx="12">
                  <c:v>País Vasco</c:v>
                </c:pt>
                <c:pt idx="13">
                  <c:v>Ceuta y Melilla</c:v>
                </c:pt>
                <c:pt idx="14">
                  <c:v>Rioja, La</c:v>
                </c:pt>
                <c:pt idx="15">
                  <c:v>Asturias, Principado de</c:v>
                </c:pt>
                <c:pt idx="16">
                  <c:v>Canarias</c:v>
                </c:pt>
                <c:pt idx="17">
                  <c:v>Galicia</c:v>
                </c:pt>
                <c:pt idx="18">
                  <c:v>Navarra, Comunidad Foral de</c:v>
                </c:pt>
              </c:strCache>
            </c:strRef>
          </c:cat>
          <c:val>
            <c:numRef>
              <c:f>'44bpbpcasaad'!$AR$11:$AR$29</c:f>
              <c:numCache>
                <c:formatCode>0.00</c:formatCode>
                <c:ptCount val="19"/>
                <c:pt idx="0">
                  <c:v>5.1955208693361303</c:v>
                </c:pt>
                <c:pt idx="1">
                  <c:v>5.1539725520550181</c:v>
                </c:pt>
                <c:pt idx="2">
                  <c:v>4.6962659547233292</c:v>
                </c:pt>
                <c:pt idx="3">
                  <c:v>4.631356118106436</c:v>
                </c:pt>
                <c:pt idx="4">
                  <c:v>4.4370086237384045</c:v>
                </c:pt>
                <c:pt idx="5">
                  <c:v>4.2669584245076591</c:v>
                </c:pt>
                <c:pt idx="6">
                  <c:v>4.1803261324337067</c:v>
                </c:pt>
                <c:pt idx="7">
                  <c:v>4.1059155313103641</c:v>
                </c:pt>
                <c:pt idx="8">
                  <c:v>4.008444699668642</c:v>
                </c:pt>
                <c:pt idx="9">
                  <c:v>3.8484024821785732</c:v>
                </c:pt>
                <c:pt idx="10">
                  <c:v>3.7752558546815065</c:v>
                </c:pt>
                <c:pt idx="11">
                  <c:v>3.6686536669697682</c:v>
                </c:pt>
                <c:pt idx="12">
                  <c:v>3.5218479115234311</c:v>
                </c:pt>
                <c:pt idx="13">
                  <c:v>3.4682080924855492</c:v>
                </c:pt>
                <c:pt idx="14">
                  <c:v>3.4427558678613752</c:v>
                </c:pt>
                <c:pt idx="15">
                  <c:v>3.3715828901351323</c:v>
                </c:pt>
                <c:pt idx="16">
                  <c:v>2.9714789379990494</c:v>
                </c:pt>
                <c:pt idx="17">
                  <c:v>2.8257065323064698</c:v>
                </c:pt>
                <c:pt idx="18">
                  <c:v>2.7920876916164223</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Castilla - La Mancha</c:v>
                </c:pt>
                <c:pt idx="2">
                  <c:v>Andalucía</c:v>
                </c:pt>
                <c:pt idx="3">
                  <c:v>Balears, Illes</c:v>
                </c:pt>
                <c:pt idx="4">
                  <c:v>Comunitat Valenciana</c:v>
                </c:pt>
                <c:pt idx="5">
                  <c:v>Extremadura</c:v>
                </c:pt>
                <c:pt idx="6">
                  <c:v>Madrid, Comunidad de</c:v>
                </c:pt>
                <c:pt idx="7">
                  <c:v>Rioja, La</c:v>
                </c:pt>
                <c:pt idx="8">
                  <c:v>TOTAL</c:v>
                </c:pt>
                <c:pt idx="9">
                  <c:v>Aragón</c:v>
                </c:pt>
                <c:pt idx="10">
                  <c:v>Murcia, Región de</c:v>
                </c:pt>
                <c:pt idx="11">
                  <c:v>Cataluña</c:v>
                </c:pt>
                <c:pt idx="12">
                  <c:v>País Vasco</c:v>
                </c:pt>
                <c:pt idx="13">
                  <c:v>Navarra, Comunidad Foral de</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35.656293843004669</c:v>
                </c:pt>
                <c:pt idx="1">
                  <c:v>33.445033051921286</c:v>
                </c:pt>
                <c:pt idx="2">
                  <c:v>33.255071797654047</c:v>
                </c:pt>
                <c:pt idx="3">
                  <c:v>29.503330161750714</c:v>
                </c:pt>
                <c:pt idx="4">
                  <c:v>28.533692833044775</c:v>
                </c:pt>
                <c:pt idx="5">
                  <c:v>27.906212786925636</c:v>
                </c:pt>
                <c:pt idx="6">
                  <c:v>27.453772209033716</c:v>
                </c:pt>
                <c:pt idx="7">
                  <c:v>27.359601449275363</c:v>
                </c:pt>
                <c:pt idx="8">
                  <c:v>27.319076805436488</c:v>
                </c:pt>
                <c:pt idx="9">
                  <c:v>26.800753719145924</c:v>
                </c:pt>
                <c:pt idx="10">
                  <c:v>26.416020418180032</c:v>
                </c:pt>
                <c:pt idx="11">
                  <c:v>25.325506748552936</c:v>
                </c:pt>
                <c:pt idx="12">
                  <c:v>24.72314507198228</c:v>
                </c:pt>
                <c:pt idx="13">
                  <c:v>24.025398346711395</c:v>
                </c:pt>
                <c:pt idx="14">
                  <c:v>22.992772506022913</c:v>
                </c:pt>
                <c:pt idx="15">
                  <c:v>21.242031667694839</c:v>
                </c:pt>
                <c:pt idx="16">
                  <c:v>20.800305150608512</c:v>
                </c:pt>
                <c:pt idx="17">
                  <c:v>17.566633460060586</c:v>
                </c:pt>
                <c:pt idx="18">
                  <c:v>17.162206665934828</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'45ResolPIAAltaBaj'!$AD$11:$AD$50</c:f>
              <c:numCache>
                <c:formatCode>0</c:formatCode>
                <c:ptCount val="40"/>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'45ResolPIAAltaBaj'!$AE$11:$AE$50</c:f>
              <c:numCache>
                <c:formatCode>0</c:formatCode>
                <c:ptCount val="40"/>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3493</c:v>
                </c:pt>
                <c:pt idx="1">
                  <c:v>96930</c:v>
                </c:pt>
                <c:pt idx="2">
                  <c:v>52430</c:v>
                </c:pt>
                <c:pt idx="3">
                  <c:v>66540</c:v>
                </c:pt>
                <c:pt idx="4">
                  <c:v>69328</c:v>
                </c:pt>
                <c:pt idx="5">
                  <c:v>104102</c:v>
                </c:pt>
                <c:pt idx="6">
                  <c:v>279856</c:v>
                </c:pt>
                <c:pt idx="7">
                  <c:v>784564</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920667</c:v>
                </c:pt>
                <c:pt idx="1">
                  <c:v>536576</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536</c:v>
                </c:pt>
                <c:pt idx="1">
                  <c:v>9955</c:v>
                </c:pt>
                <c:pt idx="2">
                  <c:v>6083</c:v>
                </c:pt>
                <c:pt idx="3">
                  <c:v>8910</c:v>
                </c:pt>
                <c:pt idx="4">
                  <c:v>8362</c:v>
                </c:pt>
                <c:pt idx="5">
                  <c:v>11253</c:v>
                </c:pt>
                <c:pt idx="6">
                  <c:v>37751</c:v>
                </c:pt>
                <c:pt idx="7">
                  <c:v>178655</c:v>
                </c:pt>
              </c:numCache>
            </c:numRef>
          </c:val>
          <c:extLst>
            <c:ext xmlns:c15="http://schemas.microsoft.com/office/drawing/2012/chart" uri="{02D57815-91ED-43cb-92C2-25804820EDAC}">
              <c15:datalabelsRange>
                <c15:f>'46aperfpb_graf'!$V$12:$AC$12</c15:f>
                <c15:dlblRangeCache>
                  <c:ptCount val="8"/>
                  <c:pt idx="0">
                    <c:v>35%</c:v>
                  </c:pt>
                  <c:pt idx="1">
                    <c:v>34%</c:v>
                  </c:pt>
                  <c:pt idx="2">
                    <c:v>30%</c:v>
                  </c:pt>
                  <c:pt idx="3">
                    <c:v>31%</c:v>
                  </c:pt>
                  <c:pt idx="4">
                    <c:v>26%</c:v>
                  </c:pt>
                  <c:pt idx="5">
                    <c:v>22%</c:v>
                  </c:pt>
                  <c:pt idx="6">
                    <c:v>22%</c:v>
                  </c:pt>
                  <c:pt idx="7">
                    <c:v>31%</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687</c:v>
                </c:pt>
                <c:pt idx="1">
                  <c:v>11435</c:v>
                </c:pt>
                <c:pt idx="2">
                  <c:v>7615</c:v>
                </c:pt>
                <c:pt idx="3">
                  <c:v>11172</c:v>
                </c:pt>
                <c:pt idx="4">
                  <c:v>12394</c:v>
                </c:pt>
                <c:pt idx="5">
                  <c:v>19788</c:v>
                </c:pt>
                <c:pt idx="6">
                  <c:v>63492</c:v>
                </c:pt>
                <c:pt idx="7">
                  <c:v>223787</c:v>
                </c:pt>
              </c:numCache>
            </c:numRef>
          </c:val>
          <c:extLst>
            <c:ext xmlns:c15="http://schemas.microsoft.com/office/drawing/2012/chart" uri="{02D57815-91ED-43cb-92C2-25804820EDAC}">
              <c15:datalabelsRange>
                <c15:f>'46aperfpb_graf'!$V$13:$AC$13</c15:f>
                <c15:dlblRangeCache>
                  <c:ptCount val="8"/>
                  <c:pt idx="0">
                    <c:v>45%</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318</c:v>
                </c:pt>
                <c:pt idx="1">
                  <c:v>8104</c:v>
                </c:pt>
                <c:pt idx="2">
                  <c:v>6482</c:v>
                </c:pt>
                <c:pt idx="3">
                  <c:v>8642</c:v>
                </c:pt>
                <c:pt idx="4">
                  <c:v>11337</c:v>
                </c:pt>
                <c:pt idx="5">
                  <c:v>19964</c:v>
                </c:pt>
                <c:pt idx="6">
                  <c:v>71586</c:v>
                </c:pt>
                <c:pt idx="7">
                  <c:v>182359</c:v>
                </c:pt>
              </c:numCache>
            </c:numRef>
          </c:val>
          <c:extLst>
            <c:ext xmlns:c15="http://schemas.microsoft.com/office/drawing/2012/chart" uri="{02D57815-91ED-43cb-92C2-25804820EDAC}">
              <c15:datalabelsRange>
                <c15:f>'46aperfpb_graf'!$V$14:$AC$14</c15:f>
                <c15:dlblRangeCache>
                  <c:ptCount val="8"/>
                  <c:pt idx="0">
                    <c:v>21%</c:v>
                  </c:pt>
                  <c:pt idx="1">
                    <c:v>27%</c:v>
                  </c:pt>
                  <c:pt idx="2">
                    <c:v>32%</c:v>
                  </c:pt>
                  <c:pt idx="3">
                    <c:v>30%</c:v>
                  </c:pt>
                  <c:pt idx="4">
                    <c:v>35%</c:v>
                  </c:pt>
                  <c:pt idx="5">
                    <c:v>39%</c:v>
                  </c:pt>
                  <c:pt idx="6">
                    <c:v>41%</c:v>
                  </c:pt>
                  <c:pt idx="7">
                    <c:v>31%</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625</c:v>
                </c:pt>
                <c:pt idx="1">
                  <c:v>21043</c:v>
                </c:pt>
                <c:pt idx="2">
                  <c:v>9339</c:v>
                </c:pt>
                <c:pt idx="3">
                  <c:v>10942</c:v>
                </c:pt>
                <c:pt idx="4">
                  <c:v>9392</c:v>
                </c:pt>
                <c:pt idx="5">
                  <c:v>12267</c:v>
                </c:pt>
                <c:pt idx="6">
                  <c:v>27975</c:v>
                </c:pt>
                <c:pt idx="7">
                  <c:v>55892</c:v>
                </c:pt>
              </c:numCache>
            </c:numRef>
          </c:val>
          <c:extLst>
            <c:ext xmlns:c15="http://schemas.microsoft.com/office/drawing/2012/chart" uri="{02D57815-91ED-43cb-92C2-25804820EDAC}">
              <c15:datalabelsRange>
                <c15:f>'46aperfpb_graf'!$V$16:$AC$16</c15:f>
                <c15:dlblRangeCache>
                  <c:ptCount val="8"/>
                  <c:pt idx="0">
                    <c:v>32%</c:v>
                  </c:pt>
                  <c:pt idx="1">
                    <c:v>31%</c:v>
                  </c:pt>
                  <c:pt idx="2">
                    <c:v>29%</c:v>
                  </c:pt>
                  <c:pt idx="3">
                    <c:v>29%</c:v>
                  </c:pt>
                  <c:pt idx="4">
                    <c:v>25%</c:v>
                  </c:pt>
                  <c:pt idx="5">
                    <c:v>23%</c:v>
                  </c:pt>
                  <c:pt idx="6">
                    <c:v>26%</c:v>
                  </c:pt>
                  <c:pt idx="7">
                    <c:v>28%</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936</c:v>
                </c:pt>
                <c:pt idx="1">
                  <c:v>27867</c:v>
                </c:pt>
                <c:pt idx="2">
                  <c:v>11916</c:v>
                </c:pt>
                <c:pt idx="3">
                  <c:v>14668</c:v>
                </c:pt>
                <c:pt idx="4">
                  <c:v>14834</c:v>
                </c:pt>
                <c:pt idx="5">
                  <c:v>21357</c:v>
                </c:pt>
                <c:pt idx="6">
                  <c:v>41940</c:v>
                </c:pt>
                <c:pt idx="7">
                  <c:v>75045</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40%</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391</c:v>
                </c:pt>
                <c:pt idx="1">
                  <c:v>18526</c:v>
                </c:pt>
                <c:pt idx="2">
                  <c:v>10995</c:v>
                </c:pt>
                <c:pt idx="3">
                  <c:v>12206</c:v>
                </c:pt>
                <c:pt idx="4">
                  <c:v>13009</c:v>
                </c:pt>
                <c:pt idx="5">
                  <c:v>19473</c:v>
                </c:pt>
                <c:pt idx="6">
                  <c:v>37112</c:v>
                </c:pt>
                <c:pt idx="7">
                  <c:v>68826</c:v>
                </c:pt>
              </c:numCache>
            </c:numRef>
          </c:val>
          <c:extLst>
            <c:ext xmlns:c15="http://schemas.microsoft.com/office/drawing/2012/chart" uri="{02D57815-91ED-43cb-92C2-25804820EDAC}">
              <c15:datalabelsRange>
                <c15:f>'46aperfpb_graf'!$V$18:$AC$18</c15:f>
                <c15:dlblRangeCache>
                  <c:ptCount val="8"/>
                  <c:pt idx="0">
                    <c:v>20%</c:v>
                  </c:pt>
                  <c:pt idx="1">
                    <c:v>27%</c:v>
                  </c:pt>
                  <c:pt idx="2">
                    <c:v>34%</c:v>
                  </c:pt>
                  <c:pt idx="3">
                    <c:v>32%</c:v>
                  </c:pt>
                  <c:pt idx="4">
                    <c:v>35%</c:v>
                  </c:pt>
                  <c:pt idx="5">
                    <c:v>37%</c:v>
                  </c:pt>
                  <c:pt idx="6">
                    <c:v>35%</c:v>
                  </c:pt>
                  <c:pt idx="7">
                    <c:v>34%</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0.34808262449718325</c:v>
                </c:pt>
                <c:pt idx="1">
                  <c:v>0.24098326451193416</c:v>
                </c:pt>
                <c:pt idx="2">
                  <c:v>0.20053310301212907</c:v>
                </c:pt>
                <c:pt idx="3">
                  <c:v>4.39146841089691E-2</c:v>
                </c:pt>
                <c:pt idx="4">
                  <c:v>3.3263945835698819E-2</c:v>
                </c:pt>
                <c:pt idx="5">
                  <c:v>1.69942759358012E-2</c:v>
                </c:pt>
                <c:pt idx="6">
                  <c:v>1.7458476677551932E-2</c:v>
                </c:pt>
                <c:pt idx="7">
                  <c:v>1.3833829073846737E-2</c:v>
                </c:pt>
                <c:pt idx="8">
                  <c:v>8.4935796346885736E-2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Asturias, Principado de</c:v>
                </c:pt>
                <c:pt idx="4">
                  <c:v>Andalucía</c:v>
                </c:pt>
                <c:pt idx="5">
                  <c:v>Castilla - La Mancha</c:v>
                </c:pt>
                <c:pt idx="6">
                  <c:v>Cataluña</c:v>
                </c:pt>
                <c:pt idx="7">
                  <c:v>Rioja, La</c:v>
                </c:pt>
                <c:pt idx="8">
                  <c:v>TOTAL</c:v>
                </c:pt>
                <c:pt idx="9">
                  <c:v>Murcia, Región de</c:v>
                </c:pt>
                <c:pt idx="10">
                  <c:v>Aragón</c:v>
                </c:pt>
                <c:pt idx="11">
                  <c:v>Cantabria</c:v>
                </c:pt>
                <c:pt idx="12">
                  <c:v>Comunitat Valenciana</c:v>
                </c:pt>
                <c:pt idx="13">
                  <c:v>Balears, Illes</c:v>
                </c:pt>
                <c:pt idx="14">
                  <c:v>Madrid, Comunidad de</c:v>
                </c:pt>
                <c:pt idx="15">
                  <c:v>Ceuta y Melilla</c:v>
                </c:pt>
                <c:pt idx="16">
                  <c:v>Navarra, Comunidad Foral de</c:v>
                </c:pt>
                <c:pt idx="17">
                  <c:v>Canarias</c:v>
                </c:pt>
                <c:pt idx="18">
                  <c:v>Galicia</c:v>
                </c:pt>
              </c:strCache>
            </c:strRef>
          </c:cat>
          <c:val>
            <c:numRef>
              <c:f>'24asolcasaad_pobl'!$AF$11:$AF$29</c:f>
              <c:numCache>
                <c:formatCode>0.00</c:formatCode>
                <c:ptCount val="19"/>
                <c:pt idx="0">
                  <c:v>6.7106095012675659</c:v>
                </c:pt>
                <c:pt idx="1">
                  <c:v>5.5652723213184787</c:v>
                </c:pt>
                <c:pt idx="2">
                  <c:v>5.2448177188848808</c:v>
                </c:pt>
                <c:pt idx="3">
                  <c:v>4.8226745919726461</c:v>
                </c:pt>
                <c:pt idx="4">
                  <c:v>4.7434183035309161</c:v>
                </c:pt>
                <c:pt idx="5">
                  <c:v>4.7138169921970592</c:v>
                </c:pt>
                <c:pt idx="6">
                  <c:v>4.6669163092765684</c:v>
                </c:pt>
                <c:pt idx="7">
                  <c:v>4.614902476712941</c:v>
                </c:pt>
                <c:pt idx="8">
                  <c:v>4.3796988443114735</c:v>
                </c:pt>
                <c:pt idx="9">
                  <c:v>4.2494902338866218</c:v>
                </c:pt>
                <c:pt idx="10">
                  <c:v>4.2390566089783785</c:v>
                </c:pt>
                <c:pt idx="11">
                  <c:v>4.0279611888094058</c:v>
                </c:pt>
                <c:pt idx="12">
                  <c:v>4.009090917805028</c:v>
                </c:pt>
                <c:pt idx="13">
                  <c:v>3.731033650548059</c:v>
                </c:pt>
                <c:pt idx="14">
                  <c:v>3.6680814615689425</c:v>
                </c:pt>
                <c:pt idx="15">
                  <c:v>3.2477973241567533</c:v>
                </c:pt>
                <c:pt idx="16">
                  <c:v>3.2154785726506536</c:v>
                </c:pt>
                <c:pt idx="17">
                  <c:v>3.1388837676727146</c:v>
                </c:pt>
                <c:pt idx="18">
                  <c:v>3.1171835176689546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0.28192464300793818</c:v>
                </c:pt>
                <c:pt idx="1">
                  <c:v>0.47135408662284783</c:v>
                </c:pt>
                <c:pt idx="2">
                  <c:v>0.17549433714416057</c:v>
                </c:pt>
                <c:pt idx="3">
                  <c:v>6.2572089990956897E-2</c:v>
                </c:pt>
                <c:pt idx="4">
                  <c:v>8.654843234096524E-3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0.27115281787180284</c:v>
                </c:pt>
                <c:pt idx="1">
                  <c:v>0.7288471821281971</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0.18129701777169399</c:v>
                </c:pt>
                <c:pt idx="1">
                  <c:v>0.30015710193142964</c:v>
                </c:pt>
                <c:pt idx="2">
                  <c:v>0.25981796730153378</c:v>
                </c:pt>
                <c:pt idx="3">
                  <c:v>0.29120510238335012</c:v>
                </c:pt>
                <c:pt idx="4">
                  <c:v>0.26332137310555348</c:v>
                </c:pt>
                <c:pt idx="5">
                  <c:v>0.28076348901684794</c:v>
                </c:pt>
                <c:pt idx="6">
                  <c:v>0.24475463846020462</c:v>
                </c:pt>
                <c:pt idx="7">
                  <c:v>0.22696969696969696</c:v>
                </c:pt>
                <c:pt idx="8">
                  <c:v>0.34974032374237085</c:v>
                </c:pt>
                <c:pt idx="9">
                  <c:v>0.26338579398784245</c:v>
                </c:pt>
                <c:pt idx="10">
                  <c:v>0.18605350165314097</c:v>
                </c:pt>
                <c:pt idx="11">
                  <c:v>0.15504572606650102</c:v>
                </c:pt>
                <c:pt idx="12">
                  <c:v>0.25251985187825504</c:v>
                </c:pt>
                <c:pt idx="13">
                  <c:v>0.28686868686868688</c:v>
                </c:pt>
                <c:pt idx="14">
                  <c:v>0.28156878280677428</c:v>
                </c:pt>
                <c:pt idx="15">
                  <c:v>0.33529893963032498</c:v>
                </c:pt>
                <c:pt idx="16">
                  <c:v>0.29693961952026471</c:v>
                </c:pt>
                <c:pt idx="17">
                  <c:v>0.17016317016317017</c:v>
                </c:pt>
                <c:pt idx="18">
                  <c:v>0.10813492063492064</c:v>
                </c:pt>
                <c:pt idx="19">
                  <c:v>0.27115281787180284</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0.81870298222830606</c:v>
                </c:pt>
                <c:pt idx="1">
                  <c:v>0.69984289806857036</c:v>
                </c:pt>
                <c:pt idx="2">
                  <c:v>0.74018203269846616</c:v>
                </c:pt>
                <c:pt idx="3">
                  <c:v>0.70879489761664993</c:v>
                </c:pt>
                <c:pt idx="4">
                  <c:v>0.73667862689444652</c:v>
                </c:pt>
                <c:pt idx="5">
                  <c:v>0.71923651098315211</c:v>
                </c:pt>
                <c:pt idx="6">
                  <c:v>0.75524536153979538</c:v>
                </c:pt>
                <c:pt idx="7">
                  <c:v>0.77303030303030307</c:v>
                </c:pt>
                <c:pt idx="8">
                  <c:v>0.65025967625762915</c:v>
                </c:pt>
                <c:pt idx="9">
                  <c:v>0.73661420601215755</c:v>
                </c:pt>
                <c:pt idx="10">
                  <c:v>0.81394649834685906</c:v>
                </c:pt>
                <c:pt idx="11">
                  <c:v>0.84495427393349898</c:v>
                </c:pt>
                <c:pt idx="12">
                  <c:v>0.74748014812174501</c:v>
                </c:pt>
                <c:pt idx="13">
                  <c:v>0.71313131313131317</c:v>
                </c:pt>
                <c:pt idx="14">
                  <c:v>0.71843121719322567</c:v>
                </c:pt>
                <c:pt idx="15">
                  <c:v>0.66470106036967502</c:v>
                </c:pt>
                <c:pt idx="16">
                  <c:v>0.70306038047973529</c:v>
                </c:pt>
                <c:pt idx="17">
                  <c:v>0.82983682983682983</c:v>
                </c:pt>
                <c:pt idx="18">
                  <c:v>0.89186507936507942</c:v>
                </c:pt>
                <c:pt idx="19">
                  <c:v>0.7288471821281971</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0.27115281787180284</c:v>
                </c:pt>
                <c:pt idx="1">
                  <c:v>0.27115281787180284</c:v>
                </c:pt>
                <c:pt idx="2">
                  <c:v>0.27115281787180284</c:v>
                </c:pt>
                <c:pt idx="3">
                  <c:v>0.27115281787180284</c:v>
                </c:pt>
                <c:pt idx="4">
                  <c:v>0.27115281787180284</c:v>
                </c:pt>
                <c:pt idx="5">
                  <c:v>0.27115281787180284</c:v>
                </c:pt>
                <c:pt idx="6">
                  <c:v>0.27115281787180284</c:v>
                </c:pt>
                <c:pt idx="7">
                  <c:v>0.27115281787180284</c:v>
                </c:pt>
                <c:pt idx="8">
                  <c:v>0.27115281787180284</c:v>
                </c:pt>
                <c:pt idx="9">
                  <c:v>0.27115281787180284</c:v>
                </c:pt>
                <c:pt idx="10">
                  <c:v>0.27115281787180284</c:v>
                </c:pt>
                <c:pt idx="11">
                  <c:v>0.27115281787180284</c:v>
                </c:pt>
                <c:pt idx="12">
                  <c:v>0.27115281787180284</c:v>
                </c:pt>
                <c:pt idx="13">
                  <c:v>0.27115281787180284</c:v>
                </c:pt>
                <c:pt idx="14">
                  <c:v>0.27115281787180284</c:v>
                </c:pt>
                <c:pt idx="15">
                  <c:v>0.27115281787180284</c:v>
                </c:pt>
                <c:pt idx="16">
                  <c:v>0.27115281787180284</c:v>
                </c:pt>
                <c:pt idx="17">
                  <c:v>0.27115281787180284</c:v>
                </c:pt>
                <c:pt idx="18">
                  <c:v>0.27115281787180284</c:v>
                </c:pt>
                <c:pt idx="19">
                  <c:v>0.27115281787180284</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'7Intensidad'!$C$10:$C$19</c:f>
              <c:numCache>
                <c:formatCode>0.0%</c:formatCode>
                <c:ptCount val="10"/>
                <c:pt idx="0">
                  <c:v>2.8017164946625528E-3</c:v>
                </c:pt>
                <c:pt idx="1">
                  <c:v>0.36703195375394543</c:v>
                </c:pt>
                <c:pt idx="2">
                  <c:v>7.4476008085966591E-2</c:v>
                </c:pt>
                <c:pt idx="3">
                  <c:v>0.43782671915451998</c:v>
                </c:pt>
                <c:pt idx="4">
                  <c:v>9.7230201794517149E-2</c:v>
                </c:pt>
                <c:pt idx="5">
                  <c:v>1.8803418803418803E-2</c:v>
                </c:pt>
                <c:pt idx="6">
                  <c:v>7.022023619533993E-4</c:v>
                </c:pt>
                <c:pt idx="7">
                  <c:v>4.6813490796893288E-4</c:v>
                </c:pt>
                <c:pt idx="8">
                  <c:v>2.6243926658864417E-4</c:v>
                </c:pt>
                <c:pt idx="9">
                  <c:v>3.9720537645848849E-4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'7Intensidad'!$I$10:$I$19</c:f>
              <c:numCache>
                <c:formatCode>0.0%</c:formatCode>
                <c:ptCount val="10"/>
                <c:pt idx="0">
                  <c:v>4.5484949832775922E-4</c:v>
                </c:pt>
                <c:pt idx="1">
                  <c:v>1.7979933110367892E-2</c:v>
                </c:pt>
                <c:pt idx="2">
                  <c:v>7.1973244147157195E-2</c:v>
                </c:pt>
                <c:pt idx="3">
                  <c:v>0.64845484949832777</c:v>
                </c:pt>
                <c:pt idx="4">
                  <c:v>0.21723076923076923</c:v>
                </c:pt>
                <c:pt idx="5">
                  <c:v>3.0153846153846153E-2</c:v>
                </c:pt>
                <c:pt idx="6">
                  <c:v>1.6053511705685619E-4</c:v>
                </c:pt>
                <c:pt idx="7">
                  <c:v>4.2809364548494983E-3</c:v>
                </c:pt>
                <c:pt idx="8">
                  <c:v>1.6053511705685619E-4</c:v>
                </c:pt>
                <c:pt idx="9">
                  <c:v>9.1505016722408031E-3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'7Intensidad'!$O$10:$O$19</c:f>
              <c:numCache>
                <c:formatCode>0.0%</c:formatCode>
                <c:ptCount val="10"/>
                <c:pt idx="0">
                  <c:v>2.3097018690645707E-3</c:v>
                </c:pt>
                <c:pt idx="1">
                  <c:v>0.29385910818598704</c:v>
                </c:pt>
                <c:pt idx="2">
                  <c:v>7.3944096245052646E-2</c:v>
                </c:pt>
                <c:pt idx="3">
                  <c:v>0.48191481012232451</c:v>
                </c:pt>
                <c:pt idx="4">
                  <c:v>0.12236374440794269</c:v>
                </c:pt>
                <c:pt idx="5">
                  <c:v>2.1179741896422206E-2</c:v>
                </c:pt>
                <c:pt idx="6">
                  <c:v>5.8863761226160181E-4</c:v>
                </c:pt>
                <c:pt idx="7">
                  <c:v>1.2669723844868763E-3</c:v>
                </c:pt>
                <c:pt idx="8">
                  <c:v>2.4106111740237026E-4</c:v>
                </c:pt>
                <c:pt idx="9">
                  <c:v>2.3321261590554887E-3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'7Intensidad'!$D$10:$D$19</c:f>
              <c:numCache>
                <c:formatCode>0.0%</c:formatCode>
                <c:ptCount val="10"/>
                <c:pt idx="0">
                  <c:v>1.853274872304841E-3</c:v>
                </c:pt>
                <c:pt idx="1">
                  <c:v>1.731983305458874E-2</c:v>
                </c:pt>
                <c:pt idx="2">
                  <c:v>5.4038783166839938E-2</c:v>
                </c:pt>
                <c:pt idx="3">
                  <c:v>1.7289698503819555E-2</c:v>
                </c:pt>
                <c:pt idx="4">
                  <c:v>0.15313625337130288</c:v>
                </c:pt>
                <c:pt idx="5">
                  <c:v>0.6199204447859693</c:v>
                </c:pt>
                <c:pt idx="6">
                  <c:v>8.2402929078334769E-2</c:v>
                </c:pt>
                <c:pt idx="7">
                  <c:v>5.2268378309150355E-2</c:v>
                </c:pt>
                <c:pt idx="8">
                  <c:v>5.2735463846072716E-4</c:v>
                </c:pt>
                <c:pt idx="9">
                  <c:v>1.2430502192288567E-3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'7Intensidad'!$J$10:$J$19</c:f>
              <c:numCache>
                <c:formatCode>0.0%</c:formatCode>
                <c:ptCount val="10"/>
                <c:pt idx="0">
                  <c:v>0</c:v>
                </c:pt>
                <c:pt idx="1">
                  <c:v>3.0121994076007832E-4</c:v>
                </c:pt>
                <c:pt idx="2">
                  <c:v>7.5304985190019578E-4</c:v>
                </c:pt>
                <c:pt idx="3">
                  <c:v>4.0564285355690545E-2</c:v>
                </c:pt>
                <c:pt idx="4">
                  <c:v>6.0495004769315727E-2</c:v>
                </c:pt>
                <c:pt idx="5">
                  <c:v>0.66047492343993175</c:v>
                </c:pt>
                <c:pt idx="6">
                  <c:v>0.16009839851398164</c:v>
                </c:pt>
                <c:pt idx="7">
                  <c:v>4.5484211054771823E-2</c:v>
                </c:pt>
                <c:pt idx="8">
                  <c:v>3.5142326422009135E-4</c:v>
                </c:pt>
                <c:pt idx="9">
                  <c:v>3.1477483809428185E-2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'7Intensidad'!$P$10:$P$19</c:f>
              <c:numCache>
                <c:formatCode>0.0%</c:formatCode>
                <c:ptCount val="10"/>
                <c:pt idx="0">
                  <c:v>1.6112657606025872E-3</c:v>
                </c:pt>
                <c:pt idx="1">
                  <c:v>1.5097429179629933E-2</c:v>
                </c:pt>
                <c:pt idx="2">
                  <c:v>4.7080399541509742E-2</c:v>
                </c:pt>
                <c:pt idx="3">
                  <c:v>2.0324218110365156E-2</c:v>
                </c:pt>
                <c:pt idx="4">
                  <c:v>0.14103160307843457</c:v>
                </c:pt>
                <c:pt idx="5">
                  <c:v>0.62513836580972659</c:v>
                </c:pt>
                <c:pt idx="6">
                  <c:v>9.2529883739970523E-2</c:v>
                </c:pt>
                <c:pt idx="7">
                  <c:v>5.1377108236449975E-2</c:v>
                </c:pt>
                <c:pt idx="8">
                  <c:v>5.0433928279024068E-4</c:v>
                </c:pt>
                <c:pt idx="9">
                  <c:v>5.3053872605207143E-3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'7Intensidad'!$E$10:$E$19</c:f>
              <c:numCache>
                <c:formatCode>0.0%</c:formatCode>
                <c:ptCount val="10"/>
                <c:pt idx="0">
                  <c:v>1.2438166585651788E-3</c:v>
                </c:pt>
                <c:pt idx="1">
                  <c:v>6.6050953592771567E-3</c:v>
                </c:pt>
                <c:pt idx="2">
                  <c:v>1.4153775769879622E-2</c:v>
                </c:pt>
                <c:pt idx="3">
                  <c:v>2.6935064192376977E-2</c:v>
                </c:pt>
                <c:pt idx="4">
                  <c:v>0.15973751179481313</c:v>
                </c:pt>
                <c:pt idx="5">
                  <c:v>2.5162268035341551E-2</c:v>
                </c:pt>
                <c:pt idx="6">
                  <c:v>8.4593829525634059E-2</c:v>
                </c:pt>
                <c:pt idx="7">
                  <c:v>8.4107740256769509E-2</c:v>
                </c:pt>
                <c:pt idx="8">
                  <c:v>0.43199039258856831</c:v>
                </c:pt>
                <c:pt idx="9">
                  <c:v>0.16547050581877448</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'7Intensidad'!$K$10:$K$19</c:f>
              <c:numCache>
                <c:formatCode>0.0%</c:formatCode>
                <c:ptCount val="10"/>
                <c:pt idx="0">
                  <c:v>0</c:v>
                </c:pt>
                <c:pt idx="1">
                  <c:v>0</c:v>
                </c:pt>
                <c:pt idx="2">
                  <c:v>1.6245633985866297E-4</c:v>
                </c:pt>
                <c:pt idx="3">
                  <c:v>2.989196653399399E-2</c:v>
                </c:pt>
                <c:pt idx="4">
                  <c:v>5.7672000649825359E-3</c:v>
                </c:pt>
                <c:pt idx="5">
                  <c:v>1.6001949476078303E-2</c:v>
                </c:pt>
                <c:pt idx="6">
                  <c:v>2.6967752416538055E-2</c:v>
                </c:pt>
                <c:pt idx="7">
                  <c:v>0.17650881325643733</c:v>
                </c:pt>
                <c:pt idx="8">
                  <c:v>0.50962553813662581</c:v>
                </c:pt>
                <c:pt idx="9">
                  <c:v>0.23507432377548534</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'7Intensidad'!$B$10:$B$19</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'7Intensidad'!$Q$10:$Q$19</c:f>
              <c:numCache>
                <c:formatCode>0.0%</c:formatCode>
                <c:ptCount val="10"/>
                <c:pt idx="0">
                  <c:v>1.057442205313951E-3</c:v>
                </c:pt>
                <c:pt idx="1">
                  <c:v>5.6153827454602911E-3</c:v>
                </c:pt>
                <c:pt idx="2">
                  <c:v>1.2057272042200452E-2</c:v>
                </c:pt>
                <c:pt idx="3">
                  <c:v>2.7371952257092155E-2</c:v>
                </c:pt>
                <c:pt idx="4">
                  <c:v>0.13666528915574785</c:v>
                </c:pt>
                <c:pt idx="5">
                  <c:v>2.3786372365510369E-2</c:v>
                </c:pt>
                <c:pt idx="6">
                  <c:v>7.5953521160998613E-2</c:v>
                </c:pt>
                <c:pt idx="7">
                  <c:v>9.7916717310450443E-2</c:v>
                </c:pt>
                <c:pt idx="8">
                  <c:v>0.44351800082650655</c:v>
                </c:pt>
                <c:pt idx="9">
                  <c:v>0.1760580499307193</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7.7957691902030108E-4</c:v>
                </c:pt>
                <c:pt idx="1">
                  <c:v>6.8786198737085392E-4</c:v>
                </c:pt>
                <c:pt idx="2">
                  <c:v>7.6765397790587294E-3</c:v>
                </c:pt>
                <c:pt idx="3">
                  <c:v>0.96784474496370376</c:v>
                </c:pt>
                <c:pt idx="4">
                  <c:v>2.7606194426483604E-3</c:v>
                </c:pt>
                <c:pt idx="5">
                  <c:v>2.6780760041638578E-3</c:v>
                </c:pt>
                <c:pt idx="6">
                  <c:v>1.7398322533900133E-2</c:v>
                </c:pt>
                <c:pt idx="7">
                  <c:v>9.6300678231919543E-5</c:v>
                </c:pt>
                <c:pt idx="8">
                  <c:v>7.7957691902030108E-5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1.884760366182014E-3</c:v>
                </c:pt>
                <c:pt idx="2">
                  <c:v>4.5772751750134625E-3</c:v>
                </c:pt>
                <c:pt idx="3">
                  <c:v>0.12466343564889606</c:v>
                </c:pt>
                <c:pt idx="4">
                  <c:v>0.19036079698438341</c:v>
                </c:pt>
                <c:pt idx="5">
                  <c:v>0.59127625201938616</c:v>
                </c:pt>
                <c:pt idx="6">
                  <c:v>7.7005923532579429E-2</c:v>
                </c:pt>
                <c:pt idx="7">
                  <c:v>3.7695207323640281E-3</c:v>
                </c:pt>
                <c:pt idx="8">
                  <c:v>6.462035541195477E-3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2.6031309340470387E-2</c:v>
                </c:pt>
                <c:pt idx="1">
                  <c:v>6.9526472391262095E-3</c:v>
                </c:pt>
                <c:pt idx="2">
                  <c:v>1.8988950524065129E-2</c:v>
                </c:pt>
                <c:pt idx="3">
                  <c:v>0.27569862890806057</c:v>
                </c:pt>
                <c:pt idx="4">
                  <c:v>0.27791151448094376</c:v>
                </c:pt>
                <c:pt idx="5">
                  <c:v>0.34171139785589333</c:v>
                </c:pt>
                <c:pt idx="6">
                  <c:v>4.0071171184641381E-2</c:v>
                </c:pt>
                <c:pt idx="7">
                  <c:v>2.1530778546971488E-3</c:v>
                </c:pt>
                <c:pt idx="8">
                  <c:v>1.0481302612102093E-2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1.0708242261862793E-3</c:v>
                </c:pt>
                <c:pt idx="1">
                  <c:v>4.0541493337093706E-4</c:v>
                </c:pt>
                <c:pt idx="2">
                  <c:v>4.3934640062046112E-3</c:v>
                </c:pt>
                <c:pt idx="3">
                  <c:v>0.14825847846012832</c:v>
                </c:pt>
                <c:pt idx="4">
                  <c:v>0.30616318832404993</c:v>
                </c:pt>
                <c:pt idx="5">
                  <c:v>0.51954805048297259</c:v>
                </c:pt>
                <c:pt idx="6">
                  <c:v>1.9781604738066699E-2</c:v>
                </c:pt>
                <c:pt idx="7">
                  <c:v>3.2609462032010152E-4</c:v>
                </c:pt>
                <c:pt idx="8">
                  <c:v>5.2880208700557008E-5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2.8184892897406989E-4</c:v>
                </c:pt>
                <c:pt idx="1">
                  <c:v>8.4554678692220966E-4</c:v>
                </c:pt>
                <c:pt idx="2">
                  <c:v>1.4092446448703494E-3</c:v>
                </c:pt>
                <c:pt idx="3">
                  <c:v>5.6369785794813977E-2</c:v>
                </c:pt>
                <c:pt idx="4">
                  <c:v>5.5524239007891767E-2</c:v>
                </c:pt>
                <c:pt idx="5">
                  <c:v>0.12767756482525366</c:v>
                </c:pt>
                <c:pt idx="6">
                  <c:v>0.12401352874859076</c:v>
                </c:pt>
                <c:pt idx="7">
                  <c:v>0.43151071025930099</c:v>
                </c:pt>
                <c:pt idx="8">
                  <c:v>0.2023675310033822</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1.6483869723425866E-2</c:v>
                </c:pt>
                <c:pt idx="1">
                  <c:v>2.3401437516876035E-3</c:v>
                </c:pt>
                <c:pt idx="2">
                  <c:v>1.0299204093965772E-2</c:v>
                </c:pt>
                <c:pt idx="3">
                  <c:v>0.14089722654391626</c:v>
                </c:pt>
                <c:pt idx="4">
                  <c:v>9.927609838890103E-2</c:v>
                </c:pt>
                <c:pt idx="5">
                  <c:v>0.19316472297583995</c:v>
                </c:pt>
                <c:pt idx="6">
                  <c:v>0.22851117997248402</c:v>
                </c:pt>
                <c:pt idx="7">
                  <c:v>0.1087266789245625</c:v>
                </c:pt>
                <c:pt idx="8">
                  <c:v>0.20030087562521698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1.0977475592269114E-3</c:v>
                </c:pt>
                <c:pt idx="1">
                  <c:v>2.7443688980672784E-4</c:v>
                </c:pt>
                <c:pt idx="2">
                  <c:v>1.646621338840367E-3</c:v>
                </c:pt>
                <c:pt idx="3">
                  <c:v>1.129307801554685E-2</c:v>
                </c:pt>
                <c:pt idx="4">
                  <c:v>0.18588296638834192</c:v>
                </c:pt>
                <c:pt idx="5">
                  <c:v>0.27711264948234343</c:v>
                </c:pt>
                <c:pt idx="6">
                  <c:v>0.49229861477979869</c:v>
                </c:pt>
                <c:pt idx="7">
                  <c:v>3.0325276323643423E-2</c:v>
                </c:pt>
                <c:pt idx="8">
                  <c:v>6.860922245168196E-5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1.0070493454179255E-3</c:v>
                </c:pt>
                <c:pt idx="1">
                  <c:v>3.3568311513930849E-4</c:v>
                </c:pt>
                <c:pt idx="2">
                  <c:v>1.342732460557234E-3</c:v>
                </c:pt>
                <c:pt idx="3">
                  <c:v>1.0070493454179255E-3</c:v>
                </c:pt>
                <c:pt idx="4">
                  <c:v>5.6059080228264516E-2</c:v>
                </c:pt>
                <c:pt idx="5">
                  <c:v>3.6253776435045321E-2</c:v>
                </c:pt>
                <c:pt idx="6">
                  <c:v>4.5652903658945955E-2</c:v>
                </c:pt>
                <c:pt idx="7">
                  <c:v>0.1537428667338033</c:v>
                </c:pt>
                <c:pt idx="8">
                  <c:v>0.70459885867740857</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1.2402070311395197E-2</c:v>
                </c:pt>
                <c:pt idx="1">
                  <c:v>5.232344373108578E-4</c:v>
                </c:pt>
                <c:pt idx="2">
                  <c:v>8.074780100121616E-3</c:v>
                </c:pt>
                <c:pt idx="3">
                  <c:v>1.8171790593093304E-2</c:v>
                </c:pt>
                <c:pt idx="4">
                  <c:v>0.16459258421246145</c:v>
                </c:pt>
                <c:pt idx="5">
                  <c:v>7.5246768673812817E-2</c:v>
                </c:pt>
                <c:pt idx="6">
                  <c:v>0.14772180897700596</c:v>
                </c:pt>
                <c:pt idx="7">
                  <c:v>0.20961902876375257</c:v>
                </c:pt>
                <c:pt idx="8">
                  <c:v>0.36364793393104616</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4"/>
            <c:invertIfNegative val="0"/>
            <c:bubble3D val="0"/>
            <c:spPr>
              <a:solidFill>
                <a:schemeClr val="accent1">
                  <a:lumMod val="5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Canarias</c:v>
                </c:pt>
                <c:pt idx="1">
                  <c:v>Andalucía</c:v>
                </c:pt>
                <c:pt idx="2">
                  <c:v>Murcia, Región de</c:v>
                </c:pt>
                <c:pt idx="3">
                  <c:v>Galicia</c:v>
                </c:pt>
                <c:pt idx="4">
                  <c:v>TOTAL</c:v>
                </c:pt>
                <c:pt idx="5">
                  <c:v>Asturias, Principado de</c:v>
                </c:pt>
                <c:pt idx="6">
                  <c:v>Comunitat Valenciana</c:v>
                </c:pt>
                <c:pt idx="7">
                  <c:v>Extremadura</c:v>
                </c:pt>
                <c:pt idx="8">
                  <c:v>Madrid, Comunidad de*</c:v>
                </c:pt>
                <c:pt idx="9">
                  <c:v>Melilla</c:v>
                </c:pt>
                <c:pt idx="10">
                  <c:v>Cataluña</c:v>
                </c:pt>
                <c:pt idx="11">
                  <c:v>Balears, Illes</c:v>
                </c:pt>
                <c:pt idx="12">
                  <c:v>Aragón</c:v>
                </c:pt>
                <c:pt idx="13">
                  <c:v>Cantabria</c:v>
                </c:pt>
                <c:pt idx="14">
                  <c:v>Rioja, La</c:v>
                </c:pt>
                <c:pt idx="15">
                  <c:v>Castilla - La Mancha</c:v>
                </c:pt>
                <c:pt idx="16">
                  <c:v>Navarra, Comunidad Foral de</c:v>
                </c:pt>
                <c:pt idx="17">
                  <c:v>País Vasco*</c:v>
                </c:pt>
                <c:pt idx="18">
                  <c:v>Castilla y León*</c:v>
                </c:pt>
                <c:pt idx="19">
                  <c:v>Ceuta</c:v>
                </c:pt>
              </c:strCache>
            </c:strRef>
          </c:cat>
          <c:val>
            <c:numRef>
              <c:f>'9TiempoEspera'!$Q$13:$Q$32</c:f>
              <c:numCache>
                <c:formatCode>#,##0</c:formatCode>
                <c:ptCount val="20"/>
                <c:pt idx="0">
                  <c:v>591.41</c:v>
                </c:pt>
                <c:pt idx="1">
                  <c:v>585.08000000000004</c:v>
                </c:pt>
                <c:pt idx="2">
                  <c:v>515.27</c:v>
                </c:pt>
                <c:pt idx="3">
                  <c:v>380.49</c:v>
                </c:pt>
                <c:pt idx="4">
                  <c:v>330.99</c:v>
                </c:pt>
                <c:pt idx="5">
                  <c:v>320.06</c:v>
                </c:pt>
                <c:pt idx="6">
                  <c:v>314.32</c:v>
                </c:pt>
                <c:pt idx="7">
                  <c:v>294.35000000000002</c:v>
                </c:pt>
                <c:pt idx="8">
                  <c:v>290.10000000000002</c:v>
                </c:pt>
                <c:pt idx="9">
                  <c:v>276.01</c:v>
                </c:pt>
                <c:pt idx="10">
                  <c:v>273.07</c:v>
                </c:pt>
                <c:pt idx="11">
                  <c:v>245.5</c:v>
                </c:pt>
                <c:pt idx="12">
                  <c:v>211.44</c:v>
                </c:pt>
                <c:pt idx="13">
                  <c:v>209.01</c:v>
                </c:pt>
                <c:pt idx="14">
                  <c:v>198.64</c:v>
                </c:pt>
                <c:pt idx="15">
                  <c:v>194.9</c:v>
                </c:pt>
                <c:pt idx="16">
                  <c:v>192.86</c:v>
                </c:pt>
                <c:pt idx="17">
                  <c:v>131.1</c:v>
                </c:pt>
                <c:pt idx="18">
                  <c:v>126.75</c:v>
                </c:pt>
                <c:pt idx="19">
                  <c:v>59.77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B-686B-498B-ACF0-F46FF0C502D2}"/>
              </c:ext>
            </c:extLst>
          </c:dPt>
          <c:dPt>
            <c:idx val="8"/>
            <c:invertIfNegative val="0"/>
            <c:bubble3D val="0"/>
            <c:extLst>
              <c:ext xmlns:c16="http://schemas.microsoft.com/office/drawing/2014/chart" uri="{C3380CC4-5D6E-409C-BE32-E72D297353CC}">
                <c16:uniqueId val="{00000000-686B-498B-ACF0-F46FF0C502D2}"/>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Murcia, Región de</c:v>
                </c:pt>
                <c:pt idx="4">
                  <c:v>Andalucía</c:v>
                </c:pt>
                <c:pt idx="5">
                  <c:v>Extremadura</c:v>
                </c:pt>
                <c:pt idx="6">
                  <c:v>Cantabria</c:v>
                </c:pt>
                <c:pt idx="7">
                  <c:v>Asturias, Principado de</c:v>
                </c:pt>
                <c:pt idx="8">
                  <c:v>Cataluña</c:v>
                </c:pt>
                <c:pt idx="9">
                  <c:v>TOTAL</c:v>
                </c:pt>
                <c:pt idx="10">
                  <c:v>Rioja, La</c:v>
                </c:pt>
                <c:pt idx="11">
                  <c:v>Comunitat Valenciana</c:v>
                </c:pt>
                <c:pt idx="12">
                  <c:v>Castilla - La Mancha</c:v>
                </c:pt>
                <c:pt idx="13">
                  <c:v>Canarias</c:v>
                </c:pt>
                <c:pt idx="14">
                  <c:v>Balears, Illes</c:v>
                </c:pt>
                <c:pt idx="15">
                  <c:v>Galicia</c:v>
                </c:pt>
                <c:pt idx="16">
                  <c:v>Madrid, Comunidad de</c:v>
                </c:pt>
                <c:pt idx="17">
                  <c:v>Aragón</c:v>
                </c:pt>
                <c:pt idx="18">
                  <c:v>Navarra, Comunidad Foral de</c:v>
                </c:pt>
              </c:strCache>
            </c:strRef>
          </c:cat>
          <c:val>
            <c:numRef>
              <c:f>'24asolcasaad_pobl'!$AL$11:$AL$29</c:f>
              <c:numCache>
                <c:formatCode>0.00</c:formatCode>
                <c:ptCount val="19"/>
                <c:pt idx="0">
                  <c:v>1.9710826759677975</c:v>
                </c:pt>
                <c:pt idx="1">
                  <c:v>1.8287460622047544</c:v>
                </c:pt>
                <c:pt idx="2">
                  <c:v>1.8049500665661198</c:v>
                </c:pt>
                <c:pt idx="3">
                  <c:v>1.7368507417727819</c:v>
                </c:pt>
                <c:pt idx="4">
                  <c:v>1.6879873696339009</c:v>
                </c:pt>
                <c:pt idx="5">
                  <c:v>1.6444610024525539</c:v>
                </c:pt>
                <c:pt idx="6">
                  <c:v>1.4846273105678633</c:v>
                </c:pt>
                <c:pt idx="7">
                  <c:v>1.4453781512605042</c:v>
                </c:pt>
                <c:pt idx="8">
                  <c:v>1.4446556371854815</c:v>
                </c:pt>
                <c:pt idx="9">
                  <c:v>1.4284387937418459</c:v>
                </c:pt>
                <c:pt idx="10">
                  <c:v>1.3720691310228836</c:v>
                </c:pt>
                <c:pt idx="11">
                  <c:v>1.3533122506243611</c:v>
                </c:pt>
                <c:pt idx="12">
                  <c:v>1.3507575983091715</c:v>
                </c:pt>
                <c:pt idx="13">
                  <c:v>1.3022942081141262</c:v>
                </c:pt>
                <c:pt idx="14">
                  <c:v>1.2733589357827224</c:v>
                </c:pt>
                <c:pt idx="15">
                  <c:v>1.2287991185379472</c:v>
                </c:pt>
                <c:pt idx="16">
                  <c:v>1.0610192199794304</c:v>
                </c:pt>
                <c:pt idx="17">
                  <c:v>1.0330010658479525</c:v>
                </c:pt>
                <c:pt idx="18">
                  <c:v>0.96798143330821118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spPr>
              <a:solidFill>
                <a:schemeClr val="accent1"/>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9AB95D9F-26AD-4289-B5D4-EAFA04A92EAF}" type="CELLRANGE">
                      <a:rPr lang="en-US" baseline="0"/>
                      <a:pPr/>
                      <a:t>[CELLRANGE]</a:t>
                    </a:fld>
                    <a:r>
                      <a:rPr lang="en-US" baseline="0"/>
                      <a:t>
</a:t>
                    </a:r>
                    <a:fld id="{07530A9D-5ED2-438E-9060-5E7E0BB9AA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041B8AC1-DB83-4EBC-8BD4-798F4D977E68}" type="CELLRANGE">
                      <a:rPr lang="en-US" baseline="0"/>
                      <a:pPr/>
                      <a:t>[CELLRANGE]</a:t>
                    </a:fld>
                    <a:r>
                      <a:rPr lang="en-US" baseline="0"/>
                      <a:t>
</a:t>
                    </a:r>
                    <a:fld id="{29D2C5B1-4512-412B-8B6A-670817E314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6CB4AB1D-86E0-4F12-B1D1-389E00FA1970}" type="CELLRANGE">
                      <a:rPr lang="en-US" baseline="0"/>
                      <a:pPr/>
                      <a:t>[CELLRANGE]</a:t>
                    </a:fld>
                    <a:r>
                      <a:rPr lang="en-US" baseline="0"/>
                      <a:t>
</a:t>
                    </a:r>
                    <a:fld id="{10A59847-7397-420F-9A65-AEC289A3F8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F06C745B-B9F4-435E-BAA0-1FD88A52EED7}" type="CELLRANGE">
                      <a:rPr lang="en-US" baseline="0"/>
                      <a:pPr/>
                      <a:t>[CELLRANGE]</a:t>
                    </a:fld>
                    <a:r>
                      <a:rPr lang="en-US" baseline="0"/>
                      <a:t>
</a:t>
                    </a:r>
                    <a:fld id="{728FBB20-EDDB-4592-9BB1-5634FA1EA5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DEDB17D6-5225-450E-9A4C-401E8967A45E}" type="CELLRANGE">
                      <a:rPr lang="en-US" baseline="0"/>
                      <a:pPr/>
                      <a:t>[CELLRANGE]</a:t>
                    </a:fld>
                    <a:r>
                      <a:rPr lang="en-US" baseline="0"/>
                      <a:t>
</a:t>
                    </a:r>
                    <a:fld id="{1D4691DA-B7F8-41BB-8FBF-18DFB0305B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AF07E199-0DFF-424F-BA49-88216D263F48}" type="CELLRANGE">
                      <a:rPr lang="en-US" baseline="0"/>
                      <a:pPr/>
                      <a:t>[CELLRANGE]</a:t>
                    </a:fld>
                    <a:r>
                      <a:rPr lang="en-US" baseline="0"/>
                      <a:t>
</a:t>
                    </a:r>
                    <a:fld id="{E1F7DF86-77C6-4272-9107-AB1929EB1D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3BB976CD-0996-44C8-9A74-0C56C594B569}" type="CELLRANGE">
                      <a:rPr lang="en-US" baseline="0"/>
                      <a:pPr/>
                      <a:t>[CELLRANGE]</a:t>
                    </a:fld>
                    <a:r>
                      <a:rPr lang="en-US" baseline="0"/>
                      <a:t>
</a:t>
                    </a:r>
                    <a:fld id="{7E6C9D74-8954-45B3-A501-54E21C848D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3FC046E6-339B-4444-B3C5-A90E8FFBDBB1}" type="CELLRANGE">
                      <a:rPr lang="en-US" baseline="0"/>
                      <a:pPr/>
                      <a:t>[CELLRANGE]</a:t>
                    </a:fld>
                    <a:r>
                      <a:rPr lang="en-US" baseline="0"/>
                      <a:t>
</a:t>
                    </a:r>
                    <a:fld id="{391DD857-5126-4345-A9AD-867A7193C7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1B3FFBCA-F6D5-43DB-83D5-519EBD62E665}" type="CELLRANGE">
                      <a:rPr lang="en-US" baseline="0"/>
                      <a:pPr/>
                      <a:t>[CELLRANGE]</a:t>
                    </a:fld>
                    <a:r>
                      <a:rPr lang="en-US" baseline="0"/>
                      <a:t>
</a:t>
                    </a:r>
                    <a:fld id="{FAAE53EE-5927-448B-9EE5-E0597E92ED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A6C23EBB-CDE3-4086-8042-9C2B687872E1}" type="CELLRANGE">
                      <a:rPr lang="en-US" baseline="0"/>
                      <a:pPr/>
                      <a:t>[CELLRANGE]</a:t>
                    </a:fld>
                    <a:r>
                      <a:rPr lang="en-US" baseline="0"/>
                      <a:t>
</a:t>
                    </a:r>
                    <a:fld id="{E3511E37-CB75-4A32-AF71-7DB6806E7C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6FAA7BD5-FECE-4EB6-B174-055D83008E1C}" type="CELLRANGE">
                      <a:rPr lang="en-US" baseline="0">
                        <a:solidFill>
                          <a:sysClr val="windowText" lastClr="000000"/>
                        </a:solidFill>
                      </a:rPr>
                      <a:pPr/>
                      <a:t>[CELLRANGE]</a:t>
                    </a:fld>
                    <a:r>
                      <a:rPr lang="en-US" baseline="0">
                        <a:solidFill>
                          <a:sysClr val="windowText" lastClr="000000"/>
                        </a:solidFill>
                      </a:rPr>
                      <a:t>
</a:t>
                    </a:r>
                    <a:fld id="{D41A7A22-8501-461E-8D3B-8BA06AF88554}"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1A90DA08-A380-48D5-9223-3B14F66452F1}" type="CELLRANGE">
                      <a:rPr lang="en-US" baseline="0">
                        <a:solidFill>
                          <a:schemeClr val="bg1"/>
                        </a:solidFill>
                      </a:rPr>
                      <a:pPr>
                        <a:defRPr b="1">
                          <a:solidFill>
                            <a:schemeClr val="bg1"/>
                          </a:solidFill>
                        </a:defRPr>
                      </a:pPr>
                      <a:t>[CELLRANGE]</a:t>
                    </a:fld>
                    <a:r>
                      <a:rPr lang="en-US" baseline="0">
                        <a:solidFill>
                          <a:schemeClr val="bg1"/>
                        </a:solidFill>
                      </a:rPr>
                      <a:t>
</a:t>
                    </a:r>
                    <a:fld id="{9F90A889-A630-4399-AE04-5BD18F748F60}"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FE930AF1-622B-405F-8C4D-9BDC4E4682BE}" type="CELLRANGE">
                      <a:rPr lang="en-US" baseline="0"/>
                      <a:pPr/>
                      <a:t>[CELLRANGE]</a:t>
                    </a:fld>
                    <a:r>
                      <a:rPr lang="en-US" baseline="0"/>
                      <a:t>
</a:t>
                    </a:r>
                    <a:fld id="{D884CB02-9F90-421D-AC4F-440838C9F2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2DDCC394-3FB9-4192-A750-F3F4F13BD364}" type="CELLRANGE">
                      <a:rPr lang="en-US" baseline="0"/>
                      <a:pPr/>
                      <a:t>[CELLRANGE]</a:t>
                    </a:fld>
                    <a:r>
                      <a:rPr lang="en-US" baseline="0"/>
                      <a:t>
</a:t>
                    </a:r>
                    <a:fld id="{06ECA431-BC88-4AF8-AB53-9FA01771FC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C5FC75E0-B32B-4157-B10D-B0980E7DA768}" type="CELLRANGE">
                      <a:rPr lang="en-US" baseline="0"/>
                      <a:pPr/>
                      <a:t>[CELLRANGE]</a:t>
                    </a:fld>
                    <a:r>
                      <a:rPr lang="en-US" baseline="0"/>
                      <a:t>
</a:t>
                    </a:r>
                    <a:fld id="{27142D4A-9DA6-4AED-A922-4D9AD6F629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F58BD56C-49EB-4A03-8426-60CBCF1A415D}" type="CELLRANGE">
                      <a:rPr lang="en-US" baseline="0"/>
                      <a:pPr/>
                      <a:t>[CELLRANGE]</a:t>
                    </a:fld>
                    <a:r>
                      <a:rPr lang="en-US" baseline="0"/>
                      <a:t>
</a:t>
                    </a:r>
                    <a:fld id="{8626D10B-867C-410B-9E88-8B2096CD38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FE082E72-18B1-458E-8FE8-A61A6727C507}" type="CELLRANGE">
                      <a:rPr lang="en-US" baseline="0"/>
                      <a:pPr/>
                      <a:t>[CELLRANGE]</a:t>
                    </a:fld>
                    <a:r>
                      <a:rPr lang="en-US" baseline="0"/>
                      <a:t>
</a:t>
                    </a:r>
                    <a:fld id="{566FA8A3-4F17-4611-BB03-0061C2E4DD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BDC3ACAE-5979-4339-AB2D-755D3C1A383B}" type="CELLRANGE">
                      <a:rPr lang="en-US" baseline="0"/>
                      <a:pPr/>
                      <a:t>[CELLRANGE]</a:t>
                    </a:fld>
                    <a:r>
                      <a:rPr lang="en-US" baseline="0"/>
                      <a:t>
</a:t>
                    </a:r>
                    <a:fld id="{58EC00E3-5413-467F-9AA4-82F9E25731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E6805A87-AEF4-44DB-8277-1E9EEB2EB571}" type="CELLRANGE">
                      <a:rPr lang="en-US" baseline="0"/>
                      <a:pPr/>
                      <a:t>[CELLRANGE]</a:t>
                    </a:fld>
                    <a:r>
                      <a:rPr lang="en-US" baseline="0"/>
                      <a:t>
</a:t>
                    </a:r>
                    <a:fld id="{0E4EEFA3-74E0-4D44-BCA5-C52F7A2A14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59B10CBB-DD56-4916-84EF-CAAE1C45AF26}" type="CELLRANGE">
                      <a:rPr lang="en-US" baseline="0"/>
                      <a:pPr/>
                      <a:t>[CELLRANGE]</a:t>
                    </a:fld>
                    <a:r>
                      <a:rPr lang="en-US" baseline="0"/>
                      <a:t>
</a:t>
                    </a:r>
                    <a:fld id="{C0D81FDE-2733-4EA1-980D-0E4B39DAD4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Madrid, Comunidad de</c:v>
                </c:pt>
                <c:pt idx="9">
                  <c:v>Andalucía</c:v>
                </c:pt>
                <c:pt idx="10">
                  <c:v>Comunitat Valenciana</c:v>
                </c:pt>
                <c:pt idx="11">
                  <c:v>Media Nacional</c:v>
                </c:pt>
                <c:pt idx="12">
                  <c:v>Extremadura</c:v>
                </c:pt>
                <c:pt idx="13">
                  <c:v>Melilla</c:v>
                </c:pt>
                <c:pt idx="14">
                  <c:v>Canarias</c:v>
                </c:pt>
                <c:pt idx="15">
                  <c:v>Murcia, Región de</c:v>
                </c:pt>
                <c:pt idx="16">
                  <c:v>Balears, Illes</c:v>
                </c:pt>
                <c:pt idx="17">
                  <c:v>Rioja, La</c:v>
                </c:pt>
                <c:pt idx="18">
                  <c:v>Cataluña</c:v>
                </c:pt>
                <c:pt idx="19">
                  <c:v>País Vasco</c:v>
                </c:pt>
              </c:strCache>
            </c:strRef>
          </c:cat>
          <c:val>
            <c:numRef>
              <c:f>'11ListaEspera'!$O$13:$O$32</c:f>
              <c:numCache>
                <c:formatCode>0.00%</c:formatCode>
                <c:ptCount val="20"/>
                <c:pt idx="0">
                  <c:v>0.99873473473473473</c:v>
                </c:pt>
                <c:pt idx="1">
                  <c:v>0.9976164370501025</c:v>
                </c:pt>
                <c:pt idx="2">
                  <c:v>0.98156904119938004</c:v>
                </c:pt>
                <c:pt idx="3">
                  <c:v>0.98027619519445131</c:v>
                </c:pt>
                <c:pt idx="4">
                  <c:v>0.96536796536796532</c:v>
                </c:pt>
                <c:pt idx="5">
                  <c:v>0.96465911566107598</c:v>
                </c:pt>
                <c:pt idx="6">
                  <c:v>0.9613992762364294</c:v>
                </c:pt>
                <c:pt idx="7">
                  <c:v>0.94646904295868961</c:v>
                </c:pt>
                <c:pt idx="8">
                  <c:v>0.93393765983845234</c:v>
                </c:pt>
                <c:pt idx="9">
                  <c:v>0.93190980648221244</c:v>
                </c:pt>
                <c:pt idx="10">
                  <c:v>0.93166000119381598</c:v>
                </c:pt>
                <c:pt idx="11">
                  <c:v>0.91498408620136462</c:v>
                </c:pt>
                <c:pt idx="12">
                  <c:v>0.88220563684572328</c:v>
                </c:pt>
                <c:pt idx="13">
                  <c:v>0.87754199823165335</c:v>
                </c:pt>
                <c:pt idx="14">
                  <c:v>0.87603509565002979</c:v>
                </c:pt>
                <c:pt idx="15">
                  <c:v>0.86980626171804121</c:v>
                </c:pt>
                <c:pt idx="16">
                  <c:v>0.86930213795885436</c:v>
                </c:pt>
                <c:pt idx="17">
                  <c:v>0.86434361315568808</c:v>
                </c:pt>
                <c:pt idx="18">
                  <c:v>0.82903605848156514</c:v>
                </c:pt>
                <c:pt idx="19">
                  <c:v>0.82895566795596554</c:v>
                </c:pt>
              </c:numCache>
            </c:numRef>
          </c:val>
          <c:extLst>
            <c:ext xmlns:c15="http://schemas.microsoft.com/office/drawing/2012/chart" uri="{02D57815-91ED-43cb-92C2-25804820EDAC}">
              <c15:datalabelsRange>
                <c15:f>'11ListaEspera'!$M$13:$M$32</c15:f>
                <c15:dlblRangeCache>
                  <c:ptCount val="20"/>
                  <c:pt idx="0">
                    <c:v>124.717</c:v>
                  </c:pt>
                  <c:pt idx="1">
                    <c:v>41.854</c:v>
                  </c:pt>
                  <c:pt idx="2">
                    <c:v>75.358</c:v>
                  </c:pt>
                  <c:pt idx="3">
                    <c:v>31.659</c:v>
                  </c:pt>
                  <c:pt idx="4">
                    <c:v>16.056</c:v>
                  </c:pt>
                  <c:pt idx="5">
                    <c:v>17.715</c:v>
                  </c:pt>
                  <c:pt idx="6">
                    <c:v>1.594</c:v>
                  </c:pt>
                  <c:pt idx="7">
                    <c:v>73.499</c:v>
                  </c:pt>
                  <c:pt idx="8">
                    <c:v>184.420</c:v>
                  </c:pt>
                  <c:pt idx="9">
                    <c:v>286.867</c:v>
                  </c:pt>
                  <c:pt idx="10">
                    <c:v>156.081</c:v>
                  </c:pt>
                  <c:pt idx="11">
                    <c:v>1.457.243</c:v>
                  </c:pt>
                  <c:pt idx="12">
                    <c:v>35.934</c:v>
                  </c:pt>
                  <c:pt idx="13">
                    <c:v>1.985</c:v>
                  </c:pt>
                  <c:pt idx="14">
                    <c:v>42.634</c:v>
                  </c:pt>
                  <c:pt idx="15">
                    <c:v>43.145</c:v>
                  </c:pt>
                  <c:pt idx="16">
                    <c:v>30.170</c:v>
                  </c:pt>
                  <c:pt idx="17">
                    <c:v>9.277</c:v>
                  </c:pt>
                  <c:pt idx="18">
                    <c:v>214.625</c:v>
                  </c:pt>
                  <c:pt idx="19">
                    <c:v>69.653</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spPr>
              <a:solidFill>
                <a:schemeClr val="accent2"/>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02BBCB06-5D04-415F-B750-565F1B182C49}" type="CELLRANGE">
                      <a:rPr lang="en-US" baseline="0"/>
                      <a:pPr/>
                      <a:t>[CELLRANGE]</a:t>
                    </a:fld>
                    <a:r>
                      <a:rPr lang="en-US" baseline="0"/>
                      <a:t>
</a:t>
                    </a:r>
                    <a:fld id="{301818DC-A8B5-453A-B862-86E17B525B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710A3F8B-D669-4651-8C8F-820F39C3FBB2}" type="CELLRANGE">
                      <a:rPr lang="en-US" baseline="0"/>
                      <a:pPr/>
                      <a:t>[CELLRANGE]</a:t>
                    </a:fld>
                    <a:r>
                      <a:rPr lang="en-US" baseline="0"/>
                      <a:t>
</a:t>
                    </a:r>
                    <a:fld id="{A3C19D39-A935-4134-8AEA-9D9AECAEE0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F2A5B4FF-8F3C-4793-8014-070A37E80FD8}" type="CELLRANGE">
                      <a:rPr lang="en-US" baseline="0"/>
                      <a:pPr/>
                      <a:t>[CELLRANGE]</a:t>
                    </a:fld>
                    <a:r>
                      <a:rPr lang="en-US" baseline="0"/>
                      <a:t>
</a:t>
                    </a:r>
                    <a:fld id="{FF97F4BB-3A83-436E-B8CA-F9E0690F51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FD248A36-0AAC-440B-98AD-9F44BB3D1E33}" type="CELLRANGE">
                      <a:rPr lang="en-US" baseline="0"/>
                      <a:pPr/>
                      <a:t>[CELLRANGE]</a:t>
                    </a:fld>
                    <a:r>
                      <a:rPr lang="en-US" baseline="0"/>
                      <a:t>
</a:t>
                    </a:r>
                    <a:fld id="{39C51EB8-04BA-4B47-A9D9-AF67BF016E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CA45DB3D-46DC-4234-8F1D-E4C483C7BB9C}" type="CELLRANGE">
                      <a:rPr lang="en-US" baseline="0"/>
                      <a:pPr/>
                      <a:t>[CELLRANGE]</a:t>
                    </a:fld>
                    <a:r>
                      <a:rPr lang="en-US" baseline="0"/>
                      <a:t>
</a:t>
                    </a:r>
                    <a:fld id="{E1B621A5-8FF6-4A6F-B631-11A53E887A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C58302C9-CB4A-4A71-97ED-BBD7BE7ACCAF}" type="CELLRANGE">
                      <a:rPr lang="en-US" baseline="0"/>
                      <a:pPr/>
                      <a:t>[CELLRANGE]</a:t>
                    </a:fld>
                    <a:r>
                      <a:rPr lang="en-US" baseline="0"/>
                      <a:t>
</a:t>
                    </a:r>
                    <a:fld id="{03F99D95-ECE0-4A3D-AB45-154CD22B47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EA080F59-FF4E-4754-AFE9-D127880A8E59}" type="CELLRANGE">
                      <a:rPr lang="en-US" baseline="0"/>
                      <a:pPr/>
                      <a:t>[CELLRANGE]</a:t>
                    </a:fld>
                    <a:r>
                      <a:rPr lang="en-US" baseline="0"/>
                      <a:t>
</a:t>
                    </a:r>
                    <a:fld id="{92E2713B-F1FE-4143-9FBE-B1044528181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DA12E0AD-624A-415E-B444-67B28D2C56BD}" type="CELLRANGE">
                      <a:rPr lang="en-US" baseline="0"/>
                      <a:pPr/>
                      <a:t>[CELLRANGE]</a:t>
                    </a:fld>
                    <a:r>
                      <a:rPr lang="en-US" baseline="0"/>
                      <a:t>
</a:t>
                    </a:r>
                    <a:fld id="{02A3ADDC-CAD0-4AD2-B3D6-A73B9CAACF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23BCE492-2AAB-43DC-9312-8EBC9F1C1693}" type="CELLRANGE">
                      <a:rPr lang="en-US" baseline="0"/>
                      <a:pPr/>
                      <a:t>[CELLRANGE]</a:t>
                    </a:fld>
                    <a:r>
                      <a:rPr lang="en-US" baseline="0"/>
                      <a:t>
</a:t>
                    </a:r>
                    <a:fld id="{6DCFA5C7-F012-49F6-B7EE-70D679906B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a:lstStyle/>
                  <a:p>
                    <a:fld id="{DAA9F2DB-7B65-41A9-B438-AD0A0AC141D8}" type="CELLRANGE">
                      <a:rPr lang="en-US" baseline="0"/>
                      <a:pPr/>
                      <a:t>[CELLRANGE]</a:t>
                    </a:fld>
                    <a:r>
                      <a:rPr lang="en-US" baseline="0"/>
                      <a:t>
</a:t>
                    </a:r>
                    <a:fld id="{7A6A7947-D271-48FF-9C0C-32454E2D58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fld id="{A1A62E0E-7106-4ED6-B26C-A6BA6A2C0CF4}" type="CELLRANGE">
                      <a:rPr lang="en-US" baseline="0">
                        <a:solidFill>
                          <a:sysClr val="windowText" lastClr="000000"/>
                        </a:solidFill>
                      </a:rPr>
                      <a:pPr>
                        <a:defRPr b="1">
                          <a:solidFill>
                            <a:sysClr val="windowText" lastClr="000000"/>
                          </a:solidFill>
                        </a:defRPr>
                      </a:pPr>
                      <a:t>[CELLRANGE]</a:t>
                    </a:fld>
                    <a:r>
                      <a:rPr lang="en-US" baseline="0">
                        <a:solidFill>
                          <a:sysClr val="windowText" lastClr="000000"/>
                        </a:solidFill>
                      </a:rPr>
                      <a:t>
</a:t>
                    </a:r>
                    <a:fld id="{34DD8C2A-7053-4BE1-AD64-0AC34B1DFD16}" type="VALUE">
                      <a:rPr lang="en-US" baseline="0">
                        <a:solidFill>
                          <a:sysClr val="windowText" lastClr="000000"/>
                        </a:solidFill>
                      </a:rPr>
                      <a:pPr>
                        <a:defRPr b="1">
                          <a:solidFill>
                            <a:sysClr val="windowText" lastClr="000000"/>
                          </a:solidFill>
                        </a:defRPr>
                      </a:pPr>
                      <a:t>[VALOR]</a:t>
                    </a:fld>
                    <a:endParaRPr lang="en-US" baseline="0">
                      <a:solidFill>
                        <a:sysClr val="windowText" lastClr="000000"/>
                      </a:solidFill>
                    </a:endParaRPr>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0"/>
                  <c:y val="-1.9317912363758364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6412FF5-8C99-4175-BA42-991B0EAB6AC8}" type="CELLRANGE">
                      <a:rPr lang="en-US" baseline="0">
                        <a:solidFill>
                          <a:schemeClr val="bg1"/>
                        </a:solidFill>
                      </a:rPr>
                      <a:pPr>
                        <a:defRPr b="1">
                          <a:solidFill>
                            <a:schemeClr val="bg1"/>
                          </a:solidFill>
                        </a:defRPr>
                      </a:pPr>
                      <a:t>[CELLRANGE]</a:t>
                    </a:fld>
                    <a:r>
                      <a:rPr lang="en-US" baseline="0">
                        <a:solidFill>
                          <a:schemeClr val="bg1"/>
                        </a:solidFill>
                      </a:rPr>
                      <a:t>
</a:t>
                    </a:r>
                    <a:fld id="{91C243BF-A4B2-42B7-8B29-F8D03C2C5104}"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55B0303B-4ADA-4C39-AB80-435657332478}" type="CELLRANGE">
                      <a:rPr lang="en-US" baseline="0"/>
                      <a:pPr/>
                      <a:t>[CELLRANGE]</a:t>
                    </a:fld>
                    <a:r>
                      <a:rPr lang="en-US" baseline="0"/>
                      <a:t>
</a:t>
                    </a:r>
                    <a:fld id="{D9A00BBF-0CBB-44D6-961A-F209EB4504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7D0F88FB-E84B-429E-A626-ADE90F05875C}" type="CELLRANGE">
                      <a:rPr lang="en-US" baseline="0"/>
                      <a:pPr/>
                      <a:t>[CELLRANGE]</a:t>
                    </a:fld>
                    <a:r>
                      <a:rPr lang="en-US" baseline="0"/>
                      <a:t>
</a:t>
                    </a:r>
                    <a:fld id="{7807023F-EDD6-4484-9488-34D43F6B8A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2E92DE47-0A02-4017-9BC2-6B8B2F745D5A}" type="CELLRANGE">
                      <a:rPr lang="en-US" baseline="0"/>
                      <a:pPr/>
                      <a:t>[CELLRANGE]</a:t>
                    </a:fld>
                    <a:r>
                      <a:rPr lang="en-US" baseline="0"/>
                      <a:t>
</a:t>
                    </a:r>
                    <a:fld id="{B2BF6565-2FF7-4091-A392-7338BF2CD1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88A02BED-DFB8-4C56-B955-2810CF1D8B82}" type="CELLRANGE">
                      <a:rPr lang="en-US" baseline="0"/>
                      <a:pPr/>
                      <a:t>[CELLRANGE]</a:t>
                    </a:fld>
                    <a:r>
                      <a:rPr lang="en-US" baseline="0"/>
                      <a:t>
</a:t>
                    </a:r>
                    <a:fld id="{73C11FCD-79E3-417B-82A1-9A6CE2C6C5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13597301-D70E-4289-BDEE-28039E38CB81}" type="CELLRANGE">
                      <a:rPr lang="en-US" baseline="0"/>
                      <a:pPr/>
                      <a:t>[CELLRANGE]</a:t>
                    </a:fld>
                    <a:r>
                      <a:rPr lang="en-US" baseline="0"/>
                      <a:t>
</a:t>
                    </a:r>
                    <a:fld id="{52E62773-40D6-409F-A776-30812B28A1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2BCE87B2-2BAF-49C1-9B6B-F7003A5319B6}" type="CELLRANGE">
                      <a:rPr lang="en-US" baseline="0"/>
                      <a:pPr/>
                      <a:t>[CELLRANGE]</a:t>
                    </a:fld>
                    <a:r>
                      <a:rPr lang="en-US" baseline="0"/>
                      <a:t>
</a:t>
                    </a:r>
                    <a:fld id="{284F7D7D-991E-436B-BAB4-621B934FB9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369344C9-3361-40C6-9BD4-2CCC4557B335}" type="CELLRANGE">
                      <a:rPr lang="en-US" baseline="0"/>
                      <a:pPr/>
                      <a:t>[CELLRANGE]</a:t>
                    </a:fld>
                    <a:r>
                      <a:rPr lang="en-US" baseline="0"/>
                      <a:t>
</a:t>
                    </a:r>
                    <a:fld id="{7B431647-FF12-4E6C-8355-DE2F141EEA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3D16CE80-BF8C-4017-8F5D-02A75F7763D0}" type="CELLRANGE">
                      <a:rPr lang="en-US" baseline="0"/>
                      <a:pPr/>
                      <a:t>[CELLRANGE]</a:t>
                    </a:fld>
                    <a:r>
                      <a:rPr lang="en-US" baseline="0"/>
                      <a:t>
</a:t>
                    </a:r>
                    <a:fld id="{8E54484C-4253-4BA1-86FD-8B2EBC46AF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Madrid, Comunidad de</c:v>
                </c:pt>
                <c:pt idx="9">
                  <c:v>Andalucía</c:v>
                </c:pt>
                <c:pt idx="10">
                  <c:v>Comunitat Valenciana</c:v>
                </c:pt>
                <c:pt idx="11">
                  <c:v>Media Nacional</c:v>
                </c:pt>
                <c:pt idx="12">
                  <c:v>Extremadura</c:v>
                </c:pt>
                <c:pt idx="13">
                  <c:v>Melilla</c:v>
                </c:pt>
                <c:pt idx="14">
                  <c:v>Canarias</c:v>
                </c:pt>
                <c:pt idx="15">
                  <c:v>Murcia, Región de</c:v>
                </c:pt>
                <c:pt idx="16">
                  <c:v>Balears, Illes</c:v>
                </c:pt>
                <c:pt idx="17">
                  <c:v>Rioja, La</c:v>
                </c:pt>
                <c:pt idx="18">
                  <c:v>Cataluña</c:v>
                </c:pt>
                <c:pt idx="19">
                  <c:v>País Vasco</c:v>
                </c:pt>
              </c:strCache>
            </c:strRef>
          </c:cat>
          <c:val>
            <c:numRef>
              <c:f>'11ListaEspera'!$P$13:$P$32</c:f>
              <c:numCache>
                <c:formatCode>0.00%</c:formatCode>
                <c:ptCount val="20"/>
                <c:pt idx="0">
                  <c:v>1.2652652652652653E-3</c:v>
                </c:pt>
                <c:pt idx="1">
                  <c:v>2.3835629498975067E-3</c:v>
                </c:pt>
                <c:pt idx="2">
                  <c:v>1.8430958800620009E-2</c:v>
                </c:pt>
                <c:pt idx="3">
                  <c:v>1.9723804805548674E-2</c:v>
                </c:pt>
                <c:pt idx="4">
                  <c:v>3.4632034632034632E-2</c:v>
                </c:pt>
                <c:pt idx="5">
                  <c:v>3.5340884338923982E-2</c:v>
                </c:pt>
                <c:pt idx="6">
                  <c:v>3.8600723763570564E-2</c:v>
                </c:pt>
                <c:pt idx="7">
                  <c:v>5.3530957041310397E-2</c:v>
                </c:pt>
                <c:pt idx="8">
                  <c:v>6.606234016154762E-2</c:v>
                </c:pt>
                <c:pt idx="9">
                  <c:v>6.8090193517787584E-2</c:v>
                </c:pt>
                <c:pt idx="10">
                  <c:v>6.8339998806183966E-2</c:v>
                </c:pt>
                <c:pt idx="11">
                  <c:v>8.5015913798635351E-2</c:v>
                </c:pt>
                <c:pt idx="12">
                  <c:v>0.11779436315427673</c:v>
                </c:pt>
                <c:pt idx="13">
                  <c:v>0.12245800176834659</c:v>
                </c:pt>
                <c:pt idx="14">
                  <c:v>0.12396490434997021</c:v>
                </c:pt>
                <c:pt idx="15">
                  <c:v>0.13019373828195877</c:v>
                </c:pt>
                <c:pt idx="16">
                  <c:v>0.13069786204114561</c:v>
                </c:pt>
                <c:pt idx="17">
                  <c:v>0.13565638684431194</c:v>
                </c:pt>
                <c:pt idx="18">
                  <c:v>0.17096394151843483</c:v>
                </c:pt>
                <c:pt idx="19">
                  <c:v>0.17104433204403452</c:v>
                </c:pt>
              </c:numCache>
            </c:numRef>
          </c:val>
          <c:extLst>
            <c:ext xmlns:c15="http://schemas.microsoft.com/office/drawing/2012/chart" uri="{02D57815-91ED-43cb-92C2-25804820EDAC}">
              <c15:datalabelsRange>
                <c15:f>'11ListaEspera'!$N$13:$N$32</c15:f>
                <c15:dlblRangeCache>
                  <c:ptCount val="20"/>
                  <c:pt idx="0">
                    <c:v>158</c:v>
                  </c:pt>
                  <c:pt idx="1">
                    <c:v>100</c:v>
                  </c:pt>
                  <c:pt idx="2">
                    <c:v>1.415</c:v>
                  </c:pt>
                  <c:pt idx="3">
                    <c:v>637</c:v>
                  </c:pt>
                  <c:pt idx="4">
                    <c:v>576</c:v>
                  </c:pt>
                  <c:pt idx="5">
                    <c:v>649</c:v>
                  </c:pt>
                  <c:pt idx="6">
                    <c:v>64</c:v>
                  </c:pt>
                  <c:pt idx="7">
                    <c:v>4.157</c:v>
                  </c:pt>
                  <c:pt idx="8">
                    <c:v>13.045</c:v>
                  </c:pt>
                  <c:pt idx="9">
                    <c:v>20.960</c:v>
                  </c:pt>
                  <c:pt idx="10">
                    <c:v>11.449</c:v>
                  </c:pt>
                  <c:pt idx="11">
                    <c:v>135.400</c:v>
                  </c:pt>
                  <c:pt idx="12">
                    <c:v>4.798</c:v>
                  </c:pt>
                  <c:pt idx="13">
                    <c:v>277</c:v>
                  </c:pt>
                  <c:pt idx="14">
                    <c:v>6.033</c:v>
                  </c:pt>
                  <c:pt idx="15">
                    <c:v>6.458</c:v>
                  </c:pt>
                  <c:pt idx="16">
                    <c:v>4.536</c:v>
                  </c:pt>
                  <c:pt idx="17">
                    <c:v>1.456</c:v>
                  </c:pt>
                  <c:pt idx="18">
                    <c:v>44.260</c:v>
                  </c:pt>
                  <c:pt idx="19">
                    <c:v>14.372</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Castilla y León</c:v>
                </c:pt>
                <c:pt idx="1">
                  <c:v>Aragón</c:v>
                </c:pt>
                <c:pt idx="2">
                  <c:v>Galicia</c:v>
                </c:pt>
                <c:pt idx="3">
                  <c:v>Asturias, Principado de</c:v>
                </c:pt>
                <c:pt idx="4">
                  <c:v>Navarra, Comunidad Foral de</c:v>
                </c:pt>
                <c:pt idx="5">
                  <c:v>Cantabria</c:v>
                </c:pt>
                <c:pt idx="6">
                  <c:v>Ceuta</c:v>
                </c:pt>
                <c:pt idx="7">
                  <c:v>Castilla - La Mancha</c:v>
                </c:pt>
                <c:pt idx="8">
                  <c:v>Madrid, Comunidad de</c:v>
                </c:pt>
                <c:pt idx="9">
                  <c:v>Andalucía</c:v>
                </c:pt>
                <c:pt idx="10">
                  <c:v>Comunitat Valenciana</c:v>
                </c:pt>
                <c:pt idx="11">
                  <c:v>Media Nacional</c:v>
                </c:pt>
                <c:pt idx="12">
                  <c:v>Extremadura</c:v>
                </c:pt>
                <c:pt idx="13">
                  <c:v>Melilla</c:v>
                </c:pt>
                <c:pt idx="14">
                  <c:v>Canarias</c:v>
                </c:pt>
                <c:pt idx="15">
                  <c:v>Murcia, Región de</c:v>
                </c:pt>
                <c:pt idx="16">
                  <c:v>Balears, Illes</c:v>
                </c:pt>
                <c:pt idx="17">
                  <c:v>Rioja, La</c:v>
                </c:pt>
                <c:pt idx="18">
                  <c:v>Cataluña</c:v>
                </c:pt>
                <c:pt idx="19">
                  <c:v>País Vasco</c:v>
                </c:pt>
              </c:strCache>
            </c:strRef>
          </c:cat>
          <c:val>
            <c:numRef>
              <c:f>'11ListaEspera'!$Q$13:$Q$32</c:f>
              <c:numCache>
                <c:formatCode>0.00%</c:formatCode>
                <c:ptCount val="20"/>
                <c:pt idx="0">
                  <c:v>0.91498408620136462</c:v>
                </c:pt>
                <c:pt idx="1">
                  <c:v>0.91498408620136462</c:v>
                </c:pt>
                <c:pt idx="2">
                  <c:v>0.91498408620136462</c:v>
                </c:pt>
                <c:pt idx="3">
                  <c:v>0.91498408620136462</c:v>
                </c:pt>
                <c:pt idx="4">
                  <c:v>0.91498408620136462</c:v>
                </c:pt>
                <c:pt idx="5">
                  <c:v>0.91498408620136462</c:v>
                </c:pt>
                <c:pt idx="6">
                  <c:v>0.91498408620136462</c:v>
                </c:pt>
                <c:pt idx="7">
                  <c:v>0.91498408620136462</c:v>
                </c:pt>
                <c:pt idx="8">
                  <c:v>0.91498408620136462</c:v>
                </c:pt>
                <c:pt idx="9">
                  <c:v>0.91498408620136462</c:v>
                </c:pt>
                <c:pt idx="10">
                  <c:v>0.91498408620136462</c:v>
                </c:pt>
                <c:pt idx="11">
                  <c:v>0.91498408620136462</c:v>
                </c:pt>
                <c:pt idx="12">
                  <c:v>0.91498408620136462</c:v>
                </c:pt>
                <c:pt idx="13">
                  <c:v>0.91498408620136462</c:v>
                </c:pt>
                <c:pt idx="14">
                  <c:v>0.91498408620136462</c:v>
                </c:pt>
                <c:pt idx="15">
                  <c:v>0.91498408620136462</c:v>
                </c:pt>
                <c:pt idx="16">
                  <c:v>0.91498408620136462</c:v>
                </c:pt>
                <c:pt idx="17">
                  <c:v>0.91498408620136462</c:v>
                </c:pt>
                <c:pt idx="18">
                  <c:v>0.91498408620136462</c:v>
                </c:pt>
                <c:pt idx="19">
                  <c:v>0.91498408620136462</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8"/>
            <c:invertIfNegative val="0"/>
            <c:bubble3D val="0"/>
            <c:spPr>
              <a:solidFill>
                <a:schemeClr val="accent1"/>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chemeClr val="accent1">
                  <a:lumMod val="50000"/>
                </a:schemeClr>
              </a:solidFill>
              <a:ln>
                <a:noFill/>
              </a:ln>
              <a:effectLst/>
            </c:spPr>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1A304A41-A349-4E5D-AB75-6A5617C2FAD1}" type="CELLRANGE">
                      <a:rPr lang="en-US" baseline="0"/>
                      <a:pPr/>
                      <a:t>[CELLRANGE]</a:t>
                    </a:fld>
                    <a:r>
                      <a:rPr lang="en-US" baseline="0"/>
                      <a:t>
</a:t>
                    </a:r>
                    <a:fld id="{5C7B6669-1413-41B7-BA11-DE3228DB1D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805237B5-8C4B-4694-A024-78D09C65546D}" type="CELLRANGE">
                      <a:rPr lang="en-US" baseline="0"/>
                      <a:pPr/>
                      <a:t>[CELLRANGE]</a:t>
                    </a:fld>
                    <a:r>
                      <a:rPr lang="en-US" baseline="0"/>
                      <a:t>
</a:t>
                    </a:r>
                    <a:fld id="{4EEB22E4-8C49-44F1-9B4B-BFC57BC743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B8C38F2A-A31E-4C8B-ABF1-E60C861D3836}" type="CELLRANGE">
                      <a:rPr lang="en-US" baseline="0"/>
                      <a:pPr/>
                      <a:t>[CELLRANGE]</a:t>
                    </a:fld>
                    <a:r>
                      <a:rPr lang="en-US" baseline="0"/>
                      <a:t>
</a:t>
                    </a:r>
                    <a:fld id="{65E85432-073C-4CC4-BE86-A878076432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1F7EF2DF-263B-4FFF-94C8-46FEAC69B082}" type="CELLRANGE">
                      <a:rPr lang="en-US" baseline="0"/>
                      <a:pPr/>
                      <a:t>[CELLRANGE]</a:t>
                    </a:fld>
                    <a:r>
                      <a:rPr lang="en-US" baseline="0"/>
                      <a:t>
</a:t>
                    </a:r>
                    <a:fld id="{C70A31CE-CF85-4FFE-9477-55F286FA9E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28D86AB4-61D0-40CC-BA4A-99ED8D50967F}" type="CELLRANGE">
                      <a:rPr lang="en-US" baseline="0"/>
                      <a:pPr/>
                      <a:t>[CELLRANGE]</a:t>
                    </a:fld>
                    <a:r>
                      <a:rPr lang="en-US" baseline="0"/>
                      <a:t>
</a:t>
                    </a:r>
                    <a:fld id="{6194C76D-14FD-4E6B-A243-3B74908062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83C4A33A-3503-41B4-B57F-3A4A86445AC5}" type="CELLRANGE">
                      <a:rPr lang="en-US" baseline="0"/>
                      <a:pPr/>
                      <a:t>[CELLRANGE]</a:t>
                    </a:fld>
                    <a:r>
                      <a:rPr lang="en-US" baseline="0"/>
                      <a:t>
</a:t>
                    </a:r>
                    <a:fld id="{BDAA9085-2940-42CD-AACA-B12CE2F669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94155F70-937D-4C2F-88B5-C482B2EFD70D}" type="CELLRANGE">
                      <a:rPr lang="en-US" baseline="0"/>
                      <a:pPr/>
                      <a:t>[CELLRANGE]</a:t>
                    </a:fld>
                    <a:r>
                      <a:rPr lang="en-US" baseline="0"/>
                      <a:t>
</a:t>
                    </a:r>
                    <a:fld id="{18517A1D-AE00-4D6F-A58A-37BABF7770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D6A0137C-7BCE-4167-91C0-A99C73061189}" type="CELLRANGE">
                      <a:rPr lang="en-US" baseline="0"/>
                      <a:pPr/>
                      <a:t>[CELLRANGE]</a:t>
                    </a:fld>
                    <a:r>
                      <a:rPr lang="en-US" baseline="0"/>
                      <a:t>
</a:t>
                    </a:r>
                    <a:fld id="{A0C41F73-70A7-417A-B5EF-E84C8E6FF1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A2699A34-AD4C-44DD-BB3F-97521E39F507}" type="CELLRANGE">
                      <a:rPr lang="en-US" baseline="0">
                        <a:solidFill>
                          <a:sysClr val="windowText" lastClr="000000"/>
                        </a:solidFill>
                      </a:rPr>
                      <a:pPr/>
                      <a:t>[CELLRANGE]</a:t>
                    </a:fld>
                    <a:r>
                      <a:rPr lang="en-US" baseline="0">
                        <a:solidFill>
                          <a:sysClr val="windowText" lastClr="000000"/>
                        </a:solidFill>
                      </a:rPr>
                      <a:t>
</a:t>
                    </a:r>
                    <a:fld id="{5A8AEE10-9DF7-4137-89E5-333600ABEF27}"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DA50F94C-01B8-4D90-9989-975089DF52AE}" type="CELLRANGE">
                      <a:rPr lang="en-US" baseline="0">
                        <a:solidFill>
                          <a:sysClr val="windowText" lastClr="000000"/>
                        </a:solidFill>
                      </a:rPr>
                      <a:pPr/>
                      <a:t>[CELLRANGE]</a:t>
                    </a:fld>
                    <a:r>
                      <a:rPr lang="en-US" baseline="0">
                        <a:solidFill>
                          <a:sysClr val="windowText" lastClr="000000"/>
                        </a:solidFill>
                      </a:rPr>
                      <a:t>
</a:t>
                    </a:r>
                    <a:fld id="{5A867759-D414-44C9-9202-EEE73AEAEC60}"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2B84C99D-BE28-4B06-8698-17948B7F2823}" type="CELLRANGE">
                      <a:rPr lang="en-US" baseline="0">
                        <a:solidFill>
                          <a:schemeClr val="bg1"/>
                        </a:solidFill>
                      </a:rPr>
                      <a:pPr>
                        <a:defRPr b="1">
                          <a:solidFill>
                            <a:schemeClr val="bg1"/>
                          </a:solidFill>
                        </a:defRPr>
                      </a:pPr>
                      <a:t>[CELLRANGE]</a:t>
                    </a:fld>
                    <a:r>
                      <a:rPr lang="en-US" baseline="0">
                        <a:solidFill>
                          <a:schemeClr val="bg1"/>
                        </a:solidFill>
                      </a:rPr>
                      <a:t>
</a:t>
                    </a:r>
                    <a:fld id="{84BF3565-3F0B-473A-A289-6CF9AF9FE1F5}"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1DC358F6-25A8-406B-8D92-90B6A05FF75C}" type="CELLRANGE">
                      <a:rPr lang="en-US" baseline="0"/>
                      <a:pPr/>
                      <a:t>[CELLRANGE]</a:t>
                    </a:fld>
                    <a:r>
                      <a:rPr lang="en-US" baseline="0"/>
                      <a:t>
</a:t>
                    </a:r>
                    <a:fld id="{AB4DB6E5-81CC-46F7-B8ED-237C3CE4FD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A45A322B-7946-466E-BD8C-E5336D75D126}" type="CELLRANGE">
                      <a:rPr lang="en-US" baseline="0"/>
                      <a:pPr/>
                      <a:t>[CELLRANGE]</a:t>
                    </a:fld>
                    <a:r>
                      <a:rPr lang="en-US" baseline="0"/>
                      <a:t>
</a:t>
                    </a:r>
                    <a:fld id="{C59F2695-8277-4601-BA08-AD379BEC9E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CFF3A06F-022D-4A0E-892A-BA2AE90896C4}" type="CELLRANGE">
                      <a:rPr lang="en-US" baseline="0"/>
                      <a:pPr/>
                      <a:t>[CELLRANGE]</a:t>
                    </a:fld>
                    <a:r>
                      <a:rPr lang="en-US" baseline="0"/>
                      <a:t>
</a:t>
                    </a:r>
                    <a:fld id="{745451A8-D755-40E5-9BAA-C31519C2D4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CE671E64-8E2C-40FE-B901-E1BCA0D8936B}" type="CELLRANGE">
                      <a:rPr lang="en-US" baseline="0"/>
                      <a:pPr/>
                      <a:t>[CELLRANGE]</a:t>
                    </a:fld>
                    <a:r>
                      <a:rPr lang="en-US" baseline="0"/>
                      <a:t>
</a:t>
                    </a:r>
                    <a:fld id="{5FE3814A-35D0-4245-9E0F-8F689A1E77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8B92E31B-DC98-4616-8D63-C4A195E1992D}" type="CELLRANGE">
                      <a:rPr lang="en-US" baseline="0"/>
                      <a:pPr/>
                      <a:t>[CELLRANGE]</a:t>
                    </a:fld>
                    <a:r>
                      <a:rPr lang="en-US" baseline="0"/>
                      <a:t>
</a:t>
                    </a:r>
                    <a:fld id="{5FEF8484-2139-46E7-87E1-5AEB9D97CC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F62FDADB-BFEB-4B7E-B2D0-E99449046965}" type="CELLRANGE">
                      <a:rPr lang="en-US" baseline="0"/>
                      <a:pPr/>
                      <a:t>[CELLRANGE]</a:t>
                    </a:fld>
                    <a:r>
                      <a:rPr lang="en-US" baseline="0"/>
                      <a:t>
</a:t>
                    </a:r>
                    <a:fld id="{63EE4251-FF6B-4380-8CB8-2408553853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EE504646-BDFC-4565-B561-9E9ECE7529BB}" type="CELLRANGE">
                      <a:rPr lang="en-US" baseline="0"/>
                      <a:pPr/>
                      <a:t>[CELLRANGE]</a:t>
                    </a:fld>
                    <a:r>
                      <a:rPr lang="en-US" baseline="0"/>
                      <a:t>
</a:t>
                    </a:r>
                    <a:fld id="{A45CDE6C-51B3-4592-961A-A77B0D2FEE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B9B6F7C7-9DE8-4953-9C64-1A194FBD29EF}" type="CELLRANGE">
                      <a:rPr lang="en-US" baseline="0"/>
                      <a:pPr/>
                      <a:t>[CELLRANGE]</a:t>
                    </a:fld>
                    <a:r>
                      <a:rPr lang="en-US" baseline="0"/>
                      <a:t>
</a:t>
                    </a:r>
                    <a:fld id="{A27C5000-8A74-4E15-8EB2-22D15B3F939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D51CB418-D1E4-42D5-B311-91FB85571AD8}" type="CELLRANGE">
                      <a:rPr lang="en-US" baseline="0"/>
                      <a:pPr/>
                      <a:t>[CELLRANGE]</a:t>
                    </a:fld>
                    <a:r>
                      <a:rPr lang="en-US" baseline="0"/>
                      <a:t>
</a:t>
                    </a:r>
                    <a:fld id="{8987FBEA-156F-49ED-9F00-A8C41D6400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Asturias, Principado de</c:v>
                </c:pt>
                <c:pt idx="4">
                  <c:v>Navarra, Comunidad Foral de</c:v>
                </c:pt>
                <c:pt idx="5">
                  <c:v>Madrid, Comunidad de</c:v>
                </c:pt>
                <c:pt idx="6">
                  <c:v>Cantabria</c:v>
                </c:pt>
                <c:pt idx="7">
                  <c:v>Andalucía</c:v>
                </c:pt>
                <c:pt idx="8">
                  <c:v>Ceuta</c:v>
                </c:pt>
                <c:pt idx="9">
                  <c:v>Castilla - La Mancha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'11ListaEsperaGIII'!$O$13:$O$32</c:f>
              <c:numCache>
                <c:formatCode>0.00%</c:formatCode>
                <c:ptCount val="20"/>
                <c:pt idx="0">
                  <c:v>0.99908390827631621</c:v>
                </c:pt>
                <c:pt idx="1">
                  <c:v>0.9988597491448119</c:v>
                </c:pt>
                <c:pt idx="2">
                  <c:v>0.996244635193133</c:v>
                </c:pt>
                <c:pt idx="3">
                  <c:v>0.98721842571500884</c:v>
                </c:pt>
                <c:pt idx="4">
                  <c:v>0.98055056852184319</c:v>
                </c:pt>
                <c:pt idx="5">
                  <c:v>0.97162388349210815</c:v>
                </c:pt>
                <c:pt idx="6">
                  <c:v>0.97041198501872661</c:v>
                </c:pt>
                <c:pt idx="7">
                  <c:v>0.96639273575812912</c:v>
                </c:pt>
                <c:pt idx="8">
                  <c:v>0.96575342465753422</c:v>
                </c:pt>
                <c:pt idx="9">
                  <c:v>0.96488806453004361</c:v>
                </c:pt>
                <c:pt idx="10">
                  <c:v>0.95215479208718345</c:v>
                </c:pt>
                <c:pt idx="11">
                  <c:v>0.95211590577444238</c:v>
                </c:pt>
                <c:pt idx="12">
                  <c:v>0.93185419968304284</c:v>
                </c:pt>
                <c:pt idx="13">
                  <c:v>0.92708964264082372</c:v>
                </c:pt>
                <c:pt idx="14">
                  <c:v>0.92548076923076927</c:v>
                </c:pt>
                <c:pt idx="15">
                  <c:v>0.91098862436964934</c:v>
                </c:pt>
                <c:pt idx="16">
                  <c:v>0.90606183067286317</c:v>
                </c:pt>
                <c:pt idx="17">
                  <c:v>0.90185569772894758</c:v>
                </c:pt>
                <c:pt idx="18">
                  <c:v>0.88080261668134352</c:v>
                </c:pt>
                <c:pt idx="19">
                  <c:v>0.87274740763112857</c:v>
                </c:pt>
              </c:numCache>
            </c:numRef>
          </c:val>
          <c:extLst>
            <c:ext xmlns:c15="http://schemas.microsoft.com/office/drawing/2012/chart" uri="{02D57815-91ED-43cb-92C2-25804820EDAC}">
              <c15:datalabelsRange>
                <c15:f>'11ListaEsperaGIII'!$M$13:$M$32</c15:f>
                <c15:dlblRangeCache>
                  <c:ptCount val="20"/>
                  <c:pt idx="0">
                    <c:v>34.899</c:v>
                  </c:pt>
                  <c:pt idx="1">
                    <c:v>12.264</c:v>
                  </c:pt>
                  <c:pt idx="2">
                    <c:v>25.998</c:v>
                  </c:pt>
                  <c:pt idx="3">
                    <c:v>7.801</c:v>
                  </c:pt>
                  <c:pt idx="4">
                    <c:v>3.277</c:v>
                  </c:pt>
                  <c:pt idx="5">
                    <c:v>62.113</c:v>
                  </c:pt>
                  <c:pt idx="6">
                    <c:v>5.182</c:v>
                  </c:pt>
                  <c:pt idx="7">
                    <c:v>76.202</c:v>
                  </c:pt>
                  <c:pt idx="8">
                    <c:v>423</c:v>
                  </c:pt>
                  <c:pt idx="9">
                    <c:v>22.369</c:v>
                  </c:pt>
                  <c:pt idx="10">
                    <c:v>408.980</c:v>
                  </c:pt>
                  <c:pt idx="11">
                    <c:v>45.673</c:v>
                  </c:pt>
                  <c:pt idx="12">
                    <c:v>2.352</c:v>
                  </c:pt>
                  <c:pt idx="13">
                    <c:v>12.245</c:v>
                  </c:pt>
                  <c:pt idx="14">
                    <c:v>770</c:v>
                  </c:pt>
                  <c:pt idx="15">
                    <c:v>7.768</c:v>
                  </c:pt>
                  <c:pt idx="16">
                    <c:v>44.841</c:v>
                  </c:pt>
                  <c:pt idx="17">
                    <c:v>13.462</c:v>
                  </c:pt>
                  <c:pt idx="18">
                    <c:v>14.003</c:v>
                  </c:pt>
                  <c:pt idx="19">
                    <c:v>17.338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a:ln>
              <a:noFill/>
            </a:ln>
            <a:effectLst/>
          </c:spPr>
          <c:invertIfNegative val="0"/>
          <c:dPt>
            <c:idx val="8"/>
            <c:invertIfNegative val="0"/>
            <c:bubble3D val="0"/>
            <c:spPr>
              <a:solidFill>
                <a:schemeClr val="accent2"/>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chemeClr val="accent2"/>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chemeClr val="accent2">
                  <a:lumMod val="50000"/>
                </a:schemeClr>
              </a:solidFill>
              <a:ln>
                <a:noFill/>
              </a:ln>
              <a:effectLst/>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EAA2ECAF-B6B4-4ADE-932C-5798478B548D}" type="CELLRANGE">
                      <a:rPr lang="en-US" baseline="0"/>
                      <a:pPr/>
                      <a:t>[CELLRANGE]</a:t>
                    </a:fld>
                    <a:r>
                      <a:rPr lang="en-US" baseline="0"/>
                      <a:t>
</a:t>
                    </a:r>
                    <a:fld id="{AA9371D4-2FC7-4D5E-AD72-8566800649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3D75D24A-E4EA-4034-8396-0D6A4E72B955}" type="CELLRANGE">
                      <a:rPr lang="en-US" baseline="0"/>
                      <a:pPr/>
                      <a:t>[CELLRANGE]</a:t>
                    </a:fld>
                    <a:r>
                      <a:rPr lang="en-US" baseline="0"/>
                      <a:t>
</a:t>
                    </a:r>
                    <a:fld id="{F523C18D-9DD6-4F08-833E-3BBB69FEEB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5E343DFB-0783-400F-8A17-74E7CDFFABDE}" type="CELLRANGE">
                      <a:rPr lang="en-US" baseline="0"/>
                      <a:pPr/>
                      <a:t>[CELLRANGE]</a:t>
                    </a:fld>
                    <a:r>
                      <a:rPr lang="en-US" baseline="0"/>
                      <a:t>
</a:t>
                    </a:r>
                    <a:fld id="{C683F431-1EE2-470F-913D-0B0A65B034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F23E53AF-37F7-4D9D-8E8D-79D318A50475}" type="CELLRANGE">
                      <a:rPr lang="en-US" baseline="0"/>
                      <a:pPr/>
                      <a:t>[CELLRANGE]</a:t>
                    </a:fld>
                    <a:r>
                      <a:rPr lang="en-US" baseline="0"/>
                      <a:t>
</a:t>
                    </a:r>
                    <a:fld id="{888A3761-C327-4EFC-BCB7-C9C84A2AAF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BCA74E78-1FA6-4969-8362-CE16BD341C10}" type="CELLRANGE">
                      <a:rPr lang="en-US" baseline="0"/>
                      <a:pPr/>
                      <a:t>[CELLRANGE]</a:t>
                    </a:fld>
                    <a:r>
                      <a:rPr lang="en-US" baseline="0"/>
                      <a:t>
</a:t>
                    </a:r>
                    <a:fld id="{AD4C0E9E-5CD3-4BAB-9249-9621EF54E5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BE79142E-FAB5-4B7E-8D6C-8BBD1B2E94B4}" type="CELLRANGE">
                      <a:rPr lang="en-US" baseline="0"/>
                      <a:pPr/>
                      <a:t>[CELLRANGE]</a:t>
                    </a:fld>
                    <a:r>
                      <a:rPr lang="en-US" baseline="0"/>
                      <a:t>
</a:t>
                    </a:r>
                    <a:fld id="{911A167B-F2CD-4465-A2B5-5973DD0A4E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1997FB62-DF8D-41F9-81C4-92E6B9E22FB8}" type="CELLRANGE">
                      <a:rPr lang="en-US" baseline="0"/>
                      <a:pPr/>
                      <a:t>[CELLRANGE]</a:t>
                    </a:fld>
                    <a:r>
                      <a:rPr lang="en-US" baseline="0"/>
                      <a:t>
</a:t>
                    </a:r>
                    <a:fld id="{BB7259E8-46AF-440E-B631-FD3BA727BA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680AAC2D-A059-4995-BB4A-4DBA6E588FDD}" type="CELLRANGE">
                      <a:rPr lang="en-US" baseline="0"/>
                      <a:pPr/>
                      <a:t>[CELLRANGE]</a:t>
                    </a:fld>
                    <a:r>
                      <a:rPr lang="en-US" baseline="0"/>
                      <a:t>
</a:t>
                    </a:r>
                    <a:fld id="{76BC9BB6-15D9-43A8-95E3-C469CA881E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a:lstStyle/>
                  <a:p>
                    <a:fld id="{CF01793B-654F-438A-8DBF-564CD387DC72}" type="CELLRANGE">
                      <a:rPr lang="en-US" sz="600" baseline="0">
                        <a:solidFill>
                          <a:sysClr val="windowText" lastClr="000000"/>
                        </a:solidFill>
                      </a:rPr>
                      <a:pPr/>
                      <a:t>[CELLRANGE]</a:t>
                    </a:fld>
                    <a:r>
                      <a:rPr lang="en-US" sz="600" baseline="0">
                        <a:solidFill>
                          <a:sysClr val="windowText" lastClr="000000"/>
                        </a:solidFill>
                      </a:rPr>
                      <a:t>
</a:t>
                    </a:r>
                    <a:fld id="{EFCA5ACA-4CFE-4064-ACA5-CFBF99DE3EDF}"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a:lstStyle/>
                  <a:p>
                    <a:fld id="{5BF2E9FD-6114-4E82-97F1-0AA10583695F}" type="CELLRANGE">
                      <a:rPr lang="en-US" sz="600" baseline="0">
                        <a:solidFill>
                          <a:sysClr val="windowText" lastClr="000000"/>
                        </a:solidFill>
                      </a:rPr>
                      <a:pPr/>
                      <a:t>[CELLRANGE]</a:t>
                    </a:fld>
                    <a:r>
                      <a:rPr lang="en-US" sz="600" baseline="0">
                        <a:solidFill>
                          <a:sysClr val="windowText" lastClr="000000"/>
                        </a:solidFill>
                      </a:rPr>
                      <a:t>
</a:t>
                    </a:r>
                    <a:fld id="{3FA659F9-5D6C-4107-9D02-2B4AEE536CF2}" type="VALUE">
                      <a:rPr lang="en-US" sz="600" baseline="0">
                        <a:solidFill>
                          <a:sysClr val="windowText" lastClr="000000"/>
                        </a:solidFill>
                      </a:rPr>
                      <a:pPr/>
                      <a:t>[VALOR]</a:t>
                    </a:fld>
                    <a:endParaRPr lang="en-US" sz="600"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2.834317014720986E-3"/>
                  <c:y val="-6.2898804316126702E-4"/>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4318172D-DD97-4028-BC19-B7F31BCF275B}" type="CELLRANGE">
                      <a:rPr lang="en-US" sz="600" baseline="0">
                        <a:solidFill>
                          <a:schemeClr val="bg1"/>
                        </a:solidFill>
                      </a:rPr>
                      <a:pPr>
                        <a:defRPr b="1">
                          <a:solidFill>
                            <a:schemeClr val="bg1"/>
                          </a:solidFill>
                        </a:defRPr>
                      </a:pPr>
                      <a:t>[CELLRANGE]</a:t>
                    </a:fld>
                    <a:r>
                      <a:rPr lang="en-US" sz="600" baseline="0">
                        <a:solidFill>
                          <a:schemeClr val="bg1"/>
                        </a:solidFill>
                      </a:rPr>
                      <a:t>
</a:t>
                    </a:r>
                    <a:fld id="{51F6F9D9-88F6-4986-9BC1-35E2231B67FC}" type="VALUE">
                      <a:rPr lang="en-US" sz="600" baseline="0">
                        <a:solidFill>
                          <a:schemeClr val="bg1"/>
                        </a:solidFill>
                      </a:rPr>
                      <a:pPr>
                        <a:defRPr b="1">
                          <a:solidFill>
                            <a:schemeClr val="bg1"/>
                          </a:solidFill>
                        </a:defRPr>
                      </a:pPr>
                      <a:t>[VALOR]</a:t>
                    </a:fld>
                    <a:endParaRPr lang="en-US" sz="6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a:lstStyle/>
                  <a:p>
                    <a:fld id="{A0DC1E35-F8F8-4391-8F17-3322826E7398}" type="CELLRANGE">
                      <a:rPr lang="en-US" baseline="0"/>
                      <a:pPr/>
                      <a:t>[CELLRANGE]</a:t>
                    </a:fld>
                    <a:r>
                      <a:rPr lang="en-US" baseline="0"/>
                      <a:t>
</a:t>
                    </a:r>
                    <a:fld id="{0A40EFB5-31F4-4CEE-B580-2AFDE846FEE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A27EC5BD-EBCF-4094-8D91-D562E9038DC0}" type="CELLRANGE">
                      <a:rPr lang="en-US" baseline="0"/>
                      <a:pPr/>
                      <a:t>[CELLRANGE]</a:t>
                    </a:fld>
                    <a:r>
                      <a:rPr lang="en-US" baseline="0"/>
                      <a:t>
</a:t>
                    </a:r>
                    <a:fld id="{B5D5D2B1-3E06-4DE7-81C5-15DE6A957A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E356CF6B-5805-460C-B242-9B92C40C5952}" type="CELLRANGE">
                      <a:rPr lang="en-US" baseline="0"/>
                      <a:pPr/>
                      <a:t>[CELLRANGE]</a:t>
                    </a:fld>
                    <a:r>
                      <a:rPr lang="en-US" baseline="0"/>
                      <a:t>
</a:t>
                    </a:r>
                    <a:fld id="{10FA0795-B4B7-44AF-82EA-F76A639E8D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90603A11-7082-48C3-9415-3FA566BC271B}" type="CELLRANGE">
                      <a:rPr lang="en-US" baseline="0"/>
                      <a:pPr/>
                      <a:t>[CELLRANGE]</a:t>
                    </a:fld>
                    <a:r>
                      <a:rPr lang="en-US" baseline="0"/>
                      <a:t>
</a:t>
                    </a:r>
                    <a:fld id="{E4657779-A6B5-432C-9B30-FDF9CBF4620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719570A1-AFD2-446F-82D4-BF382CBF0A67}" type="CELLRANGE">
                      <a:rPr lang="en-US" baseline="0"/>
                      <a:pPr/>
                      <a:t>[CELLRANGE]</a:t>
                    </a:fld>
                    <a:r>
                      <a:rPr lang="en-US" baseline="0"/>
                      <a:t>
</a:t>
                    </a:r>
                    <a:fld id="{2C9C27FC-F1FF-4D73-8C94-F2D38F3D1FF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905B4AF8-BAB9-43BE-9EC5-B25C946CCF48}" type="CELLRANGE">
                      <a:rPr lang="en-US" baseline="0"/>
                      <a:pPr/>
                      <a:t>[CELLRANGE]</a:t>
                    </a:fld>
                    <a:r>
                      <a:rPr lang="en-US" baseline="0"/>
                      <a:t>
</a:t>
                    </a:r>
                    <a:fld id="{E17647CE-CA70-422F-843D-989A424BE5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F0EDE8FD-B51B-4F89-B249-57F8B2ACD0DA}" type="CELLRANGE">
                      <a:rPr lang="en-US" baseline="0"/>
                      <a:pPr/>
                      <a:t>[CELLRANGE]</a:t>
                    </a:fld>
                    <a:r>
                      <a:rPr lang="en-US" baseline="0"/>
                      <a:t>
</a:t>
                    </a:r>
                    <a:fld id="{129A96AF-D43C-469F-87BA-A0C98EE0DA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D9D7C334-25C9-42B3-8946-C269C3040FF9}" type="CELLRANGE">
                      <a:rPr lang="en-US" baseline="0"/>
                      <a:pPr/>
                      <a:t>[CELLRANGE]</a:t>
                    </a:fld>
                    <a:r>
                      <a:rPr lang="en-US" baseline="0"/>
                      <a:t>
</a:t>
                    </a:r>
                    <a:fld id="{FD5B30BA-8043-478A-BE46-4829252DA5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7D32D22B-5132-4971-90B8-93564FDAE40E}" type="CELLRANGE">
                      <a:rPr lang="en-US" baseline="0"/>
                      <a:pPr/>
                      <a:t>[CELLRANGE]</a:t>
                    </a:fld>
                    <a:r>
                      <a:rPr lang="en-US" baseline="0"/>
                      <a:t>
</a:t>
                    </a:r>
                    <a:fld id="{205361F6-4664-477B-A258-543C932178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Asturias, Principado de</c:v>
                </c:pt>
                <c:pt idx="4">
                  <c:v>Navarra, Comunidad Foral de</c:v>
                </c:pt>
                <c:pt idx="5">
                  <c:v>Madrid, Comunidad de</c:v>
                </c:pt>
                <c:pt idx="6">
                  <c:v>Cantabria</c:v>
                </c:pt>
                <c:pt idx="7">
                  <c:v>Andalucía</c:v>
                </c:pt>
                <c:pt idx="8">
                  <c:v>Ceuta</c:v>
                </c:pt>
                <c:pt idx="9">
                  <c:v>Castilla - La Mancha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'11ListaEsperaGIII'!$P$13:$P$32</c:f>
              <c:numCache>
                <c:formatCode>0.00%</c:formatCode>
                <c:ptCount val="20"/>
                <c:pt idx="0">
                  <c:v>9.1609172368383384E-4</c:v>
                </c:pt>
                <c:pt idx="1">
                  <c:v>1.1402508551881414E-3</c:v>
                </c:pt>
                <c:pt idx="2">
                  <c:v>3.7553648068669528E-3</c:v>
                </c:pt>
                <c:pt idx="3">
                  <c:v>1.2781574284991142E-2</c:v>
                </c:pt>
                <c:pt idx="4">
                  <c:v>1.9449431478156792E-2</c:v>
                </c:pt>
                <c:pt idx="5">
                  <c:v>2.8376116507891815E-2</c:v>
                </c:pt>
                <c:pt idx="6">
                  <c:v>2.9588014981273409E-2</c:v>
                </c:pt>
                <c:pt idx="7">
                  <c:v>3.3607264241870848E-2</c:v>
                </c:pt>
                <c:pt idx="8">
                  <c:v>3.4246575342465752E-2</c:v>
                </c:pt>
                <c:pt idx="9">
                  <c:v>3.5111935469956432E-2</c:v>
                </c:pt>
                <c:pt idx="10">
                  <c:v>4.7845207912816538E-2</c:v>
                </c:pt>
                <c:pt idx="11">
                  <c:v>4.7884094225557637E-2</c:v>
                </c:pt>
                <c:pt idx="12">
                  <c:v>6.8145800316957217E-2</c:v>
                </c:pt>
                <c:pt idx="13">
                  <c:v>7.2910357359176253E-2</c:v>
                </c:pt>
                <c:pt idx="14">
                  <c:v>7.4519230769230768E-2</c:v>
                </c:pt>
                <c:pt idx="15">
                  <c:v>8.901137563035065E-2</c:v>
                </c:pt>
                <c:pt idx="16">
                  <c:v>9.3938169327136792E-2</c:v>
                </c:pt>
                <c:pt idx="17">
                  <c:v>9.8144302271052461E-2</c:v>
                </c:pt>
                <c:pt idx="18">
                  <c:v>0.11919738331865644</c:v>
                </c:pt>
                <c:pt idx="19">
                  <c:v>0.12725259236887143</c:v>
                </c:pt>
              </c:numCache>
            </c:numRef>
          </c:val>
          <c:extLst>
            <c:ext xmlns:c15="http://schemas.microsoft.com/office/drawing/2012/chart" uri="{02D57815-91ED-43cb-92C2-25804820EDAC}">
              <c15:datalabelsRange>
                <c15:f>'11ListaEsperaGIII'!$N$13:$N$32</c15:f>
                <c15:dlblRangeCache>
                  <c:ptCount val="20"/>
                  <c:pt idx="0">
                    <c:v>32</c:v>
                  </c:pt>
                  <c:pt idx="1">
                    <c:v>14</c:v>
                  </c:pt>
                  <c:pt idx="2">
                    <c:v>98</c:v>
                  </c:pt>
                  <c:pt idx="3">
                    <c:v>101</c:v>
                  </c:pt>
                  <c:pt idx="4">
                    <c:v>65</c:v>
                  </c:pt>
                  <c:pt idx="5">
                    <c:v>1.814</c:v>
                  </c:pt>
                  <c:pt idx="6">
                    <c:v>158</c:v>
                  </c:pt>
                  <c:pt idx="7">
                    <c:v>2.650</c:v>
                  </c:pt>
                  <c:pt idx="8">
                    <c:v>15</c:v>
                  </c:pt>
                  <c:pt idx="9">
                    <c:v>814</c:v>
                  </c:pt>
                  <c:pt idx="10">
                    <c:v>20.551</c:v>
                  </c:pt>
                  <c:pt idx="11">
                    <c:v>2.297</c:v>
                  </c:pt>
                  <c:pt idx="12">
                    <c:v>172</c:v>
                  </c:pt>
                  <c:pt idx="13">
                    <c:v>963</c:v>
                  </c:pt>
                  <c:pt idx="14">
                    <c:v>62</c:v>
                  </c:pt>
                  <c:pt idx="15">
                    <c:v>759</c:v>
                  </c:pt>
                  <c:pt idx="16">
                    <c:v>4.649</c:v>
                  </c:pt>
                  <c:pt idx="17">
                    <c:v>1.465</c:v>
                  </c:pt>
                  <c:pt idx="18">
                    <c:v>1.895</c:v>
                  </c:pt>
                  <c:pt idx="19">
                    <c:v>2.528</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Castilla y León</c:v>
                </c:pt>
                <c:pt idx="1">
                  <c:v>Aragón</c:v>
                </c:pt>
                <c:pt idx="2">
                  <c:v>Galicia</c:v>
                </c:pt>
                <c:pt idx="3">
                  <c:v>Asturias, Principado de</c:v>
                </c:pt>
                <c:pt idx="4">
                  <c:v>Navarra, Comunidad Foral de</c:v>
                </c:pt>
                <c:pt idx="5">
                  <c:v>Madrid, Comunidad de</c:v>
                </c:pt>
                <c:pt idx="6">
                  <c:v>Cantabria</c:v>
                </c:pt>
                <c:pt idx="7">
                  <c:v>Andalucía</c:v>
                </c:pt>
                <c:pt idx="8">
                  <c:v>Ceuta</c:v>
                </c:pt>
                <c:pt idx="9">
                  <c:v>Castilla - La Mancha</c:v>
                </c:pt>
                <c:pt idx="10">
                  <c:v>Media Nacional</c:v>
                </c:pt>
                <c:pt idx="11">
                  <c:v>Comunitat Valenciana</c:v>
                </c:pt>
                <c:pt idx="12">
                  <c:v>Rioja, La</c:v>
                </c:pt>
                <c:pt idx="13">
                  <c:v>Extremadura</c:v>
                </c:pt>
                <c:pt idx="14">
                  <c:v>Melilla</c:v>
                </c:pt>
                <c:pt idx="15">
                  <c:v>Balears, Illes</c:v>
                </c:pt>
                <c:pt idx="16">
                  <c:v>Cataluña</c:v>
                </c:pt>
                <c:pt idx="17">
                  <c:v>Murcia, Región de</c:v>
                </c:pt>
                <c:pt idx="18">
                  <c:v>Canarias</c:v>
                </c:pt>
                <c:pt idx="19">
                  <c:v>País Vasco</c:v>
                </c:pt>
              </c:strCache>
            </c:strRef>
          </c:cat>
          <c:val>
            <c:numRef>
              <c:f>'11ListaEsperaGIII'!$Q$13:$Q$32</c:f>
              <c:numCache>
                <c:formatCode>0.00%</c:formatCode>
                <c:ptCount val="20"/>
                <c:pt idx="0">
                  <c:v>0.95215479208718345</c:v>
                </c:pt>
                <c:pt idx="1">
                  <c:v>0.95215479208718345</c:v>
                </c:pt>
                <c:pt idx="2">
                  <c:v>0.95215479208718345</c:v>
                </c:pt>
                <c:pt idx="3">
                  <c:v>0.95215479208718345</c:v>
                </c:pt>
                <c:pt idx="4">
                  <c:v>0.95215479208718345</c:v>
                </c:pt>
                <c:pt idx="5">
                  <c:v>0.95215479208718345</c:v>
                </c:pt>
                <c:pt idx="6">
                  <c:v>0.95215479208718345</c:v>
                </c:pt>
                <c:pt idx="7">
                  <c:v>0.95215479208718345</c:v>
                </c:pt>
                <c:pt idx="8">
                  <c:v>0.95215479208718345</c:v>
                </c:pt>
                <c:pt idx="9">
                  <c:v>0.95215479208718345</c:v>
                </c:pt>
                <c:pt idx="10">
                  <c:v>0.95215479208718345</c:v>
                </c:pt>
                <c:pt idx="11">
                  <c:v>0.95215479208718345</c:v>
                </c:pt>
                <c:pt idx="12">
                  <c:v>0.95215479208718345</c:v>
                </c:pt>
                <c:pt idx="13">
                  <c:v>0.95215479208718345</c:v>
                </c:pt>
                <c:pt idx="14">
                  <c:v>0.95215479208718345</c:v>
                </c:pt>
                <c:pt idx="15">
                  <c:v>0.95215479208718345</c:v>
                </c:pt>
                <c:pt idx="16">
                  <c:v>0.95215479208718345</c:v>
                </c:pt>
                <c:pt idx="17">
                  <c:v>0.95215479208718345</c:v>
                </c:pt>
                <c:pt idx="18">
                  <c:v>0.95215479208718345</c:v>
                </c:pt>
                <c:pt idx="19">
                  <c:v>0.95215479208718345</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AA54ED7B-A22F-4E49-A329-B2504D1A634A}" type="CELLRANGE">
                      <a:rPr lang="en-US" baseline="0"/>
                      <a:pPr/>
                      <a:t>[CELLRANGE]</a:t>
                    </a:fld>
                    <a:r>
                      <a:rPr lang="en-US" baseline="0"/>
                      <a:t>
</a:t>
                    </a:r>
                    <a:fld id="{CDE02B2F-48E6-43FB-B4DB-76A475011A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D6C1FF73-87DE-405A-9AF1-089E8740FCD1}" type="CELLRANGE">
                      <a:rPr lang="en-US" baseline="0"/>
                      <a:pPr/>
                      <a:t>[CELLRANGE]</a:t>
                    </a:fld>
                    <a:r>
                      <a:rPr lang="en-US" baseline="0"/>
                      <a:t>
</a:t>
                    </a:r>
                    <a:fld id="{4A8689A9-37B6-4A5C-9B71-856C17CD5D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FDD6B04B-B039-484C-8681-74DCEBED7695}" type="CELLRANGE">
                      <a:rPr lang="en-US" baseline="0"/>
                      <a:pPr/>
                      <a:t>[CELLRANGE]</a:t>
                    </a:fld>
                    <a:r>
                      <a:rPr lang="en-US" baseline="0"/>
                      <a:t>
</a:t>
                    </a:r>
                    <a:fld id="{0A37F378-BF2D-4174-8986-6E2A0BAD87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0661F8A1-5825-4D0F-8CAF-68C45E400104}" type="CELLRANGE">
                      <a:rPr lang="en-US" baseline="0"/>
                      <a:pPr/>
                      <a:t>[CELLRANGE]</a:t>
                    </a:fld>
                    <a:r>
                      <a:rPr lang="en-US" baseline="0"/>
                      <a:t>
</a:t>
                    </a:r>
                    <a:fld id="{D303AC04-4029-48DF-86E5-FD5137EC76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A029DCF3-4905-45BC-852D-6ADA5BDA9434}" type="CELLRANGE">
                      <a:rPr lang="en-US" baseline="0"/>
                      <a:pPr/>
                      <a:t>[CELLRANGE]</a:t>
                    </a:fld>
                    <a:r>
                      <a:rPr lang="en-US" baseline="0"/>
                      <a:t>
</a:t>
                    </a:r>
                    <a:fld id="{C858322B-7A04-4F05-A1B7-F66DE8690D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F501B868-E1B4-426F-A672-6F28A38E9A49}" type="CELLRANGE">
                      <a:rPr lang="en-US" baseline="0"/>
                      <a:pPr/>
                      <a:t>[CELLRANGE]</a:t>
                    </a:fld>
                    <a:r>
                      <a:rPr lang="en-US" baseline="0"/>
                      <a:t>
</a:t>
                    </a:r>
                    <a:fld id="{0F9CB357-4520-442B-905D-F11B02CBD5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B17CD960-1550-41C4-9A94-A974C43F183F}" type="CELLRANGE">
                      <a:rPr lang="en-US" baseline="0"/>
                      <a:pPr/>
                      <a:t>[CELLRANGE]</a:t>
                    </a:fld>
                    <a:r>
                      <a:rPr lang="en-US" baseline="0"/>
                      <a:t>
</a:t>
                    </a:r>
                    <a:fld id="{068CD093-D090-45BA-8809-387B611EDF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DAE9446E-A4D9-4000-A464-F608EFD8A1E9}" type="CELLRANGE">
                      <a:rPr lang="en-US" baseline="0"/>
                      <a:pPr/>
                      <a:t>[CELLRANGE]</a:t>
                    </a:fld>
                    <a:r>
                      <a:rPr lang="en-US" baseline="0"/>
                      <a:t>
</a:t>
                    </a:r>
                    <a:fld id="{FD0DC696-320E-4B1A-AE2B-A2670EB6F3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8E43EA68-0C2B-4C22-B8BA-D96EE2A8C0FD}" type="CELLRANGE">
                      <a:rPr lang="en-US" baseline="0"/>
                      <a:pPr/>
                      <a:t>[CELLRANGE]</a:t>
                    </a:fld>
                    <a:r>
                      <a:rPr lang="en-US" baseline="0"/>
                      <a:t>
</a:t>
                    </a:r>
                    <a:fld id="{E94C5E1D-9832-4CCD-BAA6-A39601004A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3339D045-4F6E-40BF-83E0-3ECD44D9FE5D}" type="CELLRANGE">
                      <a:rPr lang="en-US" baseline="0"/>
                      <a:pPr/>
                      <a:t>[CELLRANGE]</a:t>
                    </a:fld>
                    <a:r>
                      <a:rPr lang="en-US" baseline="0"/>
                      <a:t>
</a:t>
                    </a:r>
                    <a:fld id="{91573FBC-3CF6-44F8-B0D2-BB77178330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4E5FA6DC-98E1-48D9-B9A1-FC80DF810049}" type="CELLRANGE">
                      <a:rPr lang="en-US" baseline="0">
                        <a:solidFill>
                          <a:sysClr val="windowText" lastClr="000000"/>
                        </a:solidFill>
                      </a:rPr>
                      <a:pPr/>
                      <a:t>[CELLRANGE]</a:t>
                    </a:fld>
                    <a:r>
                      <a:rPr lang="en-US" baseline="0">
                        <a:solidFill>
                          <a:sysClr val="windowText" lastClr="000000"/>
                        </a:solidFill>
                      </a:rPr>
                      <a:t>
</a:t>
                    </a:r>
                    <a:fld id="{69146B72-D4D8-40EE-B839-DDB2A1784997}"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D0514BAE-2F18-40DF-B246-4AC6D160FF8A}" type="CELLRANGE">
                      <a:rPr lang="en-US" baseline="0"/>
                      <a:pPr/>
                      <a:t>[CELLRANGE]</a:t>
                    </a:fld>
                    <a:r>
                      <a:rPr lang="en-US" baseline="0"/>
                      <a:t>
</a:t>
                    </a:r>
                    <a:fld id="{B9C4A8FB-06CF-4986-92F2-35037E9C71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21466452-A79F-4337-AA60-0C66E98A6AE8}" type="CELLRANGE">
                      <a:rPr lang="en-US" baseline="0"/>
                      <a:pPr/>
                      <a:t>[CELLRANGE]</a:t>
                    </a:fld>
                    <a:r>
                      <a:rPr lang="en-US" baseline="0"/>
                      <a:t>
</a:t>
                    </a:r>
                    <a:fld id="{48F179C8-C2F5-4067-9830-BDB7402B86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322A5252-3FA4-4BCF-95CC-887526A19692}" type="CELLRANGE">
                      <a:rPr lang="en-US" baseline="0"/>
                      <a:pPr/>
                      <a:t>[CELLRANGE]</a:t>
                    </a:fld>
                    <a:r>
                      <a:rPr lang="en-US" baseline="0"/>
                      <a:t>
</a:t>
                    </a:r>
                    <a:fld id="{1FF42FF3-3218-4750-BAA6-D232C1D6C3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DE00D394-5C12-42EF-A590-AD3474C11719}" type="CELLRANGE">
                      <a:rPr lang="en-US" baseline="0"/>
                      <a:pPr/>
                      <a:t>[CELLRANGE]</a:t>
                    </a:fld>
                    <a:r>
                      <a:rPr lang="en-US" baseline="0"/>
                      <a:t>
</a:t>
                    </a:r>
                    <a:fld id="{9BF917E3-74A1-4DFD-9119-EA7E3D4EF0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A02817DB-9D50-4814-B204-FA5701EE71E2}" type="CELLRANGE">
                      <a:rPr lang="en-US" baseline="0"/>
                      <a:pPr/>
                      <a:t>[CELLRANGE]</a:t>
                    </a:fld>
                    <a:r>
                      <a:rPr lang="en-US" baseline="0"/>
                      <a:t>
</a:t>
                    </a:r>
                    <a:fld id="{69046094-2104-44CA-B5AD-9C2B92E9D3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35736A7F-5577-4889-8559-99540B65C970}" type="CELLRANGE">
                      <a:rPr lang="en-US" baseline="0"/>
                      <a:pPr/>
                      <a:t>[CELLRANGE]</a:t>
                    </a:fld>
                    <a:r>
                      <a:rPr lang="en-US" baseline="0"/>
                      <a:t>
</a:t>
                    </a:r>
                    <a:fld id="{9B602722-21D0-4B45-A77A-78AA18FD85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340A81C5-D7F9-4224-BB77-3DA1E2CC09C0}" type="CELLRANGE">
                      <a:rPr lang="en-US" baseline="0"/>
                      <a:pPr/>
                      <a:t>[CELLRANGE]</a:t>
                    </a:fld>
                    <a:r>
                      <a:rPr lang="en-US" baseline="0"/>
                      <a:t>
</a:t>
                    </a:r>
                    <a:fld id="{D7CD2A6B-FE4A-4649-9853-06109995B5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9AEAD934-9D89-4DF9-96FD-43ADE332A731}" type="CELLRANGE">
                      <a:rPr lang="en-US" baseline="0"/>
                      <a:pPr/>
                      <a:t>[CELLRANGE]</a:t>
                    </a:fld>
                    <a:r>
                      <a:rPr lang="en-US" baseline="0"/>
                      <a:t>
</a:t>
                    </a:r>
                    <a:fld id="{453C3886-7FC7-4993-840A-CFFB760623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D8EDF2A8-E121-43EE-8917-1A962A067959}" type="CELLRANGE">
                      <a:rPr lang="en-US" baseline="0"/>
                      <a:pPr/>
                      <a:t>[CELLRANGE]</a:t>
                    </a:fld>
                    <a:r>
                      <a:rPr lang="en-US" baseline="0"/>
                      <a:t>
</a:t>
                    </a:r>
                    <a:fld id="{3DDDE338-48ED-440A-A7FB-E596E34F40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Asturias, Principado de</c:v>
                </c:pt>
                <c:pt idx="4">
                  <c:v>Navarra, Comunidad Foral de</c:v>
                </c:pt>
                <c:pt idx="5">
                  <c:v>Cantabria</c:v>
                </c:pt>
                <c:pt idx="6">
                  <c:v>Ceuta</c:v>
                </c:pt>
                <c:pt idx="7">
                  <c:v>Andalucía</c:v>
                </c:pt>
                <c:pt idx="8">
                  <c:v>Castilla - La Mancha</c:v>
                </c:pt>
                <c:pt idx="9">
                  <c:v>Madrid, Comunidad de</c:v>
                </c:pt>
                <c:pt idx="10">
                  <c:v>Comunitat Valenciana</c:v>
                </c:pt>
                <c:pt idx="11">
                  <c:v>Media Nacional</c:v>
                </c:pt>
                <c:pt idx="12">
                  <c:v>Rioja, La</c:v>
                </c:pt>
                <c:pt idx="13">
                  <c:v>Murcia, Región de</c:v>
                </c:pt>
                <c:pt idx="14">
                  <c:v>Balears, Illes</c:v>
                </c:pt>
                <c:pt idx="15">
                  <c:v>Extremadura</c:v>
                </c:pt>
                <c:pt idx="16">
                  <c:v>Canarias</c:v>
                </c:pt>
                <c:pt idx="17">
                  <c:v>Melilla</c:v>
                </c:pt>
                <c:pt idx="18">
                  <c:v>País Vasco</c:v>
                </c:pt>
                <c:pt idx="19">
                  <c:v>Cataluña</c:v>
                </c:pt>
              </c:strCache>
            </c:strRef>
          </c:cat>
          <c:val>
            <c:numRef>
              <c:f>'11ListaEsperaGII'!$O$13:$O$32</c:f>
              <c:numCache>
                <c:formatCode>0.00%</c:formatCode>
                <c:ptCount val="20"/>
                <c:pt idx="0">
                  <c:v>0.99853644257976393</c:v>
                </c:pt>
                <c:pt idx="1">
                  <c:v>0.99847318109399896</c:v>
                </c:pt>
                <c:pt idx="2">
                  <c:v>0.99095621901842812</c:v>
                </c:pt>
                <c:pt idx="3">
                  <c:v>0.98158718468053763</c:v>
                </c:pt>
                <c:pt idx="4">
                  <c:v>0.97685111780561285</c:v>
                </c:pt>
                <c:pt idx="5">
                  <c:v>0.97170409846466188</c:v>
                </c:pt>
                <c:pt idx="6">
                  <c:v>0.97017543859649125</c:v>
                </c:pt>
                <c:pt idx="7">
                  <c:v>0.95204659698396232</c:v>
                </c:pt>
                <c:pt idx="8">
                  <c:v>0.94841191943779202</c:v>
                </c:pt>
                <c:pt idx="9">
                  <c:v>0.94179324261678166</c:v>
                </c:pt>
                <c:pt idx="10">
                  <c:v>0.93570414333349283</c:v>
                </c:pt>
                <c:pt idx="11">
                  <c:v>0.93256839098487021</c:v>
                </c:pt>
                <c:pt idx="12">
                  <c:v>0.9142726858185134</c:v>
                </c:pt>
                <c:pt idx="13">
                  <c:v>0.89677589852008455</c:v>
                </c:pt>
                <c:pt idx="14">
                  <c:v>0.89405844442482563</c:v>
                </c:pt>
                <c:pt idx="15">
                  <c:v>0.89307755223436691</c:v>
                </c:pt>
                <c:pt idx="16">
                  <c:v>0.88158048324967897</c:v>
                </c:pt>
                <c:pt idx="17">
                  <c:v>0.8813760379596679</c:v>
                </c:pt>
                <c:pt idx="18">
                  <c:v>0.87538604651162788</c:v>
                </c:pt>
                <c:pt idx="19">
                  <c:v>0.87026032823995469</c:v>
                </c:pt>
              </c:numCache>
            </c:numRef>
          </c:val>
          <c:extLst>
            <c:ext xmlns:c15="http://schemas.microsoft.com/office/drawing/2012/chart" uri="{02D57815-91ED-43cb-92C2-25804820EDAC}">
              <c15:datalabelsRange>
                <c15:f>'11ListaEsperaGII'!$M$13:$M$32</c15:f>
                <c15:dlblRangeCache>
                  <c:ptCount val="20"/>
                  <c:pt idx="0">
                    <c:v>40.936</c:v>
                  </c:pt>
                  <c:pt idx="1">
                    <c:v>15.041</c:v>
                  </c:pt>
                  <c:pt idx="2">
                    <c:v>26.188</c:v>
                  </c:pt>
                  <c:pt idx="3">
                    <c:v>10.662</c:v>
                  </c:pt>
                  <c:pt idx="4">
                    <c:v>6.161</c:v>
                  </c:pt>
                  <c:pt idx="5">
                    <c:v>7.658</c:v>
                  </c:pt>
                  <c:pt idx="6">
                    <c:v>553</c:v>
                  </c:pt>
                  <c:pt idx="7">
                    <c:v>131.252</c:v>
                  </c:pt>
                  <c:pt idx="8">
                    <c:v>24.157</c:v>
                  </c:pt>
                  <c:pt idx="9">
                    <c:v>69.073</c:v>
                  </c:pt>
                  <c:pt idx="10">
                    <c:v>58.649</c:v>
                  </c:pt>
                  <c:pt idx="11">
                    <c:v>558.933</c:v>
                  </c:pt>
                  <c:pt idx="12">
                    <c:v>4.010</c:v>
                  </c:pt>
                  <c:pt idx="13">
                    <c:v>16.967</c:v>
                  </c:pt>
                  <c:pt idx="14">
                    <c:v>10.127</c:v>
                  </c:pt>
                  <c:pt idx="15">
                    <c:v>12.011</c:v>
                  </c:pt>
                  <c:pt idx="16">
                    <c:v>15.105</c:v>
                  </c:pt>
                  <c:pt idx="17">
                    <c:v>743</c:v>
                  </c:pt>
                  <c:pt idx="18">
                    <c:v>23.526</c:v>
                  </c:pt>
                  <c:pt idx="19">
                    <c:v>86.114</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E9F29F27-9109-4026-927C-FF6F400B4AE4}" type="CELLRANGE">
                      <a:rPr lang="en-US" baseline="0"/>
                      <a:pPr/>
                      <a:t>[CELLRANGE]</a:t>
                    </a:fld>
                    <a:r>
                      <a:rPr lang="en-US" baseline="0"/>
                      <a:t>
</a:t>
                    </a:r>
                    <a:fld id="{6B713D95-A39B-4A54-83D9-2B1EE70063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D45B256A-C474-4B56-8AD0-F2981BCC6C78}" type="CELLRANGE">
                      <a:rPr lang="en-US" baseline="0"/>
                      <a:pPr/>
                      <a:t>[CELLRANGE]</a:t>
                    </a:fld>
                    <a:r>
                      <a:rPr lang="en-US" baseline="0"/>
                      <a:t>
</a:t>
                    </a:r>
                    <a:fld id="{828BEDA5-5C0C-446D-BFA2-EDBA7F8869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49D34D22-1EB1-441A-B1C0-07C43EDC2FB7}" type="CELLRANGE">
                      <a:rPr lang="en-US" baseline="0"/>
                      <a:pPr/>
                      <a:t>[CELLRANGE]</a:t>
                    </a:fld>
                    <a:r>
                      <a:rPr lang="en-US" baseline="0"/>
                      <a:t>
</a:t>
                    </a:r>
                    <a:fld id="{08982037-7FA2-47A8-8A3D-28A7B5F734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A6ADE97C-DB2C-4997-AD06-6296D57E8AC3}" type="CELLRANGE">
                      <a:rPr lang="en-US" baseline="0"/>
                      <a:pPr/>
                      <a:t>[CELLRANGE]</a:t>
                    </a:fld>
                    <a:r>
                      <a:rPr lang="en-US" baseline="0"/>
                      <a:t>
</a:t>
                    </a:r>
                    <a:fld id="{34C33AED-45A0-4761-A842-066075B4A4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FC80B5F5-F20B-4DDF-A34D-6C4797CF7028}" type="CELLRANGE">
                      <a:rPr lang="en-US" baseline="0"/>
                      <a:pPr/>
                      <a:t>[CELLRANGE]</a:t>
                    </a:fld>
                    <a:r>
                      <a:rPr lang="en-US" baseline="0"/>
                      <a:t>
</a:t>
                    </a:r>
                    <a:fld id="{8FF9D89E-EAC6-4F3C-BF9B-4B6C8FF251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FBD86789-E8B0-4B79-B82B-3F6CEBA66300}" type="CELLRANGE">
                      <a:rPr lang="en-US" baseline="0"/>
                      <a:pPr/>
                      <a:t>[CELLRANGE]</a:t>
                    </a:fld>
                    <a:r>
                      <a:rPr lang="en-US" baseline="0"/>
                      <a:t>
</a:t>
                    </a:r>
                    <a:fld id="{67B84E5B-9137-4B56-AB67-E4C57AADAE3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045D10CB-A058-46B7-A4B8-C56D0E584095}" type="CELLRANGE">
                      <a:rPr lang="en-US" baseline="0"/>
                      <a:pPr/>
                      <a:t>[CELLRANGE]</a:t>
                    </a:fld>
                    <a:r>
                      <a:rPr lang="en-US" baseline="0"/>
                      <a:t>
</a:t>
                    </a:r>
                    <a:fld id="{BA81B3B5-416F-426D-98E6-DCD0DD6B91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EBA18412-84DE-45A7-B3EF-E6A6E6FD9162}" type="CELLRANGE">
                      <a:rPr lang="en-US" baseline="0"/>
                      <a:pPr/>
                      <a:t>[CELLRANGE]</a:t>
                    </a:fld>
                    <a:r>
                      <a:rPr lang="en-US" baseline="0"/>
                      <a:t>
</a:t>
                    </a:r>
                    <a:fld id="{9F364FF3-EC0F-41DD-9BB7-496F29E4B5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748DD3D5-B3FE-4886-8E01-999A8AF79A6A}" type="CELLRANGE">
                      <a:rPr lang="en-US" baseline="0"/>
                      <a:pPr/>
                      <a:t>[CELLRANGE]</a:t>
                    </a:fld>
                    <a:r>
                      <a:rPr lang="en-US" baseline="0"/>
                      <a:t>
</a:t>
                    </a:r>
                    <a:fld id="{4AD027F6-55F9-4D17-AF07-8E602694D0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a:lstStyle/>
                  <a:p>
                    <a:fld id="{F7290EED-9AD4-4E6F-8210-551EDE350FEA}" type="CELLRANGE">
                      <a:rPr lang="en-US" baseline="0"/>
                      <a:pPr/>
                      <a:t>[CELLRANGE]</a:t>
                    </a:fld>
                    <a:r>
                      <a:rPr lang="en-US" baseline="0"/>
                      <a:t>
</a:t>
                    </a:r>
                    <a:fld id="{C4901616-6E30-4E0A-BC91-F6C04DB921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fld id="{25111707-1CE9-4A42-802F-6B9FF236903B}" type="CELLRANGE">
                      <a:rPr lang="en-US" sz="800" baseline="0">
                        <a:solidFill>
                          <a:sysClr val="windowText" lastClr="000000"/>
                        </a:solidFill>
                      </a:rPr>
                      <a:pPr>
                        <a:defRPr sz="800" b="1">
                          <a:solidFill>
                            <a:sysClr val="windowText" lastClr="000000"/>
                          </a:solidFill>
                        </a:defRPr>
                      </a:pPr>
                      <a:t>[CELLRANGE]</a:t>
                    </a:fld>
                    <a:r>
                      <a:rPr lang="en-US" sz="800" baseline="0">
                        <a:solidFill>
                          <a:sysClr val="windowText" lastClr="000000"/>
                        </a:solidFill>
                      </a:rPr>
                      <a:t>
</a:t>
                    </a:r>
                    <a:fld id="{DF33BFC1-67A8-4844-8BB9-E31C7C3A005A}" type="VALUE">
                      <a:rPr lang="en-US" sz="800" baseline="0">
                        <a:solidFill>
                          <a:sysClr val="windowText" lastClr="000000"/>
                        </a:solidFill>
                      </a:rPr>
                      <a:pPr>
                        <a:defRPr sz="800" b="1">
                          <a:solidFill>
                            <a:sysClr val="windowText" lastClr="000000"/>
                          </a:solidFill>
                        </a:defRPr>
                      </a:pPr>
                      <a:t>[VALOR]</a:t>
                    </a:fld>
                    <a:endParaRPr lang="en-US" sz="800" baseline="0">
                      <a:solidFill>
                        <a:sysClr val="windowText" lastClr="000000"/>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B77960BE-441A-4F84-9943-F5E0567815C5}" type="CELLRANGE">
                      <a:rPr lang="en-US" sz="800" baseline="0">
                        <a:solidFill>
                          <a:schemeClr val="bg1"/>
                        </a:solidFill>
                      </a:rPr>
                      <a:pPr>
                        <a:defRPr sz="800" b="1">
                          <a:solidFill>
                            <a:schemeClr val="bg1"/>
                          </a:solidFill>
                        </a:defRPr>
                      </a:pPr>
                      <a:t>[CELLRANGE]</a:t>
                    </a:fld>
                    <a:r>
                      <a:rPr lang="en-US" sz="800" baseline="0">
                        <a:solidFill>
                          <a:schemeClr val="bg1"/>
                        </a:solidFill>
                      </a:rPr>
                      <a:t>
</a:t>
                    </a:r>
                    <a:fld id="{8225D422-6246-4644-A419-5623B239375C}" type="VALUE">
                      <a:rPr lang="en-US" sz="800" baseline="0">
                        <a:solidFill>
                          <a:schemeClr val="bg1"/>
                        </a:solidFill>
                      </a:rPr>
                      <a:pPr>
                        <a:defRPr sz="800" b="1">
                          <a:solidFill>
                            <a:schemeClr val="bg1"/>
                          </a:solidFill>
                        </a:defRPr>
                      </a:pPr>
                      <a:t>[VALOR]</a:t>
                    </a:fld>
                    <a:endParaRPr lang="en-US" sz="800"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1D21551C-FA55-465F-AFEF-287C7A592D3F}" type="CELLRANGE">
                      <a:rPr lang="en-US" baseline="0"/>
                      <a:pPr/>
                      <a:t>[CELLRANGE]</a:t>
                    </a:fld>
                    <a:r>
                      <a:rPr lang="en-US" baseline="0"/>
                      <a:t>
</a:t>
                    </a:r>
                    <a:fld id="{CA0A86B0-DC31-4850-A5FB-25A26F18D2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42499C68-3368-47EB-87B9-5FF3ACB89B6E}" type="CELLRANGE">
                      <a:rPr lang="en-US" baseline="0"/>
                      <a:pPr/>
                      <a:t>[CELLRANGE]</a:t>
                    </a:fld>
                    <a:r>
                      <a:rPr lang="en-US" baseline="0"/>
                      <a:t>
</a:t>
                    </a:r>
                    <a:fld id="{5ACEBC9E-1F07-4F7D-B828-3B9064CFAF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61B8701F-6CBD-4785-89F1-7CE3D65043AB}" type="CELLRANGE">
                      <a:rPr lang="en-US" baseline="0"/>
                      <a:pPr/>
                      <a:t>[CELLRANGE]</a:t>
                    </a:fld>
                    <a:r>
                      <a:rPr lang="en-US" baseline="0"/>
                      <a:t>
</a:t>
                    </a:r>
                    <a:fld id="{F836BE34-C8CA-4250-B1A0-604590E09D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BD2B3030-33A7-4413-9F0F-3937E90C23D4}" type="CELLRANGE">
                      <a:rPr lang="en-US" baseline="0"/>
                      <a:pPr/>
                      <a:t>[CELLRANGE]</a:t>
                    </a:fld>
                    <a:r>
                      <a:rPr lang="en-US" baseline="0"/>
                      <a:t>
</a:t>
                    </a:r>
                    <a:fld id="{5AE7D58A-7B24-429C-9210-E360A039EA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4C4DDF98-E996-48FA-9E33-B8E75852F069}" type="CELLRANGE">
                      <a:rPr lang="en-US" baseline="0"/>
                      <a:pPr/>
                      <a:t>[CELLRANGE]</a:t>
                    </a:fld>
                    <a:r>
                      <a:rPr lang="en-US" baseline="0"/>
                      <a:t>
</a:t>
                    </a:r>
                    <a:fld id="{DCBDCBCC-1C0C-4349-9DDE-876B91AD8F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E5E5DA19-9E1E-437E-85DC-2CF1E2F1939C}" type="CELLRANGE">
                      <a:rPr lang="en-US" baseline="0"/>
                      <a:pPr/>
                      <a:t>[CELLRANGE]</a:t>
                    </a:fld>
                    <a:r>
                      <a:rPr lang="en-US" baseline="0"/>
                      <a:t>
</a:t>
                    </a:r>
                    <a:fld id="{CF0021C6-4AD8-4279-8E20-FA5DC9EC50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816F41BF-5C39-48F5-8A7E-359652828374}" type="CELLRANGE">
                      <a:rPr lang="en-US" baseline="0"/>
                      <a:pPr/>
                      <a:t>[CELLRANGE]</a:t>
                    </a:fld>
                    <a:r>
                      <a:rPr lang="en-US" baseline="0"/>
                      <a:t>
</a:t>
                    </a:r>
                    <a:fld id="{E5993A53-9A3A-4D2B-9793-858DCF512F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432550FE-53BB-4245-A48D-2B890AC25972}" type="CELLRANGE">
                      <a:rPr lang="en-US" baseline="0"/>
                      <a:pPr/>
                      <a:t>[CELLRANGE]</a:t>
                    </a:fld>
                    <a:r>
                      <a:rPr lang="en-US" baseline="0"/>
                      <a:t>
</a:t>
                    </a:r>
                    <a:fld id="{1560C400-FFB2-4507-9244-21D2B9F571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Asturias, Principado de</c:v>
                </c:pt>
                <c:pt idx="4">
                  <c:v>Navarra, Comunidad Foral de</c:v>
                </c:pt>
                <c:pt idx="5">
                  <c:v>Cantabria</c:v>
                </c:pt>
                <c:pt idx="6">
                  <c:v>Ceuta</c:v>
                </c:pt>
                <c:pt idx="7">
                  <c:v>Andalucía</c:v>
                </c:pt>
                <c:pt idx="8">
                  <c:v>Castilla - La Mancha</c:v>
                </c:pt>
                <c:pt idx="9">
                  <c:v>Madrid, Comunidad de</c:v>
                </c:pt>
                <c:pt idx="10">
                  <c:v>Comunitat Valenciana</c:v>
                </c:pt>
                <c:pt idx="11">
                  <c:v>Media Nacional</c:v>
                </c:pt>
                <c:pt idx="12">
                  <c:v>Rioja, La</c:v>
                </c:pt>
                <c:pt idx="13">
                  <c:v>Murcia, Región de</c:v>
                </c:pt>
                <c:pt idx="14">
                  <c:v>Balears, Illes</c:v>
                </c:pt>
                <c:pt idx="15">
                  <c:v>Extremadura</c:v>
                </c:pt>
                <c:pt idx="16">
                  <c:v>Canarias</c:v>
                </c:pt>
                <c:pt idx="17">
                  <c:v>Melilla</c:v>
                </c:pt>
                <c:pt idx="18">
                  <c:v>País Vasco</c:v>
                </c:pt>
                <c:pt idx="19">
                  <c:v>Cataluña</c:v>
                </c:pt>
              </c:strCache>
            </c:strRef>
          </c:cat>
          <c:val>
            <c:numRef>
              <c:f>'11ListaEsperaGII'!$P$13:$P$32</c:f>
              <c:numCache>
                <c:formatCode>0.00%</c:formatCode>
                <c:ptCount val="20"/>
                <c:pt idx="0">
                  <c:v>1.4635574202361205E-3</c:v>
                </c:pt>
                <c:pt idx="1">
                  <c:v>1.526818906001062E-3</c:v>
                </c:pt>
                <c:pt idx="2">
                  <c:v>9.0437809815718771E-3</c:v>
                </c:pt>
                <c:pt idx="3">
                  <c:v>1.8412815319462345E-2</c:v>
                </c:pt>
                <c:pt idx="4">
                  <c:v>2.3148882194387189E-2</c:v>
                </c:pt>
                <c:pt idx="5">
                  <c:v>2.8295901535338154E-2</c:v>
                </c:pt>
                <c:pt idx="6">
                  <c:v>2.9824561403508771E-2</c:v>
                </c:pt>
                <c:pt idx="7">
                  <c:v>4.7953403016037663E-2</c:v>
                </c:pt>
                <c:pt idx="8">
                  <c:v>5.1588080562208004E-2</c:v>
                </c:pt>
                <c:pt idx="9">
                  <c:v>5.8206757383218344E-2</c:v>
                </c:pt>
                <c:pt idx="10">
                  <c:v>6.4295856666507126E-2</c:v>
                </c:pt>
                <c:pt idx="11">
                  <c:v>6.7431609015129776E-2</c:v>
                </c:pt>
                <c:pt idx="12">
                  <c:v>8.5727314181486547E-2</c:v>
                </c:pt>
                <c:pt idx="13">
                  <c:v>0.10322410147991544</c:v>
                </c:pt>
                <c:pt idx="14">
                  <c:v>0.10594155557517436</c:v>
                </c:pt>
                <c:pt idx="15">
                  <c:v>0.10692244776563313</c:v>
                </c:pt>
                <c:pt idx="16">
                  <c:v>0.118419516750321</c:v>
                </c:pt>
                <c:pt idx="17">
                  <c:v>0.11862396204033215</c:v>
                </c:pt>
                <c:pt idx="18">
                  <c:v>0.12461395348837209</c:v>
                </c:pt>
                <c:pt idx="19">
                  <c:v>0.12973967176004528</c:v>
                </c:pt>
              </c:numCache>
            </c:numRef>
          </c:val>
          <c:extLst>
            <c:ext xmlns:c15="http://schemas.microsoft.com/office/drawing/2012/chart" uri="{02D57815-91ED-43cb-92C2-25804820EDAC}">
              <c15:datalabelsRange>
                <c15:f>'11ListaEsperaGII'!$N$13:$N$32</c15:f>
                <c15:dlblRangeCache>
                  <c:ptCount val="20"/>
                  <c:pt idx="0">
                    <c:v>60</c:v>
                  </c:pt>
                  <c:pt idx="1">
                    <c:v>23</c:v>
                  </c:pt>
                  <c:pt idx="2">
                    <c:v>239</c:v>
                  </c:pt>
                  <c:pt idx="3">
                    <c:v>200</c:v>
                  </c:pt>
                  <c:pt idx="4">
                    <c:v>146</c:v>
                  </c:pt>
                  <c:pt idx="5">
                    <c:v>223</c:v>
                  </c:pt>
                  <c:pt idx="6">
                    <c:v>17</c:v>
                  </c:pt>
                  <c:pt idx="7">
                    <c:v>6.611</c:v>
                  </c:pt>
                  <c:pt idx="8">
                    <c:v>1.314</c:v>
                  </c:pt>
                  <c:pt idx="9">
                    <c:v>4.269</c:v>
                  </c:pt>
                  <c:pt idx="10">
                    <c:v>4.030</c:v>
                  </c:pt>
                  <c:pt idx="11">
                    <c:v>40.415</c:v>
                  </c:pt>
                  <c:pt idx="12">
                    <c:v>376</c:v>
                  </c:pt>
                  <c:pt idx="13">
                    <c:v>1.953</c:v>
                  </c:pt>
                  <c:pt idx="14">
                    <c:v>1.200</c:v>
                  </c:pt>
                  <c:pt idx="15">
                    <c:v>1.438</c:v>
                  </c:pt>
                  <c:pt idx="16">
                    <c:v>2.029</c:v>
                  </c:pt>
                  <c:pt idx="17">
                    <c:v>100</c:v>
                  </c:pt>
                  <c:pt idx="18">
                    <c:v>3.349</c:v>
                  </c:pt>
                  <c:pt idx="19">
                    <c:v>12.838</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Castilla y León</c:v>
                </c:pt>
                <c:pt idx="1">
                  <c:v>Aragón</c:v>
                </c:pt>
                <c:pt idx="2">
                  <c:v>Galicia</c:v>
                </c:pt>
                <c:pt idx="3">
                  <c:v>Asturias, Principado de</c:v>
                </c:pt>
                <c:pt idx="4">
                  <c:v>Navarra, Comunidad Foral de</c:v>
                </c:pt>
                <c:pt idx="5">
                  <c:v>Cantabria</c:v>
                </c:pt>
                <c:pt idx="6">
                  <c:v>Ceuta</c:v>
                </c:pt>
                <c:pt idx="7">
                  <c:v>Andalucía</c:v>
                </c:pt>
                <c:pt idx="8">
                  <c:v>Castilla - La Mancha</c:v>
                </c:pt>
                <c:pt idx="9">
                  <c:v>Madrid, Comunidad de</c:v>
                </c:pt>
                <c:pt idx="10">
                  <c:v>Comunitat Valenciana</c:v>
                </c:pt>
                <c:pt idx="11">
                  <c:v>Media Nacional</c:v>
                </c:pt>
                <c:pt idx="12">
                  <c:v>Rioja, La</c:v>
                </c:pt>
                <c:pt idx="13">
                  <c:v>Murcia, Región de</c:v>
                </c:pt>
                <c:pt idx="14">
                  <c:v>Balears, Illes</c:v>
                </c:pt>
                <c:pt idx="15">
                  <c:v>Extremadura</c:v>
                </c:pt>
                <c:pt idx="16">
                  <c:v>Canarias</c:v>
                </c:pt>
                <c:pt idx="17">
                  <c:v>Melilla</c:v>
                </c:pt>
                <c:pt idx="18">
                  <c:v>País Vasco</c:v>
                </c:pt>
                <c:pt idx="19">
                  <c:v>Cataluña</c:v>
                </c:pt>
              </c:strCache>
            </c:strRef>
          </c:cat>
          <c:val>
            <c:numRef>
              <c:f>'11ListaEsperaGII'!$Q$13:$Q$32</c:f>
              <c:numCache>
                <c:formatCode>0.00%</c:formatCode>
                <c:ptCount val="20"/>
                <c:pt idx="0">
                  <c:v>0.93256839098487021</c:v>
                </c:pt>
                <c:pt idx="1">
                  <c:v>0.93256839098487021</c:v>
                </c:pt>
                <c:pt idx="2">
                  <c:v>0.93256839098487021</c:v>
                </c:pt>
                <c:pt idx="3">
                  <c:v>0.93256839098487021</c:v>
                </c:pt>
                <c:pt idx="4">
                  <c:v>0.93256839098487021</c:v>
                </c:pt>
                <c:pt idx="5">
                  <c:v>0.93256839098487021</c:v>
                </c:pt>
                <c:pt idx="6">
                  <c:v>0.93256839098487021</c:v>
                </c:pt>
                <c:pt idx="7">
                  <c:v>0.93256839098487021</c:v>
                </c:pt>
                <c:pt idx="8">
                  <c:v>0.93256839098487021</c:v>
                </c:pt>
                <c:pt idx="9">
                  <c:v>0.93256839098487021</c:v>
                </c:pt>
                <c:pt idx="10">
                  <c:v>0.93256839098487021</c:v>
                </c:pt>
                <c:pt idx="11">
                  <c:v>0.93256839098487021</c:v>
                </c:pt>
                <c:pt idx="12">
                  <c:v>0.93256839098487021</c:v>
                </c:pt>
                <c:pt idx="13">
                  <c:v>0.93256839098487021</c:v>
                </c:pt>
                <c:pt idx="14">
                  <c:v>0.93256839098487021</c:v>
                </c:pt>
                <c:pt idx="15">
                  <c:v>0.93256839098487021</c:v>
                </c:pt>
                <c:pt idx="16">
                  <c:v>0.93256839098487021</c:v>
                </c:pt>
                <c:pt idx="17">
                  <c:v>0.93256839098487021</c:v>
                </c:pt>
                <c:pt idx="18">
                  <c:v>0.93256839098487021</c:v>
                </c:pt>
                <c:pt idx="19">
                  <c:v>0.93256839098487021</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E6BD-407D-8DB5-88274B443806}"/>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chemeClr val="accent1">
                  <a:lumMod val="50000"/>
                </a:schemeClr>
              </a:solidFill>
              <a:ln>
                <a:noFill/>
              </a:ln>
              <a:effectLst/>
            </c:spPr>
            <c:extLst>
              <c:ext xmlns:c16="http://schemas.microsoft.com/office/drawing/2014/chart" uri="{C3380CC4-5D6E-409C-BE32-E72D297353CC}">
                <c16:uniqueId val="{00000001-E6BD-407D-8DB5-88274B443806}"/>
              </c:ext>
            </c:extLst>
          </c:dPt>
          <c:dPt>
            <c:idx val="12"/>
            <c:invertIfNegative val="0"/>
            <c:bubble3D val="0"/>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7C5784D2-1404-487E-ACE2-EF9AB397CCF4}" type="CELLRANGE">
                      <a:rPr lang="en-US" baseline="0"/>
                      <a:pPr/>
                      <a:t>[CELLRANGE]</a:t>
                    </a:fld>
                    <a:r>
                      <a:rPr lang="en-US" baseline="0"/>
                      <a:t>
</a:t>
                    </a:r>
                    <a:fld id="{14B4680E-3ACF-40CC-BDE1-BBF99D5FF4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CFA29FDE-547D-4054-B157-993A2A0BF95C}" type="CELLRANGE">
                      <a:rPr lang="en-US" baseline="0"/>
                      <a:pPr/>
                      <a:t>[CELLRANGE]</a:t>
                    </a:fld>
                    <a:r>
                      <a:rPr lang="en-US" baseline="0"/>
                      <a:t>
</a:t>
                    </a:r>
                    <a:fld id="{E276DCE7-7475-4210-8BEF-173B346309D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EEF29601-D0DC-4B00-90CD-D46D78994E8F}" type="CELLRANGE">
                      <a:rPr lang="en-US" baseline="0"/>
                      <a:pPr/>
                      <a:t>[CELLRANGE]</a:t>
                    </a:fld>
                    <a:r>
                      <a:rPr lang="en-US" baseline="0"/>
                      <a:t>
</a:t>
                    </a:r>
                    <a:fld id="{CB4BA53F-F3E6-46ED-ABF8-E08CAD8A14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3CD334F0-307D-4684-8065-A0FC5EEFE743}" type="CELLRANGE">
                      <a:rPr lang="en-US" baseline="0"/>
                      <a:pPr/>
                      <a:t>[CELLRANGE]</a:t>
                    </a:fld>
                    <a:r>
                      <a:rPr lang="en-US" baseline="0"/>
                      <a:t>
</a:t>
                    </a:r>
                    <a:fld id="{27656C19-1428-4A53-8D2E-D4A7C5697E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AB31BA47-985D-4048-8C18-9E1E363E1B0B}" type="CELLRANGE">
                      <a:rPr lang="en-US" baseline="0"/>
                      <a:pPr/>
                      <a:t>[CELLRANGE]</a:t>
                    </a:fld>
                    <a:r>
                      <a:rPr lang="en-US" baseline="0"/>
                      <a:t>
</a:t>
                    </a:r>
                    <a:fld id="{706BB5EC-51D9-41C3-B26B-7725FFC68E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8E0A50EC-AD77-4828-BE7E-F846FF2E201B}" type="CELLRANGE">
                      <a:rPr lang="en-US" baseline="0"/>
                      <a:pPr/>
                      <a:t>[CELLRANGE]</a:t>
                    </a:fld>
                    <a:r>
                      <a:rPr lang="en-US" baseline="0"/>
                      <a:t>
</a:t>
                    </a:r>
                    <a:fld id="{2C7A5658-849B-4B47-B7A4-CAA8CB122E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3CF4DEFE-15B3-4B68-BE70-93B770388EA9}" type="CELLRANGE">
                      <a:rPr lang="en-US" baseline="0"/>
                      <a:pPr/>
                      <a:t>[CELLRANGE]</a:t>
                    </a:fld>
                    <a:r>
                      <a:rPr lang="en-US" baseline="0"/>
                      <a:t>
</a:t>
                    </a:r>
                    <a:fld id="{67BE6296-27D5-42B5-B5AA-94236F024EE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58DD6381-BDE5-4EB7-8A62-2233515F5114}" type="CELLRANGE">
                      <a:rPr lang="en-US" baseline="0"/>
                      <a:pPr/>
                      <a:t>[CELLRANGE]</a:t>
                    </a:fld>
                    <a:r>
                      <a:rPr lang="en-US" baseline="0"/>
                      <a:t>
</a:t>
                    </a:r>
                    <a:fld id="{22141409-D5B7-4F14-A4B3-79E1189E16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DFFAF386-D3D1-45A7-806F-0728A4F11218}" type="CELLRANGE">
                      <a:rPr lang="en-US" baseline="0"/>
                      <a:pPr/>
                      <a:t>[CELLRANGE]</a:t>
                    </a:fld>
                    <a:r>
                      <a:rPr lang="en-US" baseline="0"/>
                      <a:t>
</a:t>
                    </a:r>
                    <a:fld id="{1782C597-FA01-432F-A5CE-99F2C2B929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23C12B2E-1D6F-4C09-BA13-1236443996E7}" type="CELLRANGE">
                      <a:rPr lang="en-US" baseline="0"/>
                      <a:pPr/>
                      <a:t>[CELLRANGE]</a:t>
                    </a:fld>
                    <a:r>
                      <a:rPr lang="en-US" baseline="0"/>
                      <a:t>
</a:t>
                    </a:r>
                    <a:fld id="{DE28A311-0B61-431E-855E-C2F36A8C40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E1DB8DCC-EDA7-4AF2-8B08-653DADFAAEE6}" type="CELLRANGE">
                      <a:rPr lang="en-US" baseline="0">
                        <a:solidFill>
                          <a:sysClr val="windowText" lastClr="000000"/>
                        </a:solidFill>
                      </a:rPr>
                      <a:pPr/>
                      <a:t>[CELLRANGE]</a:t>
                    </a:fld>
                    <a:r>
                      <a:rPr lang="en-US" baseline="0">
                        <a:solidFill>
                          <a:sysClr val="windowText" lastClr="000000"/>
                        </a:solidFill>
                      </a:rPr>
                      <a:t>
</a:t>
                    </a:r>
                    <a:fld id="{077F96D6-6DE8-4A70-839D-DFE0AEF47316}"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8655D91F-AB8C-49E9-A025-C975A639D86B}" type="CELLRANGE">
                      <a:rPr lang="en-US" baseline="0">
                        <a:solidFill>
                          <a:schemeClr val="bg1"/>
                        </a:solidFill>
                      </a:rPr>
                      <a:pPr>
                        <a:defRPr b="1">
                          <a:solidFill>
                            <a:schemeClr val="bg1"/>
                          </a:solidFill>
                        </a:defRPr>
                      </a:pPr>
                      <a:t>[CELLRANGE]</a:t>
                    </a:fld>
                    <a:r>
                      <a:rPr lang="en-US" baseline="0">
                        <a:solidFill>
                          <a:schemeClr val="bg1"/>
                        </a:solidFill>
                      </a:rPr>
                      <a:t>
</a:t>
                    </a:r>
                    <a:fld id="{00FC3377-26E8-4AA3-9CF4-0489955BDF1C}"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DF8FD238-1F6C-4689-92A2-99D8C4563543}" type="CELLRANGE">
                      <a:rPr lang="en-US" baseline="0"/>
                      <a:pPr/>
                      <a:t>[CELLRANGE]</a:t>
                    </a:fld>
                    <a:r>
                      <a:rPr lang="en-US" baseline="0"/>
                      <a:t>
</a:t>
                    </a:r>
                    <a:fld id="{8F36A504-B37D-4A73-B6A8-40CDCF1FB9D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979B0510-30D6-4E07-8C2E-2805E57917B7}" type="CELLRANGE">
                      <a:rPr lang="en-US" baseline="0"/>
                      <a:pPr/>
                      <a:t>[CELLRANGE]</a:t>
                    </a:fld>
                    <a:r>
                      <a:rPr lang="en-US" baseline="0"/>
                      <a:t>
</a:t>
                    </a:r>
                    <a:fld id="{C11FEA67-09B4-4D6A-B95D-1927A09BAF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13E459B3-18EC-4074-89F8-1CFE741A9CCC}" type="CELLRANGE">
                      <a:rPr lang="en-US" baseline="0"/>
                      <a:pPr/>
                      <a:t>[CELLRANGE]</a:t>
                    </a:fld>
                    <a:r>
                      <a:rPr lang="en-US" baseline="0"/>
                      <a:t>
</a:t>
                    </a:r>
                    <a:fld id="{83D5C6AA-1EE9-40E5-9E67-0F5C71D759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4679B577-8AB9-4E14-AC52-D7B690776A7E}" type="CELLRANGE">
                      <a:rPr lang="en-US" baseline="0"/>
                      <a:pPr/>
                      <a:t>[CELLRANGE]</a:t>
                    </a:fld>
                    <a:r>
                      <a:rPr lang="en-US" baseline="0"/>
                      <a:t>
</a:t>
                    </a:r>
                    <a:fld id="{7190F43B-07DF-4427-ADC3-E6B62D6C82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12745322-A5D9-465B-9D7D-C171AC9EDB9F}" type="CELLRANGE">
                      <a:rPr lang="en-US" baseline="0"/>
                      <a:pPr/>
                      <a:t>[CELLRANGE]</a:t>
                    </a:fld>
                    <a:r>
                      <a:rPr lang="en-US" baseline="0"/>
                      <a:t>
</a:t>
                    </a:r>
                    <a:fld id="{00F0184A-6940-4C32-8DB7-38430228DD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A8C53ABB-EADC-4386-8AC1-E1D786E8334A}" type="CELLRANGE">
                      <a:rPr lang="en-US" baseline="0"/>
                      <a:pPr/>
                      <a:t>[CELLRANGE]</a:t>
                    </a:fld>
                    <a:r>
                      <a:rPr lang="en-US" baseline="0"/>
                      <a:t>
</a:t>
                    </a:r>
                    <a:fld id="{9FD93DA8-8E0C-494B-88C2-D92D7FBE7C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7BDFAA73-C7CF-46B8-9826-AC6ECE590893}" type="CELLRANGE">
                      <a:rPr lang="en-US" baseline="0"/>
                      <a:pPr/>
                      <a:t>[CELLRANGE]</a:t>
                    </a:fld>
                    <a:r>
                      <a:rPr lang="en-US" baseline="0"/>
                      <a:t>
</a:t>
                    </a:r>
                    <a:fld id="{17783F59-0354-47FB-89FF-F8EAC2BB13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1AFC425C-A9C1-45FE-80BB-F58DEB003C75}" type="CELLRANGE">
                      <a:rPr lang="en-US" baseline="0"/>
                      <a:pPr/>
                      <a:t>[CELLRANGE]</a:t>
                    </a:fld>
                    <a:r>
                      <a:rPr lang="en-US" baseline="0"/>
                      <a:t>
</a:t>
                    </a:r>
                    <a:fld id="{48FDF281-6A88-4BAA-9AC4-B1D4732485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Ceuta</c:v>
                </c:pt>
                <c:pt idx="5">
                  <c:v>Cantabria</c:v>
                </c:pt>
                <c:pt idx="6">
                  <c:v>Navarra, Comunidad Foral de</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País Vasco</c:v>
                </c:pt>
                <c:pt idx="18">
                  <c:v>Rioja, La</c:v>
                </c:pt>
                <c:pt idx="19">
                  <c:v>Cataluña</c:v>
                </c:pt>
              </c:strCache>
            </c:strRef>
          </c:cat>
          <c:val>
            <c:numRef>
              <c:f>'11ListaEsperaGI'!$O$13:$O$32</c:f>
              <c:numCache>
                <c:formatCode>0.00%</c:formatCode>
                <c:ptCount val="20"/>
                <c:pt idx="0">
                  <c:v>0.99865163030154447</c:v>
                </c:pt>
                <c:pt idx="1">
                  <c:v>0.99568847522584181</c:v>
                </c:pt>
                <c:pt idx="2">
                  <c:v>0.97516996748448126</c:v>
                </c:pt>
                <c:pt idx="3">
                  <c:v>0.95554639175257727</c:v>
                </c:pt>
                <c:pt idx="4">
                  <c:v>0.95076923076923081</c:v>
                </c:pt>
                <c:pt idx="5">
                  <c:v>0.94789033637954501</c:v>
                </c:pt>
                <c:pt idx="6">
                  <c:v>0.94773020191894597</c:v>
                </c:pt>
                <c:pt idx="7">
                  <c:v>0.93003930763395626</c:v>
                </c:pt>
                <c:pt idx="8">
                  <c:v>0.90995235667446073</c:v>
                </c:pt>
                <c:pt idx="9">
                  <c:v>0.88434447471592792</c:v>
                </c:pt>
                <c:pt idx="10">
                  <c:v>0.87159759416981297</c:v>
                </c:pt>
                <c:pt idx="11">
                  <c:v>0.86796957592183965</c:v>
                </c:pt>
                <c:pt idx="12">
                  <c:v>0.86511032938919097</c:v>
                </c:pt>
                <c:pt idx="13">
                  <c:v>0.82969804618117227</c:v>
                </c:pt>
                <c:pt idx="14">
                  <c:v>0.82648801508214387</c:v>
                </c:pt>
                <c:pt idx="15">
                  <c:v>0.80705762883980703</c:v>
                </c:pt>
                <c:pt idx="16">
                  <c:v>0.80408858603066435</c:v>
                </c:pt>
                <c:pt idx="17">
                  <c:v>0.77215427529235059</c:v>
                </c:pt>
                <c:pt idx="18">
                  <c:v>0.76249019094951609</c:v>
                </c:pt>
                <c:pt idx="19">
                  <c:v>0.75758536077433614</c:v>
                </c:pt>
              </c:numCache>
            </c:numRef>
          </c:val>
          <c:extLst>
            <c:ext xmlns:c15="http://schemas.microsoft.com/office/drawing/2012/chart" uri="{02D57815-91ED-43cb-92C2-25804820EDAC}">
              <c15:datalabelsRange>
                <c15:f>'11ListaEsperaGI'!$M$13:$M$32</c15:f>
                <c15:dlblRangeCache>
                  <c:ptCount val="20"/>
                  <c:pt idx="0">
                    <c:v>48.882</c:v>
                  </c:pt>
                  <c:pt idx="1">
                    <c:v>14.549</c:v>
                  </c:pt>
                  <c:pt idx="2">
                    <c:v>13.196</c:v>
                  </c:pt>
                  <c:pt idx="3">
                    <c:v>23.172</c:v>
                  </c:pt>
                  <c:pt idx="4">
                    <c:v>618</c:v>
                  </c:pt>
                  <c:pt idx="5">
                    <c:v>4.875</c:v>
                  </c:pt>
                  <c:pt idx="6">
                    <c:v>6.618</c:v>
                  </c:pt>
                  <c:pt idx="7">
                    <c:v>26.973</c:v>
                  </c:pt>
                  <c:pt idx="8">
                    <c:v>51.759</c:v>
                  </c:pt>
                  <c:pt idx="9">
                    <c:v>53.234</c:v>
                  </c:pt>
                  <c:pt idx="10">
                    <c:v>79.413</c:v>
                  </c:pt>
                  <c:pt idx="11">
                    <c:v>489.330</c:v>
                  </c:pt>
                  <c:pt idx="12">
                    <c:v>13.526</c:v>
                  </c:pt>
                  <c:pt idx="13">
                    <c:v>11.678</c:v>
                  </c:pt>
                  <c:pt idx="14">
                    <c:v>12.275</c:v>
                  </c:pt>
                  <c:pt idx="15">
                    <c:v>12.716</c:v>
                  </c:pt>
                  <c:pt idx="16">
                    <c:v>472</c:v>
                  </c:pt>
                  <c:pt idx="17">
                    <c:v>28.789</c:v>
                  </c:pt>
                  <c:pt idx="18">
                    <c:v>2.915</c:v>
                  </c:pt>
                  <c:pt idx="19">
                    <c:v>83.670</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chemeClr val="accent2">
                  <a:lumMod val="50000"/>
                </a:schemeClr>
              </a:solidFill>
              <a:ln>
                <a:noFill/>
              </a:ln>
              <a:effectLst/>
            </c:spPr>
            <c:extLst>
              <c:ext xmlns:c16="http://schemas.microsoft.com/office/drawing/2014/chart" uri="{C3380CC4-5D6E-409C-BE32-E72D297353CC}">
                <c16:uniqueId val="{00000017-E6BD-407D-8DB5-88274B443806}"/>
              </c:ext>
            </c:extLst>
          </c:dPt>
          <c:dPt>
            <c:idx val="12"/>
            <c:invertIfNegative val="0"/>
            <c:bubble3D val="0"/>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5B4EAE12-7413-401C-8FB1-1916A4230CB0}" type="CELLRANGE">
                      <a:rPr lang="en-US" baseline="0"/>
                      <a:pPr/>
                      <a:t>[CELLRANGE]</a:t>
                    </a:fld>
                    <a:r>
                      <a:rPr lang="en-US" baseline="0"/>
                      <a:t>
</a:t>
                    </a:r>
                    <a:fld id="{B6816CF8-1C6D-4803-B073-1DCA83D3B4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BA48B398-6678-499C-A71C-F9733B03C8F7}" type="CELLRANGE">
                      <a:rPr lang="en-US" baseline="0"/>
                      <a:pPr/>
                      <a:t>[CELLRANGE]</a:t>
                    </a:fld>
                    <a:r>
                      <a:rPr lang="en-US" baseline="0"/>
                      <a:t>
</a:t>
                    </a:r>
                    <a:fld id="{FCB161D0-61FD-400B-B1CB-2F72B98BCF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90D63FFF-BEB3-4421-A217-E015027A829A}" type="CELLRANGE">
                      <a:rPr lang="en-US" baseline="0"/>
                      <a:pPr/>
                      <a:t>[CELLRANGE]</a:t>
                    </a:fld>
                    <a:r>
                      <a:rPr lang="en-US" baseline="0"/>
                      <a:t>
</a:t>
                    </a:r>
                    <a:fld id="{6C022D1C-837F-44A5-9EEC-34E82D10D7B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9994E616-B965-4315-BFB3-569CC4E25047}" type="CELLRANGE">
                      <a:rPr lang="en-US" baseline="0"/>
                      <a:pPr/>
                      <a:t>[CELLRANGE]</a:t>
                    </a:fld>
                    <a:r>
                      <a:rPr lang="en-US" baseline="0"/>
                      <a:t>
</a:t>
                    </a:r>
                    <a:fld id="{4EDB6CC4-26DF-4D74-A6C8-D3FBE1E6B5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FA555DCA-E0F2-4544-8494-0EF00B21A8C0}" type="CELLRANGE">
                      <a:rPr lang="en-US" baseline="0"/>
                      <a:pPr/>
                      <a:t>[CELLRANGE]</a:t>
                    </a:fld>
                    <a:r>
                      <a:rPr lang="en-US" baseline="0"/>
                      <a:t>
</a:t>
                    </a:r>
                    <a:fld id="{23977EF4-929D-4E60-93E6-B46ABAE61F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9E6CBEBF-2072-48AC-9227-2D67B14280FA}" type="CELLRANGE">
                      <a:rPr lang="en-US" baseline="0"/>
                      <a:pPr/>
                      <a:t>[CELLRANGE]</a:t>
                    </a:fld>
                    <a:r>
                      <a:rPr lang="en-US" baseline="0"/>
                      <a:t>
</a:t>
                    </a:r>
                    <a:fld id="{1AC52BE2-DB4C-485A-A94A-490CE7898B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F9552501-8FD9-49C9-9F67-6B3C77DB005E}" type="CELLRANGE">
                      <a:rPr lang="en-US" baseline="0"/>
                      <a:pPr/>
                      <a:t>[CELLRANGE]</a:t>
                    </a:fld>
                    <a:r>
                      <a:rPr lang="en-US" baseline="0"/>
                      <a:t>
</a:t>
                    </a:r>
                    <a:fld id="{59EAE252-16EB-4CC9-A3B8-5D50B7ACBA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74BA5F47-C34B-4C63-9B11-2F593E27BBA1}" type="CELLRANGE">
                      <a:rPr lang="en-US" baseline="0"/>
                      <a:pPr/>
                      <a:t>[CELLRANGE]</a:t>
                    </a:fld>
                    <a:r>
                      <a:rPr lang="en-US" baseline="0"/>
                      <a:t>
</a:t>
                    </a:r>
                    <a:fld id="{92370E8E-67AF-49FE-9D13-A28A1C266A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3468A4FA-B1BA-46A1-9F27-BC1C69FD0DCC}" type="CELLRANGE">
                      <a:rPr lang="en-US" baseline="0"/>
                      <a:pPr/>
                      <a:t>[CELLRANGE]</a:t>
                    </a:fld>
                    <a:r>
                      <a:rPr lang="en-US" baseline="0"/>
                      <a:t>
</a:t>
                    </a:r>
                    <a:fld id="{5299C04B-6D19-469F-BCCF-5AD60D1ABC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32400294-C268-42BC-A5B0-6E82DFC2C546}" type="CELLRANGE">
                      <a:rPr lang="en-US" baseline="0"/>
                      <a:pPr/>
                      <a:t>[CELLRANGE]</a:t>
                    </a:fld>
                    <a:r>
                      <a:rPr lang="en-US" baseline="0"/>
                      <a:t>
</a:t>
                    </a:r>
                    <a:fld id="{E9C3B6D0-4FA8-4DBC-B31A-9C9BF95EE4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8.1645572081267704E-3"/>
                </c:manualLayout>
              </c:layout>
              <c:tx>
                <c:rich>
                  <a:bodyPr/>
                  <a:lstStyle/>
                  <a:p>
                    <a:fld id="{E74C7CBC-4640-4D53-B3F3-D8266F86DF15}" type="CELLRANGE">
                      <a:rPr lang="en-US" baseline="0">
                        <a:solidFill>
                          <a:sysClr val="windowText" lastClr="000000"/>
                        </a:solidFill>
                      </a:rPr>
                      <a:pPr/>
                      <a:t>[CELLRANGE]</a:t>
                    </a:fld>
                    <a:r>
                      <a:rPr lang="en-US" baseline="0">
                        <a:solidFill>
                          <a:sysClr val="windowText" lastClr="000000"/>
                        </a:solidFill>
                      </a:rPr>
                      <a:t>
</a:t>
                    </a:r>
                    <a:fld id="{DFC049F0-D7DB-4A4B-BA77-A985CCABABDD}" type="VALUE">
                      <a:rPr lang="en-US" baseline="0">
                        <a:solidFill>
                          <a:sysClr val="windowText" lastClr="000000"/>
                        </a:solidFill>
                      </a:rPr>
                      <a:pPr/>
                      <a:t>[VALOR]</a:t>
                    </a:fld>
                    <a:endParaRPr lang="en-US" baseline="0">
                      <a:solidFill>
                        <a:sysClr val="windowText" lastClr="000000"/>
                      </a:solidFill>
                    </a:endParaRPr>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fld id="{0A05AAAC-6EEE-4EC6-B994-F6650B4FCAAE}" type="CELLRANGE">
                      <a:rPr lang="en-US" baseline="0">
                        <a:solidFill>
                          <a:schemeClr val="bg1"/>
                        </a:solidFill>
                      </a:rPr>
                      <a:pPr>
                        <a:defRPr b="1">
                          <a:solidFill>
                            <a:schemeClr val="bg1"/>
                          </a:solidFill>
                        </a:defRPr>
                      </a:pPr>
                      <a:t>[CELLRANGE]</a:t>
                    </a:fld>
                    <a:r>
                      <a:rPr lang="en-US" baseline="0">
                        <a:solidFill>
                          <a:schemeClr val="bg1"/>
                        </a:solidFill>
                      </a:rPr>
                      <a:t>
</a:t>
                    </a:r>
                    <a:fld id="{6F485B62-892E-410C-B426-95BBD378E255}" type="VALUE">
                      <a:rPr lang="en-US" baseline="0">
                        <a:solidFill>
                          <a:schemeClr val="bg1"/>
                        </a:solidFill>
                      </a:rPr>
                      <a:pPr>
                        <a:defRPr b="1">
                          <a:solidFill>
                            <a:schemeClr val="bg1"/>
                          </a:solidFill>
                        </a:defRPr>
                      </a:pPr>
                      <a:t>[VALOR]</a:t>
                    </a:fld>
                    <a:endParaRPr lang="en-US" baseline="0">
                      <a:solidFill>
                        <a:schemeClr val="bg1"/>
                      </a:solidFill>
                    </a:endParaRPr>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7A5944C2-31E0-438D-85B0-B8937E17C373}" type="CELLRANGE">
                      <a:rPr lang="en-US" baseline="0"/>
                      <a:pPr/>
                      <a:t>[CELLRANGE]</a:t>
                    </a:fld>
                    <a:r>
                      <a:rPr lang="en-US" baseline="0"/>
                      <a:t>
</a:t>
                    </a:r>
                    <a:fld id="{FE26B51A-F26F-4485-90CA-2D99242C69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1BD9378D-CE56-4643-B49D-7E95B626BFEB}" type="CELLRANGE">
                      <a:rPr lang="en-US" baseline="0"/>
                      <a:pPr/>
                      <a:t>[CELLRANGE]</a:t>
                    </a:fld>
                    <a:r>
                      <a:rPr lang="en-US" baseline="0"/>
                      <a:t>
</a:t>
                    </a:r>
                    <a:fld id="{33953B00-919B-4B98-BE33-88301FB3F1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9F61E7DA-4D86-4EC9-9C80-F9188234CC3F}" type="CELLRANGE">
                      <a:rPr lang="en-US" baseline="0"/>
                      <a:pPr/>
                      <a:t>[CELLRANGE]</a:t>
                    </a:fld>
                    <a:r>
                      <a:rPr lang="en-US" baseline="0"/>
                      <a:t>
</a:t>
                    </a:r>
                    <a:fld id="{45D86871-4F30-428A-8B17-3A528512F6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A4753A16-5899-45F9-BE0D-58E940B0FCF7}" type="CELLRANGE">
                      <a:rPr lang="en-US" baseline="0"/>
                      <a:pPr/>
                      <a:t>[CELLRANGE]</a:t>
                    </a:fld>
                    <a:r>
                      <a:rPr lang="en-US" baseline="0"/>
                      <a:t>
</a:t>
                    </a:r>
                    <a:fld id="{9B05109A-2D6D-4503-A276-959DC7C216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82C5846B-82E3-4CC4-A3F0-BE64572221BA}" type="CELLRANGE">
                      <a:rPr lang="en-US" baseline="0"/>
                      <a:pPr/>
                      <a:t>[CELLRANGE]</a:t>
                    </a:fld>
                    <a:r>
                      <a:rPr lang="en-US" baseline="0"/>
                      <a:t>
</a:t>
                    </a:r>
                    <a:fld id="{460F016D-B750-482A-809A-7DC4455BB3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E8AA6D77-CBDB-4015-894F-DF48C8F23AF0}" type="CELLRANGE">
                      <a:rPr lang="en-US" baseline="0"/>
                      <a:pPr/>
                      <a:t>[CELLRANGE]</a:t>
                    </a:fld>
                    <a:r>
                      <a:rPr lang="en-US" baseline="0"/>
                      <a:t>
</a:t>
                    </a:r>
                    <a:fld id="{7103A467-6619-45DC-901F-8D8B923E32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a:lstStyle/>
                  <a:p>
                    <a:fld id="{8725C207-3B95-4EAB-8910-5EA7776EDDF5}" type="CELLRANGE">
                      <a:rPr lang="en-US" baseline="0"/>
                      <a:pPr/>
                      <a:t>[CELLRANGE]</a:t>
                    </a:fld>
                    <a:r>
                      <a:rPr lang="en-US" baseline="0"/>
                      <a:t>
</a:t>
                    </a:r>
                    <a:fld id="{5B9F50E2-FF3B-41D9-9666-72EED4EA28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a:lstStyle/>
                  <a:p>
                    <a:fld id="{85A74356-83A2-4874-AE10-30464AB98F0E}" type="CELLRANGE">
                      <a:rPr lang="en-US" baseline="0"/>
                      <a:pPr/>
                      <a:t>[CELLRANGE]</a:t>
                    </a:fld>
                    <a:r>
                      <a:rPr lang="en-US" baseline="0"/>
                      <a:t>
</a:t>
                    </a:r>
                    <a:fld id="{E2CD1422-42B5-4F26-BA29-29884DF7D5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Ceuta</c:v>
                </c:pt>
                <c:pt idx="5">
                  <c:v>Cantabria</c:v>
                </c:pt>
                <c:pt idx="6">
                  <c:v>Navarra, Comunidad Foral de</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País Vasco</c:v>
                </c:pt>
                <c:pt idx="18">
                  <c:v>Rioja, La</c:v>
                </c:pt>
                <c:pt idx="19">
                  <c:v>Cataluña</c:v>
                </c:pt>
              </c:strCache>
            </c:strRef>
          </c:cat>
          <c:val>
            <c:numRef>
              <c:f>'11ListaEsperaGI'!$P$13:$P$32</c:f>
              <c:numCache>
                <c:formatCode>0.00%</c:formatCode>
                <c:ptCount val="20"/>
                <c:pt idx="0">
                  <c:v>1.3483696984555038E-3</c:v>
                </c:pt>
                <c:pt idx="1">
                  <c:v>4.311524774158226E-3</c:v>
                </c:pt>
                <c:pt idx="2">
                  <c:v>2.4830032515518772E-2</c:v>
                </c:pt>
                <c:pt idx="3">
                  <c:v>4.4453608247422678E-2</c:v>
                </c:pt>
                <c:pt idx="4">
                  <c:v>4.9230769230769231E-2</c:v>
                </c:pt>
                <c:pt idx="5">
                  <c:v>5.2109663620454987E-2</c:v>
                </c:pt>
                <c:pt idx="6">
                  <c:v>5.2269798081053989E-2</c:v>
                </c:pt>
                <c:pt idx="7">
                  <c:v>6.9960692366043728E-2</c:v>
                </c:pt>
                <c:pt idx="8">
                  <c:v>9.0047643325539287E-2</c:v>
                </c:pt>
                <c:pt idx="9">
                  <c:v>0.11565552528407202</c:v>
                </c:pt>
                <c:pt idx="10">
                  <c:v>0.12840240583018703</c:v>
                </c:pt>
                <c:pt idx="11">
                  <c:v>0.13203042407816037</c:v>
                </c:pt>
                <c:pt idx="12">
                  <c:v>0.13488967061080909</c:v>
                </c:pt>
                <c:pt idx="13">
                  <c:v>0.17030195381882771</c:v>
                </c:pt>
                <c:pt idx="14">
                  <c:v>0.17351198491785619</c:v>
                </c:pt>
                <c:pt idx="15">
                  <c:v>0.19294237116019294</c:v>
                </c:pt>
                <c:pt idx="16">
                  <c:v>0.19591141396933562</c:v>
                </c:pt>
                <c:pt idx="17">
                  <c:v>0.22784572470764938</c:v>
                </c:pt>
                <c:pt idx="18">
                  <c:v>0.23750980905048391</c:v>
                </c:pt>
                <c:pt idx="19">
                  <c:v>0.24241463922566392</c:v>
                </c:pt>
              </c:numCache>
            </c:numRef>
          </c:val>
          <c:extLst>
            <c:ext xmlns:c15="http://schemas.microsoft.com/office/drawing/2012/chart" uri="{02D57815-91ED-43cb-92C2-25804820EDAC}">
              <c15:datalabelsRange>
                <c15:f>'11ListaEsperaGI'!$N$13:$N$32</c15:f>
                <c15:dlblRangeCache>
                  <c:ptCount val="20"/>
                  <c:pt idx="0">
                    <c:v>66</c:v>
                  </c:pt>
                  <c:pt idx="1">
                    <c:v>63</c:v>
                  </c:pt>
                  <c:pt idx="2">
                    <c:v>336</c:v>
                  </c:pt>
                  <c:pt idx="3">
                    <c:v>1.078</c:v>
                  </c:pt>
                  <c:pt idx="4">
                    <c:v>32</c:v>
                  </c:pt>
                  <c:pt idx="5">
                    <c:v>268</c:v>
                  </c:pt>
                  <c:pt idx="6">
                    <c:v>365</c:v>
                  </c:pt>
                  <c:pt idx="7">
                    <c:v>2.029</c:v>
                  </c:pt>
                  <c:pt idx="8">
                    <c:v>5.122</c:v>
                  </c:pt>
                  <c:pt idx="9">
                    <c:v>6.962</c:v>
                  </c:pt>
                  <c:pt idx="10">
                    <c:v>11.699</c:v>
                  </c:pt>
                  <c:pt idx="11">
                    <c:v>74.434</c:v>
                  </c:pt>
                  <c:pt idx="12">
                    <c:v>2.109</c:v>
                  </c:pt>
                  <c:pt idx="13">
                    <c:v>2.397</c:v>
                  </c:pt>
                  <c:pt idx="14">
                    <c:v>2.577</c:v>
                  </c:pt>
                  <c:pt idx="15">
                    <c:v>3.040</c:v>
                  </c:pt>
                  <c:pt idx="16">
                    <c:v>115</c:v>
                  </c:pt>
                  <c:pt idx="17">
                    <c:v>8.495</c:v>
                  </c:pt>
                  <c:pt idx="18">
                    <c:v>908</c:v>
                  </c:pt>
                  <c:pt idx="19">
                    <c:v>26.773</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Ceuta</c:v>
                </c:pt>
                <c:pt idx="5">
                  <c:v>Cantabria</c:v>
                </c:pt>
                <c:pt idx="6">
                  <c:v>Navarra, Comunidad Foral de</c:v>
                </c:pt>
                <c:pt idx="7">
                  <c:v>Castilla - La Mancha</c:v>
                </c:pt>
                <c:pt idx="8">
                  <c:v>Comunitat Valenciana</c:v>
                </c:pt>
                <c:pt idx="9">
                  <c:v>Madrid, Comunidad de</c:v>
                </c:pt>
                <c:pt idx="10">
                  <c:v>Andalucía</c:v>
                </c:pt>
                <c:pt idx="11">
                  <c:v>Media Nacional</c:v>
                </c:pt>
                <c:pt idx="12">
                  <c:v>Canarias</c:v>
                </c:pt>
                <c:pt idx="13">
                  <c:v>Extremadura</c:v>
                </c:pt>
                <c:pt idx="14">
                  <c:v>Balears, Illes</c:v>
                </c:pt>
                <c:pt idx="15">
                  <c:v>Murcia, Región de</c:v>
                </c:pt>
                <c:pt idx="16">
                  <c:v>Melilla</c:v>
                </c:pt>
                <c:pt idx="17">
                  <c:v>País Vasco</c:v>
                </c:pt>
                <c:pt idx="18">
                  <c:v>Rioja, La</c:v>
                </c:pt>
                <c:pt idx="19">
                  <c:v>Cataluña</c:v>
                </c:pt>
              </c:strCache>
            </c:strRef>
          </c:cat>
          <c:val>
            <c:numRef>
              <c:f>'11ListaEsperaGI'!$Q$13:$Q$32</c:f>
              <c:numCache>
                <c:formatCode>0.00%</c:formatCode>
                <c:ptCount val="20"/>
                <c:pt idx="0">
                  <c:v>0.86796957592183965</c:v>
                </c:pt>
                <c:pt idx="1">
                  <c:v>0.86796957592183965</c:v>
                </c:pt>
                <c:pt idx="2">
                  <c:v>0.86796957592183965</c:v>
                </c:pt>
                <c:pt idx="3">
                  <c:v>0.86796957592183965</c:v>
                </c:pt>
                <c:pt idx="4">
                  <c:v>0.86796957592183965</c:v>
                </c:pt>
                <c:pt idx="5">
                  <c:v>0.86796957592183965</c:v>
                </c:pt>
                <c:pt idx="6">
                  <c:v>0.86796957592183965</c:v>
                </c:pt>
                <c:pt idx="7">
                  <c:v>0.86796957592183965</c:v>
                </c:pt>
                <c:pt idx="8">
                  <c:v>0.86796957592183965</c:v>
                </c:pt>
                <c:pt idx="9">
                  <c:v>0.86796957592183965</c:v>
                </c:pt>
                <c:pt idx="10">
                  <c:v>0.86796957592183965</c:v>
                </c:pt>
                <c:pt idx="11">
                  <c:v>0.86796957592183965</c:v>
                </c:pt>
                <c:pt idx="12">
                  <c:v>0.86796957592183965</c:v>
                </c:pt>
                <c:pt idx="13">
                  <c:v>0.86796957592183965</c:v>
                </c:pt>
                <c:pt idx="14">
                  <c:v>0.86796957592183965</c:v>
                </c:pt>
                <c:pt idx="15">
                  <c:v>0.86796957592183965</c:v>
                </c:pt>
                <c:pt idx="16">
                  <c:v>0.86796957592183965</c:v>
                </c:pt>
                <c:pt idx="17">
                  <c:v>0.86796957592183965</c:v>
                </c:pt>
                <c:pt idx="18">
                  <c:v>0.86796957592183965</c:v>
                </c:pt>
                <c:pt idx="19">
                  <c:v>0.86796957592183965</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Murcia, Región de</c:v>
                </c:pt>
                <c:pt idx="1">
                  <c:v>Andalucía</c:v>
                </c:pt>
                <c:pt idx="2">
                  <c:v>Extremadura</c:v>
                </c:pt>
                <c:pt idx="3">
                  <c:v>Cataluña</c:v>
                </c:pt>
                <c:pt idx="4">
                  <c:v>Balears, Illes</c:v>
                </c:pt>
                <c:pt idx="5">
                  <c:v>Castilla y León</c:v>
                </c:pt>
                <c:pt idx="6">
                  <c:v>Castilla - La Mancha</c:v>
                </c:pt>
                <c:pt idx="7">
                  <c:v>TOTAL</c:v>
                </c:pt>
                <c:pt idx="8">
                  <c:v>País Vasco</c:v>
                </c:pt>
                <c:pt idx="9">
                  <c:v>Ceuta y Melilla</c:v>
                </c:pt>
                <c:pt idx="10">
                  <c:v>Comunitat Valenciana</c:v>
                </c:pt>
                <c:pt idx="11">
                  <c:v>Rioja, La</c:v>
                </c:pt>
                <c:pt idx="12">
                  <c:v>Asturias, Principado de</c:v>
                </c:pt>
                <c:pt idx="13">
                  <c:v>Canarias</c:v>
                </c:pt>
                <c:pt idx="14">
                  <c:v>Aragón</c:v>
                </c:pt>
                <c:pt idx="15">
                  <c:v>Madrid, Comunidad de</c:v>
                </c:pt>
                <c:pt idx="16">
                  <c:v>Cantabria</c:v>
                </c:pt>
                <c:pt idx="17">
                  <c:v>Navarra, Comunidad Foral de</c:v>
                </c:pt>
                <c:pt idx="18">
                  <c:v>Galicia</c:v>
                </c:pt>
              </c:strCache>
            </c:strRef>
          </c:cat>
          <c:val>
            <c:numRef>
              <c:f>'24asolcasaad_pobl'!$AR$11:$AR$29</c:f>
              <c:numCache>
                <c:formatCode>0.00</c:formatCode>
                <c:ptCount val="19"/>
                <c:pt idx="0">
                  <c:v>8.5261922520071955</c:v>
                </c:pt>
                <c:pt idx="1">
                  <c:v>8.5137148097955322</c:v>
                </c:pt>
                <c:pt idx="2">
                  <c:v>8.2152307770596913</c:v>
                </c:pt>
                <c:pt idx="3">
                  <c:v>7.8844763598586853</c:v>
                </c:pt>
                <c:pt idx="4">
                  <c:v>7.2628471938844905</c:v>
                </c:pt>
                <c:pt idx="5">
                  <c:v>7.1177379084983121</c:v>
                </c:pt>
                <c:pt idx="6">
                  <c:v>7.0859086420656112</c:v>
                </c:pt>
                <c:pt idx="7">
                  <c:v>6.6806222254303966</c:v>
                </c:pt>
                <c:pt idx="8">
                  <c:v>6.4837981157767715</c:v>
                </c:pt>
                <c:pt idx="9">
                  <c:v>6.453661944991425</c:v>
                </c:pt>
                <c:pt idx="10">
                  <c:v>6.0650676044254022</c:v>
                </c:pt>
                <c:pt idx="11">
                  <c:v>5.8169268830169854</c:v>
                </c:pt>
                <c:pt idx="12">
                  <c:v>5.6970800653932914</c:v>
                </c:pt>
                <c:pt idx="13">
                  <c:v>5.6743692157141714</c:v>
                </c:pt>
                <c:pt idx="14">
                  <c:v>5.6310418770802961</c:v>
                </c:pt>
                <c:pt idx="15">
                  <c:v>5.512073552689186</c:v>
                </c:pt>
                <c:pt idx="16">
                  <c:v>5.322324221754962</c:v>
                </c:pt>
                <c:pt idx="17">
                  <c:v>4.1620079624656476</c:v>
                </c:pt>
                <c:pt idx="18">
                  <c:v>3.1623819628198735</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spPr>
              <a:solidFill>
                <a:srgbClr val="AD84C6">
                  <a:lumMod val="50000"/>
                </a:srgbClr>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Cataluña</c:v>
                </c:pt>
                <c:pt idx="5">
                  <c:v>Balears, Illes</c:v>
                </c:pt>
                <c:pt idx="6">
                  <c:v>País Vasco</c:v>
                </c:pt>
                <c:pt idx="7">
                  <c:v>Murcia, Región de</c:v>
                </c:pt>
                <c:pt idx="8">
                  <c:v>Rioja, La</c:v>
                </c:pt>
                <c:pt idx="9">
                  <c:v>TOTAL</c:v>
                </c:pt>
                <c:pt idx="10">
                  <c:v>Madrid, Comunidad de</c:v>
                </c:pt>
                <c:pt idx="11">
                  <c:v>Comunitat Valenciana</c:v>
                </c:pt>
                <c:pt idx="12">
                  <c:v>Aragón</c:v>
                </c:pt>
                <c:pt idx="13">
                  <c:v>Asturias, Principado de</c:v>
                </c:pt>
                <c:pt idx="14">
                  <c:v>Ceuta y Melilla</c:v>
                </c:pt>
                <c:pt idx="15">
                  <c:v>Navarra, Comunidad Foral de</c:v>
                </c:pt>
                <c:pt idx="16">
                  <c:v>Canarias</c:v>
                </c:pt>
                <c:pt idx="17">
                  <c:v>Cantabria</c:v>
                </c:pt>
                <c:pt idx="18">
                  <c:v>Galicia</c:v>
                </c:pt>
              </c:strCache>
            </c:strRef>
          </c:cat>
          <c:val>
            <c:numRef>
              <c:f>'24asolcasaad_pobl'!$AX$11:$AX$29</c:f>
              <c:numCache>
                <c:formatCode>0.00</c:formatCode>
                <c:ptCount val="19"/>
                <c:pt idx="0">
                  <c:v>45.295660393897968</c:v>
                </c:pt>
                <c:pt idx="1">
                  <c:v>45.291750040249319</c:v>
                </c:pt>
                <c:pt idx="2">
                  <c:v>44.08628642603923</c:v>
                </c:pt>
                <c:pt idx="3">
                  <c:v>42.881242080515399</c:v>
                </c:pt>
                <c:pt idx="4">
                  <c:v>42.35495136715042</c:v>
                </c:pt>
                <c:pt idx="5">
                  <c:v>41.099904852521405</c:v>
                </c:pt>
                <c:pt idx="6">
                  <c:v>39.137848585523002</c:v>
                </c:pt>
                <c:pt idx="7">
                  <c:v>39.051171661361117</c:v>
                </c:pt>
                <c:pt idx="8">
                  <c:v>39.021739130434781</c:v>
                </c:pt>
                <c:pt idx="9">
                  <c:v>38.378065180193701</c:v>
                </c:pt>
                <c:pt idx="10">
                  <c:v>38.188360284020142</c:v>
                </c:pt>
                <c:pt idx="11">
                  <c:v>36.576928604178498</c:v>
                </c:pt>
                <c:pt idx="12">
                  <c:v>36.179560052885265</c:v>
                </c:pt>
                <c:pt idx="13">
                  <c:v>32.150477393823081</c:v>
                </c:pt>
                <c:pt idx="14">
                  <c:v>31.708821714990748</c:v>
                </c:pt>
                <c:pt idx="15">
                  <c:v>29.840661315442674</c:v>
                </c:pt>
                <c:pt idx="16">
                  <c:v>29.810722345335151</c:v>
                </c:pt>
                <c:pt idx="17">
                  <c:v>29.074684104429913</c:v>
                </c:pt>
                <c:pt idx="18">
                  <c:v>18.888644942283172</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'25solaltabaja'!$AB$11:$AB$50</c:f>
              <c:numCache>
                <c:formatCode>0</c:formatCode>
                <c:ptCount val="40"/>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'25solaltabaja'!$AA$11:$AA$50</c:f>
              <c:numCache>
                <c:formatCode>m/d/yyyy</c:formatCode>
                <c:ptCount val="40"/>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numCache>
            </c:numRef>
          </c:cat>
          <c:val>
            <c:numRef>
              <c:f>'25solaltabaja'!$AC$11:$AC$50</c:f>
              <c:numCache>
                <c:formatCode>0</c:formatCode>
                <c:ptCount val="40"/>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6547</c:v>
                </c:pt>
                <c:pt idx="1">
                  <c:v>136929</c:v>
                </c:pt>
                <c:pt idx="2">
                  <c:v>68576</c:v>
                </c:pt>
                <c:pt idx="3">
                  <c:v>85959</c:v>
                </c:pt>
                <c:pt idx="4">
                  <c:v>95925</c:v>
                </c:pt>
                <c:pt idx="5">
                  <c:v>154550</c:v>
                </c:pt>
                <c:pt idx="6">
                  <c:v>455346</c:v>
                </c:pt>
                <c:pt idx="7">
                  <c:v>1102162</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5.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1.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1.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1.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504989</xdr:colOff>
      <xdr:row>17</xdr:row>
      <xdr:rowOff>60345</xdr:rowOff>
    </xdr:to>
    <xdr:pic>
      <xdr:nvPicPr>
        <xdr:cNvPr id="4" name="Imagen 3">
          <a:extLst>
            <a:ext uri="{FF2B5EF4-FFF2-40B4-BE49-F238E27FC236}">
              <a16:creationId xmlns:a16="http://schemas.microsoft.com/office/drawing/2014/main" id="{87BC7F47-AE00-4753-A2C8-33E1EF3A04B0}"/>
            </a:ext>
          </a:extLst>
        </xdr:cNvPr>
        <xdr:cNvPicPr>
          <a:picLocks noChangeAspect="1"/>
        </xdr:cNvPicPr>
      </xdr:nvPicPr>
      <xdr:blipFill>
        <a:blip xmlns:r="http://schemas.openxmlformats.org/officeDocument/2006/relationships" r:embed="rId3"/>
        <a:stretch>
          <a:fillRect/>
        </a:stretch>
      </xdr:blipFill>
      <xdr:spPr>
        <a:xfrm>
          <a:off x="0" y="0"/>
          <a:ext cx="10687214" cy="7413645"/>
        </a:xfrm>
        <a:prstGeom prst="rect">
          <a:avLst/>
        </a:prstGeom>
      </xdr:spPr>
    </xdr:pic>
    <xdr:clientData/>
  </xdr:twoCellAnchor>
  <xdr:twoCellAnchor>
    <xdr:from>
      <xdr:col>14</xdr:col>
      <xdr:colOff>104775</xdr:colOff>
      <xdr:row>7</xdr:row>
      <xdr:rowOff>533400</xdr:rowOff>
    </xdr:from>
    <xdr:to>
      <xdr:col>22</xdr:col>
      <xdr:colOff>551180</xdr:colOff>
      <xdr:row>11</xdr:row>
      <xdr:rowOff>949325</xdr:rowOff>
    </xdr:to>
    <xdr:sp macro="" textlink="">
      <xdr:nvSpPr>
        <xdr:cNvPr id="5" name="Cuadro de texto 2">
          <a:extLst>
            <a:ext uri="{FF2B5EF4-FFF2-40B4-BE49-F238E27FC236}">
              <a16:creationId xmlns:a16="http://schemas.microsoft.com/office/drawing/2014/main" id="{BF4F02D8-45D7-4460-851F-34BD2E02FFF0}"/>
            </a:ext>
          </a:extLst>
        </xdr:cNvPr>
        <xdr:cNvSpPr txBox="1"/>
      </xdr:nvSpPr>
      <xdr:spPr>
        <a:xfrm>
          <a:off x="6410325" y="4419600"/>
          <a:ext cx="4323080" cy="193992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xdr:from>
      <xdr:col>14</xdr:col>
      <xdr:colOff>171450</xdr:colOff>
      <xdr:row>12</xdr:row>
      <xdr:rowOff>44450</xdr:rowOff>
    </xdr:from>
    <xdr:to>
      <xdr:col>22</xdr:col>
      <xdr:colOff>297815</xdr:colOff>
      <xdr:row>13</xdr:row>
      <xdr:rowOff>163649</xdr:rowOff>
    </xdr:to>
    <xdr:sp macro="" textlink="">
      <xdr:nvSpPr>
        <xdr:cNvPr id="6" name="Cuadro de texto 2">
          <a:extLst>
            <a:ext uri="{FF2B5EF4-FFF2-40B4-BE49-F238E27FC236}">
              <a16:creationId xmlns:a16="http://schemas.microsoft.com/office/drawing/2014/main" id="{05D42B3A-F63B-432D-967C-CCBC9336AA1B}"/>
            </a:ext>
          </a:extLst>
        </xdr:cNvPr>
        <xdr:cNvSpPr txBox="1"/>
      </xdr:nvSpPr>
      <xdr:spPr>
        <a:xfrm>
          <a:off x="6477000" y="6445250"/>
          <a:ext cx="4003040" cy="30969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30 de junio de 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60854</xdr:colOff>
      <xdr:row>1</xdr:row>
      <xdr:rowOff>652121</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461621</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652121</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652121</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50988</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275167</xdr:colOff>
      <xdr:row>3</xdr:row>
      <xdr:rowOff>48871</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349250</xdr:colOff>
      <xdr:row>3</xdr:row>
      <xdr:rowOff>48871</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276225</xdr:colOff>
      <xdr:row>3</xdr:row>
      <xdr:rowOff>13946</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652121</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9525</xdr:colOff>
      <xdr:row>1</xdr:row>
      <xdr:rowOff>652121</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671171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548016</xdr:colOff>
      <xdr:row>2</xdr:row>
      <xdr:rowOff>405408</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101416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615233</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80581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600075</xdr:colOff>
      <xdr:row>2</xdr:row>
      <xdr:rowOff>32996</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613015</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180976</xdr:colOff>
      <xdr:row>1</xdr:row>
      <xdr:rowOff>621885</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12</xdr:col>
      <xdr:colOff>19050</xdr:colOff>
      <xdr:row>7</xdr:row>
      <xdr:rowOff>47625</xdr:rowOff>
    </xdr:from>
    <xdr:to>
      <xdr:col>18</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66993</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689667</xdr:colOff>
      <xdr:row>1</xdr:row>
      <xdr:rowOff>617175</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619443</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368927</xdr:colOff>
      <xdr:row>1</xdr:row>
      <xdr:rowOff>615555</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431889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409575</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523875</xdr:colOff>
      <xdr:row>2</xdr:row>
      <xdr:rowOff>25842</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5884</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32996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504825</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14754</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621230</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10320</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24085</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4574</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605304</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450273</xdr:colOff>
      <xdr:row>1</xdr:row>
      <xdr:rowOff>600870</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202531</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47943</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27,1%</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72,9%</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583531</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21</xdr:row>
      <xdr:rowOff>0</xdr:rowOff>
    </xdr:from>
    <xdr:to>
      <xdr:col>7</xdr:col>
      <xdr:colOff>57150</xdr:colOff>
      <xdr:row>36</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21</xdr:row>
      <xdr:rowOff>57150</xdr:rowOff>
    </xdr:from>
    <xdr:to>
      <xdr:col>12</xdr:col>
      <xdr:colOff>95250</xdr:colOff>
      <xdr:row>39</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21</xdr:row>
      <xdr:rowOff>19050</xdr:rowOff>
    </xdr:from>
    <xdr:to>
      <xdr:col>18</xdr:col>
      <xdr:colOff>171450</xdr:colOff>
      <xdr:row>36</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428943</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47943</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201706</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32996</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5</xdr:row>
      <xdr:rowOff>66993</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345406</xdr:colOff>
      <xdr:row>4</xdr:row>
      <xdr:rowOff>162243</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47943</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162243</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32996</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47943</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300162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1 (CCAA)"/>
      <sheetName val="graf2"/>
      <sheetName val="graf2_covid"/>
      <sheetName val="graf2 (CCAA)"/>
      <sheetName val="graf3"/>
      <sheetName val="graf4"/>
      <sheetName val="graf5"/>
      <sheetName val="graf6"/>
      <sheetName val="graf6_covid"/>
      <sheetName val="CuadroTiempos"/>
      <sheetName val="grafTiempos"/>
      <sheetName val="grafTiempos (CCAA)"/>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 val="Graficos nuevos Plan de Choque"/>
      <sheetName val="LISTA ESPERA EFECTI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9">
          <cell r="J19">
            <v>20551</v>
          </cell>
        </row>
        <row r="39">
          <cell r="J39">
            <v>1.3807456958105133</v>
          </cell>
          <cell r="O39">
            <v>4.2153238716406971E-3</v>
          </cell>
          <cell r="V39">
            <v>3.360106537571661E-2</v>
          </cell>
        </row>
      </sheetData>
      <sheetData sheetId="31">
        <row r="105">
          <cell r="O105">
            <v>-0.50784258476566169</v>
          </cell>
          <cell r="P105">
            <v>-21628</v>
          </cell>
        </row>
        <row r="106">
          <cell r="O106">
            <v>-0.93569131832797425</v>
          </cell>
          <cell r="P106">
            <v>-1455</v>
          </cell>
        </row>
        <row r="107">
          <cell r="O107">
            <v>-0.80968031072602331</v>
          </cell>
          <cell r="P107">
            <v>-2710</v>
          </cell>
        </row>
        <row r="108">
          <cell r="O108">
            <v>0.24615384615384617</v>
          </cell>
          <cell r="P108">
            <v>896</v>
          </cell>
        </row>
        <row r="109">
          <cell r="O109">
            <v>5.8792558792558847E-2</v>
          </cell>
          <cell r="P109">
            <v>335</v>
          </cell>
        </row>
        <row r="110">
          <cell r="O110">
            <v>-0.32676348547717837</v>
          </cell>
          <cell r="P110">
            <v>-315</v>
          </cell>
        </row>
        <row r="111">
          <cell r="O111">
            <v>0</v>
          </cell>
          <cell r="P111">
            <v>0</v>
          </cell>
        </row>
        <row r="112">
          <cell r="O112">
            <v>-4.6340903877036044E-2</v>
          </cell>
          <cell r="P112">
            <v>-202</v>
          </cell>
        </row>
        <row r="113">
          <cell r="O113">
            <v>-0.36038613832769728</v>
          </cell>
          <cell r="P113">
            <v>-24938</v>
          </cell>
        </row>
        <row r="114">
          <cell r="O114">
            <v>1.995545657015585E-2</v>
          </cell>
          <cell r="P114">
            <v>224</v>
          </cell>
        </row>
        <row r="115">
          <cell r="O115">
            <v>-0.13658448803311141</v>
          </cell>
          <cell r="P115">
            <v>-759</v>
          </cell>
        </row>
        <row r="116">
          <cell r="O116">
            <v>-0.33599249178789303</v>
          </cell>
          <cell r="P116">
            <v>-716</v>
          </cell>
        </row>
        <row r="117">
          <cell r="O117">
            <v>0.26847530143912879</v>
          </cell>
          <cell r="P117">
            <v>2761</v>
          </cell>
        </row>
        <row r="118">
          <cell r="O118">
            <v>3.3279999999999976E-2</v>
          </cell>
          <cell r="P118">
            <v>208</v>
          </cell>
        </row>
        <row r="119">
          <cell r="O119">
            <v>-0.18873239436619715</v>
          </cell>
          <cell r="P119">
            <v>-134</v>
          </cell>
        </row>
        <row r="120">
          <cell r="O120">
            <v>1.6551138774932861E-2</v>
          </cell>
          <cell r="P120">
            <v>234</v>
          </cell>
        </row>
        <row r="121">
          <cell r="O121">
            <v>-7.0835992342054843E-2</v>
          </cell>
          <cell r="P121">
            <v>-111</v>
          </cell>
        </row>
        <row r="122">
          <cell r="P122">
            <v>-4</v>
          </cell>
        </row>
        <row r="123">
          <cell r="P123">
            <v>-48</v>
          </cell>
        </row>
        <row r="124">
          <cell r="O124">
            <v>-0.26317737072953062</v>
          </cell>
        </row>
        <row r="125">
          <cell r="O125">
            <v>-0.13231552162849869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90" zoomScaleNormal="9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41" customFormat="1" ht="93.75" customHeight="1" x14ac:dyDescent="0.3">
      <c r="A2" s="1342"/>
      <c r="B2" s="1349"/>
      <c r="C2" s="1349"/>
      <c r="D2" s="1349"/>
      <c r="E2" s="1349"/>
      <c r="F2" s="1349"/>
      <c r="G2" s="1349"/>
      <c r="H2" s="1349"/>
      <c r="I2" s="1349"/>
      <c r="J2" s="1349"/>
      <c r="K2" s="1349"/>
      <c r="L2" s="1349"/>
      <c r="M2" s="1349"/>
      <c r="N2" s="1349"/>
      <c r="O2" s="1349"/>
      <c r="P2" s="1349"/>
      <c r="Q2" s="1349"/>
      <c r="R2" s="1349"/>
      <c r="S2" s="1349"/>
      <c r="T2" s="1349"/>
      <c r="U2" s="1342"/>
    </row>
    <row r="3" spans="1:21" s="4" customFormat="1" ht="45.75" customHeight="1" x14ac:dyDescent="0.25">
      <c r="A3" s="5"/>
      <c r="B3" s="1350" t="s">
        <v>490</v>
      </c>
      <c r="C3" s="1350"/>
      <c r="D3" s="1350"/>
      <c r="E3" s="1350"/>
      <c r="F3" s="1350"/>
      <c r="G3" s="1350"/>
      <c r="H3" s="1350"/>
      <c r="I3" s="1350"/>
      <c r="J3" s="1350"/>
      <c r="K3" s="1350"/>
      <c r="L3" s="1350"/>
      <c r="M3" s="1350"/>
      <c r="N3" s="1350"/>
      <c r="O3" s="1350"/>
      <c r="P3" s="1350"/>
      <c r="Q3" s="1350"/>
      <c r="R3" s="1350"/>
      <c r="S3" s="1350"/>
      <c r="T3" s="1350"/>
      <c r="U3" s="5"/>
    </row>
    <row r="4" spans="1:21" s="4" customFormat="1" ht="45.75" customHeight="1" x14ac:dyDescent="0.25">
      <c r="A4" s="5"/>
      <c r="B4" s="1350" t="s">
        <v>489</v>
      </c>
      <c r="C4" s="1350"/>
      <c r="D4" s="1350"/>
      <c r="E4" s="1350"/>
      <c r="F4" s="1350"/>
      <c r="G4" s="1350"/>
      <c r="H4" s="1350"/>
      <c r="I4" s="1350"/>
      <c r="J4" s="1350"/>
      <c r="K4" s="1350"/>
      <c r="L4" s="1350"/>
      <c r="M4" s="1350"/>
      <c r="N4" s="1350"/>
      <c r="O4" s="1350"/>
      <c r="P4" s="1350"/>
      <c r="Q4" s="1350"/>
      <c r="R4" s="1350"/>
      <c r="S4" s="1350"/>
      <c r="T4" s="1350"/>
      <c r="U4" s="5"/>
    </row>
    <row r="5" spans="1:21" s="1338" customFormat="1" ht="9.75" customHeight="1" x14ac:dyDescent="0.25">
      <c r="A5" s="1339"/>
      <c r="B5" s="1340"/>
      <c r="C5" s="1340"/>
      <c r="D5" s="1340"/>
      <c r="E5" s="1340"/>
      <c r="F5" s="1340"/>
      <c r="G5" s="1340"/>
      <c r="H5" s="1340"/>
      <c r="I5" s="1340"/>
      <c r="J5" s="1340"/>
      <c r="K5" s="1340"/>
      <c r="L5" s="1340"/>
      <c r="M5" s="1340"/>
      <c r="N5" s="1340"/>
      <c r="O5" s="1340"/>
      <c r="P5" s="1340"/>
      <c r="Q5" s="1340"/>
      <c r="R5" s="1340"/>
      <c r="S5" s="1340"/>
      <c r="T5" s="1340"/>
      <c r="U5" s="1339"/>
    </row>
    <row r="6" spans="1:21" ht="23.25" customHeight="1" x14ac:dyDescent="0.25">
      <c r="B6" s="1351" t="s">
        <v>491</v>
      </c>
      <c r="C6" s="1351"/>
      <c r="D6" s="1351"/>
      <c r="E6" s="1351"/>
      <c r="F6" s="1351"/>
      <c r="G6" s="1351"/>
      <c r="H6" s="1351"/>
      <c r="I6" s="1351"/>
      <c r="J6" s="1351"/>
      <c r="K6" s="1351"/>
      <c r="L6" s="1351"/>
      <c r="M6" s="1351"/>
      <c r="N6" s="1351"/>
      <c r="O6" s="1351"/>
      <c r="P6" s="1351"/>
      <c r="Q6" s="1351"/>
      <c r="R6" s="1351"/>
      <c r="S6" s="1351"/>
      <c r="T6" s="1351"/>
      <c r="U6" s="1351"/>
    </row>
    <row r="7" spans="1:21" ht="74.150000000000006" customHeight="1" x14ac:dyDescent="0.35">
      <c r="B7" s="1352"/>
      <c r="C7" s="1352"/>
      <c r="D7" s="1352"/>
      <c r="E7" s="1352"/>
      <c r="F7" s="1352"/>
      <c r="G7" s="1352"/>
      <c r="H7" s="1352"/>
      <c r="I7" s="1352"/>
      <c r="J7" s="1352"/>
      <c r="K7" s="1352"/>
      <c r="L7" s="1352"/>
      <c r="M7" s="1352"/>
      <c r="N7" s="1352"/>
      <c r="O7" s="1352"/>
      <c r="P7" s="1352"/>
      <c r="Q7" s="1352"/>
      <c r="R7" s="1352"/>
      <c r="S7" s="1352"/>
      <c r="T7" s="1352"/>
      <c r="U7" s="1352"/>
    </row>
    <row r="8" spans="1:21" ht="48" customHeight="1" x14ac:dyDescent="0.35">
      <c r="B8" s="1337"/>
      <c r="C8" s="1337"/>
      <c r="D8" s="1337"/>
      <c r="E8" s="1337"/>
      <c r="F8" s="1337"/>
      <c r="G8" s="1337"/>
      <c r="H8" s="1337"/>
      <c r="I8" s="1337"/>
      <c r="J8" s="1337"/>
      <c r="K8" s="1337"/>
      <c r="L8" s="1337"/>
      <c r="M8" s="1337"/>
      <c r="N8" s="1337"/>
      <c r="O8" s="1337"/>
      <c r="P8" s="1337"/>
      <c r="Q8" s="1337"/>
      <c r="R8" s="1337"/>
      <c r="S8" s="1337"/>
      <c r="T8" s="1337"/>
      <c r="U8" s="1337"/>
    </row>
    <row r="9" spans="1:21" ht="15" customHeight="1" x14ac:dyDescent="0.25">
      <c r="B9" s="1353" t="s">
        <v>488</v>
      </c>
      <c r="C9" s="1353"/>
      <c r="D9" s="1353"/>
      <c r="E9" s="1353"/>
      <c r="F9" s="1353"/>
      <c r="G9" s="1353"/>
      <c r="H9" s="1353"/>
      <c r="I9" s="1353"/>
      <c r="J9" s="1353"/>
      <c r="K9" s="1353"/>
      <c r="L9" s="1353"/>
      <c r="M9" s="1353"/>
      <c r="N9" s="1353"/>
      <c r="O9" s="1353"/>
      <c r="P9" s="1353"/>
      <c r="Q9" s="1353"/>
      <c r="R9" s="1353"/>
      <c r="S9" s="1353"/>
    </row>
    <row r="10" spans="1:21" x14ac:dyDescent="0.25">
      <c r="B10" s="1353"/>
      <c r="C10" s="1353"/>
      <c r="D10" s="1353"/>
      <c r="E10" s="1353"/>
      <c r="F10" s="1353"/>
      <c r="G10" s="1353"/>
      <c r="H10" s="1353"/>
      <c r="I10" s="1353"/>
      <c r="J10" s="1353"/>
      <c r="K10" s="1353"/>
      <c r="L10" s="1353"/>
      <c r="M10" s="1353"/>
      <c r="N10" s="1353"/>
      <c r="O10" s="1353"/>
      <c r="P10" s="1353"/>
      <c r="Q10" s="1353"/>
      <c r="R10" s="1353"/>
      <c r="S10" s="1353"/>
    </row>
    <row r="11" spans="1:21" ht="42.65" customHeight="1" x14ac:dyDescent="0.25">
      <c r="B11" s="1336"/>
      <c r="C11" s="1336"/>
      <c r="D11" s="1336"/>
      <c r="E11" s="1336"/>
      <c r="F11" s="1336"/>
      <c r="G11" s="1336"/>
      <c r="H11" s="1336"/>
      <c r="I11" s="1336"/>
      <c r="J11" s="1336"/>
      <c r="K11" s="1336"/>
      <c r="L11" s="1336"/>
      <c r="M11" s="1336"/>
      <c r="N11" s="1336"/>
      <c r="O11" s="1336"/>
      <c r="P11" s="1336"/>
      <c r="Q11" s="1336"/>
      <c r="R11" s="1336"/>
      <c r="S11" s="1336"/>
    </row>
    <row r="12" spans="1:21" s="3" customFormat="1" ht="78" customHeight="1" x14ac:dyDescent="0.35">
      <c r="B12" s="1348" t="s">
        <v>487</v>
      </c>
      <c r="C12" s="1348"/>
      <c r="D12" s="1348"/>
      <c r="E12" s="1348"/>
      <c r="F12" s="1348"/>
      <c r="G12" s="1348"/>
      <c r="H12" s="1348"/>
      <c r="I12" s="1348"/>
      <c r="J12" s="1348"/>
      <c r="K12" s="1348"/>
      <c r="L12" s="1348"/>
      <c r="M12" s="1348"/>
      <c r="N12" s="1348"/>
      <c r="O12" s="1348"/>
      <c r="P12" s="1348"/>
      <c r="Q12" s="1348"/>
      <c r="R12" s="1348"/>
      <c r="S12" s="1348"/>
      <c r="T12" s="1348"/>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B28"/>
  <sheetViews>
    <sheetView topLeftCell="J8" zoomScaleNormal="100" workbookViewId="0">
      <selection activeCell="Y15" sqref="Y15"/>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371</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35">
      <c r="B5" s="219"/>
      <c r="C5" s="219"/>
      <c r="D5" s="1374" t="s">
        <v>366</v>
      </c>
      <c r="E5" s="1374"/>
      <c r="F5" s="1374"/>
      <c r="G5" s="1374"/>
      <c r="H5" s="1374"/>
      <c r="I5" s="1374"/>
      <c r="J5" s="1374"/>
      <c r="K5" s="1374"/>
      <c r="L5" s="219"/>
      <c r="M5" s="1364" t="s">
        <v>340</v>
      </c>
      <c r="N5" s="1364"/>
      <c r="O5" s="1364"/>
      <c r="P5" s="1364"/>
      <c r="Q5" s="1364"/>
      <c r="R5" s="1364"/>
      <c r="S5" s="1364"/>
      <c r="T5" s="1364"/>
      <c r="U5" s="1364"/>
      <c r="V5" s="1364"/>
      <c r="W5" s="1364"/>
      <c r="X5" s="1364"/>
    </row>
    <row r="6" spans="1:26" ht="21" customHeight="1" x14ac:dyDescent="0.35">
      <c r="B6" s="219"/>
      <c r="C6" s="219"/>
      <c r="D6" s="1375"/>
      <c r="E6" s="1375"/>
      <c r="F6" s="1375"/>
      <c r="G6" s="1375"/>
      <c r="H6" s="1375"/>
      <c r="I6" s="1375"/>
      <c r="J6" s="1375"/>
      <c r="K6" s="1375"/>
      <c r="L6" s="219"/>
      <c r="M6" s="1365">
        <v>43830</v>
      </c>
      <c r="N6" s="1366"/>
      <c r="O6" s="1367">
        <v>44196</v>
      </c>
      <c r="P6" s="1368"/>
      <c r="Q6" s="1367">
        <v>44561</v>
      </c>
      <c r="R6" s="1368"/>
      <c r="S6" s="1371">
        <v>44926</v>
      </c>
      <c r="T6" s="1372"/>
      <c r="U6" s="1369">
        <v>45291</v>
      </c>
      <c r="V6" s="1373"/>
      <c r="W6" s="1369">
        <f>J7</f>
        <v>45473</v>
      </c>
      <c r="X6" s="1370"/>
    </row>
    <row r="7" spans="1:26" x14ac:dyDescent="0.35">
      <c r="B7" s="225"/>
      <c r="C7" s="219"/>
      <c r="D7" s="226">
        <v>43465</v>
      </c>
      <c r="E7" s="227">
        <v>43830</v>
      </c>
      <c r="F7" s="228">
        <v>44196</v>
      </c>
      <c r="G7" s="228">
        <v>44561</v>
      </c>
      <c r="H7" s="228">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279274</v>
      </c>
      <c r="E9" s="300">
        <v>293661</v>
      </c>
      <c r="F9" s="300">
        <v>310424</v>
      </c>
      <c r="G9" s="254">
        <v>359285</v>
      </c>
      <c r="H9" s="254">
        <v>390413</v>
      </c>
      <c r="I9" s="254">
        <v>421261</v>
      </c>
      <c r="J9" s="301">
        <v>423327</v>
      </c>
      <c r="K9" s="302"/>
      <c r="L9" s="222"/>
      <c r="M9" s="278">
        <v>5.1515715748691182E-2</v>
      </c>
      <c r="N9" s="279">
        <v>14387</v>
      </c>
      <c r="O9" s="280">
        <v>5.7082826796884811E-2</v>
      </c>
      <c r="P9" s="279">
        <v>16763</v>
      </c>
      <c r="Q9" s="280">
        <v>0.15740084529546694</v>
      </c>
      <c r="R9" s="279">
        <f t="shared" ref="R9:R27" si="0">G9-F9</f>
        <v>48861</v>
      </c>
      <c r="S9" s="280">
        <f t="shared" ref="S9:S27" si="1">H9/G9-1</f>
        <v>8.6638740832486683E-2</v>
      </c>
      <c r="T9" s="279">
        <f t="shared" ref="T9:T27" si="2">H9-G9</f>
        <v>31128</v>
      </c>
      <c r="U9" s="280">
        <f>I9/H9-1</f>
        <v>7.9013762349102068E-2</v>
      </c>
      <c r="V9" s="279">
        <f>I9-H9</f>
        <v>30848</v>
      </c>
      <c r="W9" s="280">
        <v>6.5812828717959126E-2</v>
      </c>
      <c r="X9" s="279">
        <v>26140</v>
      </c>
    </row>
    <row r="10" spans="1:26" x14ac:dyDescent="0.35">
      <c r="B10" s="303" t="s">
        <v>7</v>
      </c>
      <c r="C10" s="219"/>
      <c r="D10" s="253">
        <v>34548</v>
      </c>
      <c r="E10" s="254">
        <v>39164</v>
      </c>
      <c r="F10" s="254">
        <v>37313</v>
      </c>
      <c r="G10" s="254">
        <v>41449</v>
      </c>
      <c r="H10" s="254">
        <v>43712</v>
      </c>
      <c r="I10" s="254">
        <v>51888</v>
      </c>
      <c r="J10" s="257">
        <v>53946</v>
      </c>
      <c r="K10" s="304"/>
      <c r="L10" s="219"/>
      <c r="M10" s="256">
        <v>0.13361120759522982</v>
      </c>
      <c r="N10" s="257">
        <v>4616</v>
      </c>
      <c r="O10" s="258">
        <v>-4.726279236033093E-2</v>
      </c>
      <c r="P10" s="257">
        <v>-1851</v>
      </c>
      <c r="Q10" s="258">
        <v>0.11084608581459543</v>
      </c>
      <c r="R10" s="257">
        <f t="shared" si="0"/>
        <v>4136</v>
      </c>
      <c r="S10" s="258">
        <f t="shared" si="1"/>
        <v>5.4597215855629821E-2</v>
      </c>
      <c r="T10" s="257">
        <f t="shared" si="2"/>
        <v>2263</v>
      </c>
      <c r="U10" s="258">
        <f t="shared" ref="U10:U26" si="3">I10/H10-1</f>
        <v>0.18704245973645683</v>
      </c>
      <c r="V10" s="257">
        <f t="shared" ref="V10:V26" si="4">I10-H10</f>
        <v>8176</v>
      </c>
      <c r="W10" s="258">
        <v>0.19991992526357927</v>
      </c>
      <c r="X10" s="257">
        <v>8988</v>
      </c>
    </row>
    <row r="11" spans="1:26" x14ac:dyDescent="0.35">
      <c r="B11" s="303" t="s">
        <v>37</v>
      </c>
      <c r="C11" s="219"/>
      <c r="D11" s="253">
        <v>28413</v>
      </c>
      <c r="E11" s="254">
        <v>27579</v>
      </c>
      <c r="F11" s="254">
        <v>30931</v>
      </c>
      <c r="G11" s="254">
        <v>35120</v>
      </c>
      <c r="H11" s="254">
        <v>36982</v>
      </c>
      <c r="I11" s="254">
        <v>40207</v>
      </c>
      <c r="J11" s="257">
        <v>42146</v>
      </c>
      <c r="L11" s="222"/>
      <c r="M11" s="256">
        <v>-2.9352761060078114E-2</v>
      </c>
      <c r="N11" s="257">
        <v>-834</v>
      </c>
      <c r="O11" s="258">
        <v>0.12154175278291457</v>
      </c>
      <c r="P11" s="257">
        <v>3352</v>
      </c>
      <c r="Q11" s="258">
        <v>0.13543047428146515</v>
      </c>
      <c r="R11" s="257">
        <f t="shared" si="0"/>
        <v>4189</v>
      </c>
      <c r="S11" s="258">
        <f t="shared" si="1"/>
        <v>5.3018223234624129E-2</v>
      </c>
      <c r="T11" s="257">
        <f t="shared" si="2"/>
        <v>1862</v>
      </c>
      <c r="U11" s="258">
        <f t="shared" si="3"/>
        <v>8.7204586014818064E-2</v>
      </c>
      <c r="V11" s="257">
        <f t="shared" si="4"/>
        <v>3225</v>
      </c>
      <c r="W11" s="258">
        <v>0.10674614637220659</v>
      </c>
      <c r="X11" s="257">
        <v>4065</v>
      </c>
    </row>
    <row r="12" spans="1:26" x14ac:dyDescent="0.35">
      <c r="B12" s="303" t="s">
        <v>38</v>
      </c>
      <c r="C12" s="219"/>
      <c r="D12" s="253">
        <v>22115</v>
      </c>
      <c r="E12" s="254">
        <v>28653</v>
      </c>
      <c r="F12" s="254">
        <v>36929</v>
      </c>
      <c r="G12" s="254">
        <v>39491</v>
      </c>
      <c r="H12" s="254">
        <v>42042</v>
      </c>
      <c r="I12" s="254">
        <v>47979</v>
      </c>
      <c r="J12" s="257">
        <v>49689</v>
      </c>
      <c r="L12" s="222"/>
      <c r="M12" s="256">
        <v>0.29563644585123217</v>
      </c>
      <c r="N12" s="257">
        <v>6538</v>
      </c>
      <c r="O12" s="258">
        <v>0.28883537500436263</v>
      </c>
      <c r="P12" s="257">
        <v>8276</v>
      </c>
      <c r="Q12" s="258">
        <v>6.9376370873839077E-2</v>
      </c>
      <c r="R12" s="257">
        <f t="shared" si="0"/>
        <v>2562</v>
      </c>
      <c r="S12" s="258">
        <f t="shared" si="1"/>
        <v>6.4596996784077376E-2</v>
      </c>
      <c r="T12" s="257">
        <f t="shared" si="2"/>
        <v>2551</v>
      </c>
      <c r="U12" s="258">
        <f t="shared" si="3"/>
        <v>0.14121592693021268</v>
      </c>
      <c r="V12" s="257">
        <f t="shared" si="4"/>
        <v>5937</v>
      </c>
      <c r="W12" s="258">
        <v>9.8536434382737959E-2</v>
      </c>
      <c r="X12" s="257">
        <v>4457</v>
      </c>
    </row>
    <row r="13" spans="1:26" x14ac:dyDescent="0.35">
      <c r="B13" s="303" t="s">
        <v>6</v>
      </c>
      <c r="C13" s="219"/>
      <c r="D13" s="253">
        <v>22532</v>
      </c>
      <c r="E13" s="254">
        <v>24418</v>
      </c>
      <c r="F13" s="254">
        <v>26624</v>
      </c>
      <c r="G13" s="254">
        <v>28747</v>
      </c>
      <c r="H13" s="254">
        <v>38665</v>
      </c>
      <c r="I13" s="254">
        <v>45957</v>
      </c>
      <c r="J13" s="257">
        <v>48844</v>
      </c>
      <c r="K13" s="304"/>
      <c r="L13" s="219"/>
      <c r="M13" s="256">
        <v>8.3703177702822762E-2</v>
      </c>
      <c r="N13" s="257">
        <v>1886</v>
      </c>
      <c r="O13" s="258">
        <v>9.0343189450405426E-2</v>
      </c>
      <c r="P13" s="257">
        <v>2206</v>
      </c>
      <c r="Q13" s="258">
        <v>7.9740084134615419E-2</v>
      </c>
      <c r="R13" s="257">
        <f t="shared" si="0"/>
        <v>2123</v>
      </c>
      <c r="S13" s="258">
        <f t="shared" si="1"/>
        <v>0.34500991407799075</v>
      </c>
      <c r="T13" s="257">
        <f t="shared" si="2"/>
        <v>9918</v>
      </c>
      <c r="U13" s="258">
        <f t="shared" si="3"/>
        <v>0.1885943359627571</v>
      </c>
      <c r="V13" s="257">
        <f t="shared" si="4"/>
        <v>7292</v>
      </c>
      <c r="W13" s="258">
        <v>0.12962834478133156</v>
      </c>
      <c r="X13" s="257">
        <v>5605</v>
      </c>
      <c r="Z13" s="224"/>
    </row>
    <row r="14" spans="1:26" x14ac:dyDescent="0.35">
      <c r="B14" s="303" t="s">
        <v>5</v>
      </c>
      <c r="C14" s="219"/>
      <c r="D14" s="253">
        <v>18016</v>
      </c>
      <c r="E14" s="254">
        <v>26271</v>
      </c>
      <c r="F14" s="254">
        <v>26136</v>
      </c>
      <c r="G14" s="254">
        <v>26969</v>
      </c>
      <c r="H14" s="254">
        <v>27567</v>
      </c>
      <c r="I14" s="254">
        <v>26847</v>
      </c>
      <c r="J14" s="257">
        <v>27854</v>
      </c>
      <c r="L14" s="222"/>
      <c r="M14" s="256">
        <v>0.45820381882770866</v>
      </c>
      <c r="N14" s="257">
        <v>8255</v>
      </c>
      <c r="O14" s="258">
        <v>-5.1387461459403427E-3</v>
      </c>
      <c r="P14" s="257">
        <v>-135</v>
      </c>
      <c r="Q14" s="258">
        <v>3.1871747780838788E-2</v>
      </c>
      <c r="R14" s="257">
        <f t="shared" si="0"/>
        <v>833</v>
      </c>
      <c r="S14" s="258">
        <f t="shared" si="1"/>
        <v>2.2173606733657092E-2</v>
      </c>
      <c r="T14" s="257">
        <f t="shared" si="2"/>
        <v>598</v>
      </c>
      <c r="U14" s="258">
        <f t="shared" si="3"/>
        <v>-2.611818478615735E-2</v>
      </c>
      <c r="V14" s="257">
        <f t="shared" si="4"/>
        <v>-720</v>
      </c>
      <c r="W14" s="258">
        <v>-5.6049409160686681E-3</v>
      </c>
      <c r="X14" s="257">
        <v>-157</v>
      </c>
      <c r="Z14" s="224"/>
    </row>
    <row r="15" spans="1:26" x14ac:dyDescent="0.35">
      <c r="B15" s="303" t="s">
        <v>4</v>
      </c>
      <c r="C15" s="219"/>
      <c r="D15" s="253">
        <v>125565</v>
      </c>
      <c r="E15" s="254">
        <v>139852</v>
      </c>
      <c r="F15" s="254">
        <v>141310</v>
      </c>
      <c r="G15" s="254">
        <v>148050</v>
      </c>
      <c r="H15" s="254">
        <v>153910</v>
      </c>
      <c r="I15" s="254">
        <v>168591</v>
      </c>
      <c r="J15" s="257">
        <v>171014</v>
      </c>
      <c r="L15" s="222"/>
      <c r="M15" s="256">
        <v>0.11378170668578025</v>
      </c>
      <c r="N15" s="257">
        <v>14287</v>
      </c>
      <c r="O15" s="258">
        <v>1.0425306752853025E-2</v>
      </c>
      <c r="P15" s="257">
        <v>1458</v>
      </c>
      <c r="Q15" s="258">
        <v>4.7696553676314535E-2</v>
      </c>
      <c r="R15" s="257">
        <f t="shared" si="0"/>
        <v>6740</v>
      </c>
      <c r="S15" s="258">
        <f t="shared" si="1"/>
        <v>3.9581222559945894E-2</v>
      </c>
      <c r="T15" s="257">
        <f t="shared" si="2"/>
        <v>5860</v>
      </c>
      <c r="U15" s="258">
        <f t="shared" si="3"/>
        <v>9.5386914430511283E-2</v>
      </c>
      <c r="V15" s="257">
        <f t="shared" si="4"/>
        <v>14681</v>
      </c>
      <c r="W15" s="258">
        <v>5.4164843090237724E-2</v>
      </c>
      <c r="X15" s="257">
        <v>8787</v>
      </c>
      <c r="Z15" s="224"/>
    </row>
    <row r="16" spans="1:26" x14ac:dyDescent="0.35">
      <c r="B16" s="303" t="s">
        <v>40</v>
      </c>
      <c r="C16" s="219"/>
      <c r="D16" s="253">
        <v>69490</v>
      </c>
      <c r="E16" s="254">
        <v>75685</v>
      </c>
      <c r="F16" s="254">
        <v>73889</v>
      </c>
      <c r="G16" s="254">
        <v>80243</v>
      </c>
      <c r="H16" s="254">
        <v>85666</v>
      </c>
      <c r="I16" s="254">
        <v>97263</v>
      </c>
      <c r="J16" s="257">
        <v>99784</v>
      </c>
      <c r="L16" s="222"/>
      <c r="M16" s="256">
        <v>8.9149517916246923E-2</v>
      </c>
      <c r="N16" s="257">
        <v>6195</v>
      </c>
      <c r="O16" s="258">
        <v>-2.372993327607853E-2</v>
      </c>
      <c r="P16" s="257">
        <v>-1796</v>
      </c>
      <c r="Q16" s="258">
        <v>8.5993855648337281E-2</v>
      </c>
      <c r="R16" s="257">
        <f t="shared" si="0"/>
        <v>6354</v>
      </c>
      <c r="S16" s="258">
        <f t="shared" si="1"/>
        <v>6.7582219009757916E-2</v>
      </c>
      <c r="T16" s="257">
        <f t="shared" si="2"/>
        <v>5423</v>
      </c>
      <c r="U16" s="258">
        <f t="shared" si="3"/>
        <v>0.13537459435481991</v>
      </c>
      <c r="V16" s="257">
        <f t="shared" si="4"/>
        <v>11597</v>
      </c>
      <c r="W16" s="258">
        <v>8.0018616531913223E-2</v>
      </c>
      <c r="X16" s="257">
        <v>7393</v>
      </c>
      <c r="Z16" s="224"/>
    </row>
    <row r="17" spans="2:28" x14ac:dyDescent="0.35">
      <c r="B17" s="303" t="s">
        <v>41</v>
      </c>
      <c r="C17" s="219"/>
      <c r="D17" s="253">
        <v>192995</v>
      </c>
      <c r="E17" s="254">
        <v>203003</v>
      </c>
      <c r="F17" s="254">
        <v>193486</v>
      </c>
      <c r="G17" s="254">
        <v>203102</v>
      </c>
      <c r="H17" s="254">
        <v>227045</v>
      </c>
      <c r="I17" s="254">
        <v>245461</v>
      </c>
      <c r="J17" s="257">
        <v>262753</v>
      </c>
      <c r="L17" s="222"/>
      <c r="M17" s="256">
        <v>5.1856265706365479E-2</v>
      </c>
      <c r="N17" s="257">
        <v>10008</v>
      </c>
      <c r="O17" s="258">
        <v>-4.6881080575163936E-2</v>
      </c>
      <c r="P17" s="257">
        <v>-9517</v>
      </c>
      <c r="Q17" s="258">
        <v>4.9698686209854959E-2</v>
      </c>
      <c r="R17" s="257">
        <f t="shared" si="0"/>
        <v>9616</v>
      </c>
      <c r="S17" s="258">
        <f t="shared" si="1"/>
        <v>0.11788657915727074</v>
      </c>
      <c r="T17" s="257">
        <f t="shared" si="2"/>
        <v>23943</v>
      </c>
      <c r="U17" s="258">
        <f t="shared" si="3"/>
        <v>8.1111673897245051E-2</v>
      </c>
      <c r="V17" s="257">
        <f t="shared" si="4"/>
        <v>18416</v>
      </c>
      <c r="W17" s="258">
        <v>9.952755378312661E-2</v>
      </c>
      <c r="X17" s="257">
        <v>23784</v>
      </c>
      <c r="Z17" s="224"/>
    </row>
    <row r="18" spans="2:28" x14ac:dyDescent="0.35">
      <c r="B18" s="303" t="s">
        <v>3</v>
      </c>
      <c r="C18" s="219"/>
      <c r="D18" s="253">
        <v>77342</v>
      </c>
      <c r="E18" s="254">
        <v>94194</v>
      </c>
      <c r="F18" s="254">
        <v>109857</v>
      </c>
      <c r="G18" s="254">
        <v>128089</v>
      </c>
      <c r="H18" s="254">
        <v>169532</v>
      </c>
      <c r="I18" s="254">
        <v>200429</v>
      </c>
      <c r="J18" s="257">
        <v>243836</v>
      </c>
      <c r="L18" s="222"/>
      <c r="M18" s="256">
        <v>0.21788937446665457</v>
      </c>
      <c r="N18" s="257">
        <v>16852</v>
      </c>
      <c r="O18" s="258">
        <v>0.1662844767182623</v>
      </c>
      <c r="P18" s="257">
        <v>15663</v>
      </c>
      <c r="Q18" s="258">
        <v>0.16596120411079851</v>
      </c>
      <c r="R18" s="257">
        <f t="shared" si="0"/>
        <v>18232</v>
      </c>
      <c r="S18" s="258">
        <f t="shared" si="1"/>
        <v>0.32354847020431099</v>
      </c>
      <c r="T18" s="257">
        <f t="shared" si="2"/>
        <v>41443</v>
      </c>
      <c r="U18" s="258">
        <f t="shared" si="3"/>
        <v>0.18224877899157677</v>
      </c>
      <c r="V18" s="257">
        <f t="shared" si="4"/>
        <v>30897</v>
      </c>
      <c r="W18" s="258">
        <v>0.26752992914732476</v>
      </c>
      <c r="X18" s="257">
        <v>51465</v>
      </c>
      <c r="Z18" s="224"/>
    </row>
    <row r="19" spans="2:28" x14ac:dyDescent="0.35">
      <c r="B19" s="303" t="s">
        <v>2</v>
      </c>
      <c r="C19" s="219"/>
      <c r="D19" s="253">
        <v>31925</v>
      </c>
      <c r="E19" s="254">
        <v>31136</v>
      </c>
      <c r="F19" s="254">
        <v>31717</v>
      </c>
      <c r="G19" s="254">
        <v>33614</v>
      </c>
      <c r="H19" s="254">
        <v>36559</v>
      </c>
      <c r="I19" s="254">
        <v>40743</v>
      </c>
      <c r="J19" s="257">
        <v>42881</v>
      </c>
      <c r="K19" s="304"/>
      <c r="L19" s="219"/>
      <c r="M19" s="256">
        <v>-2.4714173844949117E-2</v>
      </c>
      <c r="N19" s="257">
        <v>-789</v>
      </c>
      <c r="O19" s="258">
        <v>1.8660071942446121E-2</v>
      </c>
      <c r="P19" s="257">
        <v>581</v>
      </c>
      <c r="Q19" s="258">
        <v>5.9810196424630258E-2</v>
      </c>
      <c r="R19" s="257">
        <f t="shared" si="0"/>
        <v>1897</v>
      </c>
      <c r="S19" s="258">
        <f t="shared" si="1"/>
        <v>8.7612304396977425E-2</v>
      </c>
      <c r="T19" s="257">
        <f t="shared" si="2"/>
        <v>2945</v>
      </c>
      <c r="U19" s="258">
        <f t="shared" si="3"/>
        <v>0.11444514346672507</v>
      </c>
      <c r="V19" s="257">
        <f t="shared" si="4"/>
        <v>4184</v>
      </c>
      <c r="W19" s="258">
        <v>0.11142501684723438</v>
      </c>
      <c r="X19" s="257">
        <v>4299</v>
      </c>
      <c r="Z19" s="224"/>
    </row>
    <row r="20" spans="2:28" x14ac:dyDescent="0.35">
      <c r="B20" s="303" t="s">
        <v>35</v>
      </c>
      <c r="C20" s="219"/>
      <c r="D20" s="253">
        <v>70220</v>
      </c>
      <c r="E20" s="254">
        <v>72627</v>
      </c>
      <c r="F20" s="254">
        <v>73730</v>
      </c>
      <c r="G20" s="254">
        <v>77158</v>
      </c>
      <c r="H20" s="254">
        <v>82694</v>
      </c>
      <c r="I20" s="254">
        <v>89704</v>
      </c>
      <c r="J20" s="257">
        <v>96329</v>
      </c>
      <c r="L20" s="222"/>
      <c r="M20" s="256">
        <v>3.4277983480489826E-2</v>
      </c>
      <c r="N20" s="257">
        <v>2407</v>
      </c>
      <c r="O20" s="258">
        <v>1.518718933729879E-2</v>
      </c>
      <c r="P20" s="257">
        <v>1103</v>
      </c>
      <c r="Q20" s="258">
        <v>4.6493964464939586E-2</v>
      </c>
      <c r="R20" s="257">
        <f t="shared" si="0"/>
        <v>3428</v>
      </c>
      <c r="S20" s="258">
        <f t="shared" si="1"/>
        <v>7.1748878923766801E-2</v>
      </c>
      <c r="T20" s="257">
        <f t="shared" si="2"/>
        <v>5536</v>
      </c>
      <c r="U20" s="258">
        <f t="shared" si="3"/>
        <v>8.4770358188018369E-2</v>
      </c>
      <c r="V20" s="257">
        <f t="shared" si="4"/>
        <v>7010</v>
      </c>
      <c r="W20" s="258">
        <v>9.9294745971607146E-2</v>
      </c>
      <c r="X20" s="257">
        <v>8701</v>
      </c>
      <c r="Z20" s="224"/>
    </row>
    <row r="21" spans="2:28" x14ac:dyDescent="0.35">
      <c r="B21" s="303" t="s">
        <v>42</v>
      </c>
      <c r="C21" s="219"/>
      <c r="D21" s="253">
        <v>187101</v>
      </c>
      <c r="E21" s="254">
        <v>187165</v>
      </c>
      <c r="F21" s="254">
        <v>169910</v>
      </c>
      <c r="G21" s="254">
        <v>198080</v>
      </c>
      <c r="H21" s="254">
        <v>218173</v>
      </c>
      <c r="I21" s="254">
        <v>243836</v>
      </c>
      <c r="J21" s="257">
        <v>254564</v>
      </c>
      <c r="L21" s="222"/>
      <c r="M21" s="256">
        <v>3.4206123965141444E-4</v>
      </c>
      <c r="N21" s="257">
        <v>64</v>
      </c>
      <c r="O21" s="258">
        <v>-9.2191381935725181E-2</v>
      </c>
      <c r="P21" s="257">
        <v>-17255</v>
      </c>
      <c r="Q21" s="258">
        <v>0.16579365546465774</v>
      </c>
      <c r="R21" s="257">
        <f t="shared" si="0"/>
        <v>28170</v>
      </c>
      <c r="S21" s="258">
        <f t="shared" si="1"/>
        <v>0.10143881260096932</v>
      </c>
      <c r="T21" s="257">
        <f t="shared" si="2"/>
        <v>20093</v>
      </c>
      <c r="U21" s="258">
        <f t="shared" si="3"/>
        <v>0.11762683741801228</v>
      </c>
      <c r="V21" s="257">
        <f t="shared" si="4"/>
        <v>25663</v>
      </c>
      <c r="W21" s="258">
        <v>9.5322920700486202E-2</v>
      </c>
      <c r="X21" s="257">
        <v>22154</v>
      </c>
      <c r="Z21" s="224"/>
    </row>
    <row r="22" spans="2:28" x14ac:dyDescent="0.35">
      <c r="B22" s="303" t="s">
        <v>43</v>
      </c>
      <c r="C22" s="219"/>
      <c r="D22" s="253">
        <v>43902</v>
      </c>
      <c r="E22" s="254">
        <v>44054</v>
      </c>
      <c r="F22" s="254">
        <v>44045</v>
      </c>
      <c r="G22" s="254">
        <v>46064</v>
      </c>
      <c r="H22" s="254">
        <v>47227</v>
      </c>
      <c r="I22" s="254">
        <v>50551</v>
      </c>
      <c r="J22" s="257">
        <v>55390</v>
      </c>
      <c r="L22" s="222"/>
      <c r="M22" s="256">
        <v>3.4622568447906232E-3</v>
      </c>
      <c r="N22" s="257">
        <v>152</v>
      </c>
      <c r="O22" s="258">
        <v>-2.0429472919603064E-4</v>
      </c>
      <c r="P22" s="257">
        <v>-9</v>
      </c>
      <c r="Q22" s="258">
        <v>4.5839482347598937E-2</v>
      </c>
      <c r="R22" s="257">
        <f t="shared" si="0"/>
        <v>2019</v>
      </c>
      <c r="S22" s="258">
        <f t="shared" si="1"/>
        <v>2.5247481764501645E-2</v>
      </c>
      <c r="T22" s="257">
        <f t="shared" si="2"/>
        <v>1163</v>
      </c>
      <c r="U22" s="258">
        <f t="shared" si="3"/>
        <v>7.0383467084506712E-2</v>
      </c>
      <c r="V22" s="257">
        <f t="shared" si="4"/>
        <v>3324</v>
      </c>
      <c r="W22" s="258">
        <v>0.12753180661577601</v>
      </c>
      <c r="X22" s="257">
        <v>6265</v>
      </c>
      <c r="Z22" s="224"/>
    </row>
    <row r="23" spans="2:28" x14ac:dyDescent="0.35">
      <c r="B23" s="303" t="s">
        <v>44</v>
      </c>
      <c r="C23" s="219"/>
      <c r="D23" s="253">
        <v>17706</v>
      </c>
      <c r="E23" s="254">
        <v>17755</v>
      </c>
      <c r="F23" s="254">
        <v>17268</v>
      </c>
      <c r="G23" s="254">
        <v>18123</v>
      </c>
      <c r="H23" s="254">
        <v>20187</v>
      </c>
      <c r="I23" s="254">
        <v>22154</v>
      </c>
      <c r="J23" s="257">
        <v>22398</v>
      </c>
      <c r="K23" s="304"/>
      <c r="L23" s="219"/>
      <c r="M23" s="256">
        <v>2.7674234722692148E-3</v>
      </c>
      <c r="N23" s="257">
        <v>49</v>
      </c>
      <c r="O23" s="258">
        <v>-2.7428893269501597E-2</v>
      </c>
      <c r="P23" s="257">
        <v>-487</v>
      </c>
      <c r="Q23" s="258">
        <v>4.9513551077136952E-2</v>
      </c>
      <c r="R23" s="257">
        <f t="shared" si="0"/>
        <v>855</v>
      </c>
      <c r="S23" s="258">
        <f t="shared" si="1"/>
        <v>0.11388842906803509</v>
      </c>
      <c r="T23" s="257">
        <f t="shared" si="2"/>
        <v>2064</v>
      </c>
      <c r="U23" s="258">
        <f t="shared" si="3"/>
        <v>9.743894585624413E-2</v>
      </c>
      <c r="V23" s="257">
        <f t="shared" si="4"/>
        <v>1967</v>
      </c>
      <c r="W23" s="258">
        <v>6.0812730889457267E-2</v>
      </c>
      <c r="X23" s="257">
        <v>1284</v>
      </c>
      <c r="Z23" s="224"/>
    </row>
    <row r="24" spans="2:28" x14ac:dyDescent="0.35">
      <c r="B24" s="303" t="s">
        <v>45</v>
      </c>
      <c r="C24" s="219"/>
      <c r="D24" s="253">
        <v>84144</v>
      </c>
      <c r="E24" s="254">
        <v>89779</v>
      </c>
      <c r="F24" s="254">
        <v>88748</v>
      </c>
      <c r="G24" s="254">
        <v>89865</v>
      </c>
      <c r="H24" s="254">
        <v>89904</v>
      </c>
      <c r="I24" s="254">
        <v>94658</v>
      </c>
      <c r="J24" s="257">
        <v>98408</v>
      </c>
      <c r="L24" s="222"/>
      <c r="M24" s="256">
        <v>6.6968530138809657E-2</v>
      </c>
      <c r="N24" s="257">
        <v>5635</v>
      </c>
      <c r="O24" s="258">
        <v>-1.1483754552846448E-2</v>
      </c>
      <c r="P24" s="257">
        <v>-1031</v>
      </c>
      <c r="Q24" s="258">
        <v>1.2586199125614206E-2</v>
      </c>
      <c r="R24" s="257">
        <f t="shared" si="0"/>
        <v>1117</v>
      </c>
      <c r="S24" s="258">
        <f t="shared" si="1"/>
        <v>4.3398430979801894E-4</v>
      </c>
      <c r="T24" s="257">
        <f t="shared" si="2"/>
        <v>39</v>
      </c>
      <c r="U24" s="258">
        <f t="shared" si="3"/>
        <v>5.2878626090051561E-2</v>
      </c>
      <c r="V24" s="257">
        <f t="shared" si="4"/>
        <v>4754</v>
      </c>
      <c r="W24" s="258">
        <v>6.633725592180828E-2</v>
      </c>
      <c r="X24" s="257">
        <v>6122</v>
      </c>
      <c r="Z24" s="224"/>
    </row>
    <row r="25" spans="2:28" x14ac:dyDescent="0.35">
      <c r="B25" s="303" t="s">
        <v>46</v>
      </c>
      <c r="C25" s="219"/>
      <c r="D25" s="253">
        <v>11661</v>
      </c>
      <c r="E25" s="254">
        <v>12152</v>
      </c>
      <c r="F25" s="254">
        <v>11213</v>
      </c>
      <c r="G25" s="254">
        <v>11764</v>
      </c>
      <c r="H25" s="254">
        <v>12841</v>
      </c>
      <c r="I25" s="254">
        <v>13957</v>
      </c>
      <c r="J25" s="257">
        <v>14146</v>
      </c>
      <c r="L25" s="222"/>
      <c r="M25" s="256">
        <v>4.2106165851985233E-2</v>
      </c>
      <c r="N25" s="257">
        <v>491</v>
      </c>
      <c r="O25" s="258">
        <v>-7.7271231073074431E-2</v>
      </c>
      <c r="P25" s="257">
        <v>-939</v>
      </c>
      <c r="Q25" s="258">
        <v>4.9139391777401231E-2</v>
      </c>
      <c r="R25" s="257">
        <f t="shared" si="0"/>
        <v>551</v>
      </c>
      <c r="S25" s="258">
        <f t="shared" si="1"/>
        <v>9.1550493029581848E-2</v>
      </c>
      <c r="T25" s="257">
        <f t="shared" si="2"/>
        <v>1077</v>
      </c>
      <c r="U25" s="258">
        <f t="shared" si="3"/>
        <v>8.6909119227474463E-2</v>
      </c>
      <c r="V25" s="257">
        <f t="shared" si="4"/>
        <v>1116</v>
      </c>
      <c r="W25" s="258">
        <v>4.0912435614422371E-2</v>
      </c>
      <c r="X25" s="257">
        <v>556</v>
      </c>
      <c r="Z25" s="224"/>
    </row>
    <row r="26" spans="2:28" x14ac:dyDescent="0.35">
      <c r="B26" s="305" t="s">
        <v>1</v>
      </c>
      <c r="C26" s="219"/>
      <c r="D26" s="260">
        <v>3710</v>
      </c>
      <c r="E26" s="261">
        <v>3873</v>
      </c>
      <c r="F26" s="261">
        <v>3677</v>
      </c>
      <c r="G26" s="261">
        <v>3992</v>
      </c>
      <c r="H26" s="261">
        <v>4310</v>
      </c>
      <c r="I26" s="261">
        <v>4565</v>
      </c>
      <c r="J26" s="265">
        <v>4773</v>
      </c>
      <c r="K26" s="1227"/>
      <c r="L26" s="219"/>
      <c r="M26" s="264">
        <v>4.3935309973045733E-2</v>
      </c>
      <c r="N26" s="265">
        <v>163</v>
      </c>
      <c r="O26" s="266">
        <v>-5.060676478182291E-2</v>
      </c>
      <c r="P26" s="265">
        <v>-196</v>
      </c>
      <c r="Q26" s="266">
        <v>8.5667663856404674E-2</v>
      </c>
      <c r="R26" s="265">
        <f t="shared" si="0"/>
        <v>315</v>
      </c>
      <c r="S26" s="266">
        <f t="shared" si="1"/>
        <v>7.965931863727449E-2</v>
      </c>
      <c r="T26" s="265">
        <f t="shared" si="2"/>
        <v>318</v>
      </c>
      <c r="U26" s="266">
        <f t="shared" si="3"/>
        <v>5.9164733178654227E-2</v>
      </c>
      <c r="V26" s="265">
        <f t="shared" si="4"/>
        <v>255</v>
      </c>
      <c r="W26" s="266">
        <v>7.9864253393665097E-2</v>
      </c>
      <c r="X26" s="265">
        <v>353</v>
      </c>
      <c r="Z26" s="224"/>
      <c r="AA26" s="224"/>
      <c r="AB26" s="286"/>
    </row>
    <row r="27" spans="2:28" x14ac:dyDescent="0.35">
      <c r="B27" s="235" t="s">
        <v>0</v>
      </c>
      <c r="C27" s="219"/>
      <c r="D27" s="1228">
        <f t="shared" ref="D27:J27" si="5">SUM(D9:D26)</f>
        <v>1320659</v>
      </c>
      <c r="E27" s="306">
        <f t="shared" si="5"/>
        <v>1411021</v>
      </c>
      <c r="F27" s="307">
        <f t="shared" si="5"/>
        <v>1427207</v>
      </c>
      <c r="G27" s="306">
        <f t="shared" si="5"/>
        <v>1569205</v>
      </c>
      <c r="H27" s="307">
        <v>1727429</v>
      </c>
      <c r="I27" s="306">
        <v>1906051</v>
      </c>
      <c r="J27" s="306">
        <f t="shared" si="5"/>
        <v>2012082</v>
      </c>
      <c r="K27" s="308"/>
      <c r="L27" s="222"/>
      <c r="M27" s="240">
        <f t="shared" ref="M27" si="6">E27/D27-1</f>
        <v>6.842190149008931E-2</v>
      </c>
      <c r="N27" s="241">
        <f t="shared" ref="N27" si="7">E27-D27</f>
        <v>90362</v>
      </c>
      <c r="O27" s="242">
        <f t="shared" ref="O27" si="8">F27/E27-1</f>
        <v>1.1471126227037054E-2</v>
      </c>
      <c r="P27" s="243">
        <f t="shared" ref="P27" si="9">F27-E27</f>
        <v>16186</v>
      </c>
      <c r="Q27" s="242">
        <f t="shared" ref="Q27" si="10">G27/F27-1</f>
        <v>9.9493626362538778E-2</v>
      </c>
      <c r="R27" s="237">
        <f t="shared" si="0"/>
        <v>141998</v>
      </c>
      <c r="S27" s="242">
        <f t="shared" si="1"/>
        <v>0.10083067540569912</v>
      </c>
      <c r="T27" s="243">
        <f t="shared" si="2"/>
        <v>158224</v>
      </c>
      <c r="U27" s="309">
        <f>I27/H27-1</f>
        <v>0.10340338155721596</v>
      </c>
      <c r="V27" s="237">
        <f>I27-H27</f>
        <v>178622</v>
      </c>
      <c r="W27" s="242">
        <v>0.10443451908831869</v>
      </c>
      <c r="X27" s="243">
        <v>190261</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EVO_prest!D9:J9</xm:f>
              <xm:sqref>K9</xm:sqref>
            </x14:sparkline>
            <x14:sparkline>
              <xm:f>EVO_prest!D10:J10</xm:f>
              <xm:sqref>K10</xm:sqref>
            </x14:sparkline>
            <x14:sparkline>
              <xm:f>EVO_prest!D11:J11</xm:f>
              <xm:sqref>K11</xm:sqref>
            </x14:sparkline>
            <x14:sparkline>
              <xm:f>EVO_prest!D12:J12</xm:f>
              <xm:sqref>K12</xm:sqref>
            </x14:sparkline>
            <x14:sparkline>
              <xm:f>EVO_prest!D13:J13</xm:f>
              <xm:sqref>K13</xm:sqref>
            </x14:sparkline>
            <x14:sparkline>
              <xm:f>EVO_prest!D14:J14</xm:f>
              <xm:sqref>K14</xm:sqref>
            </x14:sparkline>
            <x14:sparkline>
              <xm:f>EVO_prest!D15:J15</xm:f>
              <xm:sqref>K15</xm:sqref>
            </x14:sparkline>
            <x14:sparkline>
              <xm:f>EVO_prest!D16:J16</xm:f>
              <xm:sqref>K16</xm:sqref>
            </x14:sparkline>
            <x14:sparkline>
              <xm:f>EVO_prest!D17:J17</xm:f>
              <xm:sqref>K17</xm:sqref>
            </x14:sparkline>
            <x14:sparkline>
              <xm:f>EVO_prest!D18:J18</xm:f>
              <xm:sqref>K18</xm:sqref>
            </x14:sparkline>
            <x14:sparkline>
              <xm:f>EVO_prest!D19:J19</xm:f>
              <xm:sqref>K19</xm:sqref>
            </x14:sparkline>
            <x14:sparkline>
              <xm:f>EVO_prest!D20:J20</xm:f>
              <xm:sqref>K20</xm:sqref>
            </x14:sparkline>
            <x14:sparkline>
              <xm:f>EVO_prest!D21:J21</xm:f>
              <xm:sqref>K21</xm:sqref>
            </x14:sparkline>
            <x14:sparkline>
              <xm:f>EVO_prest!D22:J22</xm:f>
              <xm:sqref>K22</xm:sqref>
            </x14:sparkline>
            <x14:sparkline>
              <xm:f>EVO_prest!D23:J23</xm:f>
              <xm:sqref>K23</xm:sqref>
            </x14:sparkline>
            <x14:sparkline>
              <xm:f>EVO_prest!D24:J24</xm:f>
              <xm:sqref>K24</xm:sqref>
            </x14:sparkline>
            <x14:sparkline>
              <xm:f>EVO_prest!D25:J25</xm:f>
              <xm:sqref>K25</xm:sqref>
            </x14:sparkline>
            <x14:sparkline>
              <xm:f>EVO_prest!D26:J26</xm:f>
              <xm:sqref>K26</xm:sqref>
            </x14:sparkline>
            <x14:sparkline>
              <xm:f>EVO_prest!D27:J27</xm:f>
              <xm:sqref>K27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391</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475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214</v>
      </c>
      <c r="K8" s="1401"/>
      <c r="L8" s="1401"/>
      <c r="M8" s="1401"/>
      <c r="N8" s="1401"/>
      <c r="O8" s="1402"/>
      <c r="P8" s="317"/>
      <c r="Q8" s="1400" t="s">
        <v>215</v>
      </c>
      <c r="R8" s="1401"/>
      <c r="S8" s="1401"/>
      <c r="T8" s="1401"/>
      <c r="U8" s="1401"/>
      <c r="V8" s="1402"/>
      <c r="W8" s="317"/>
      <c r="X8" s="1400" t="s">
        <v>216</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212</v>
      </c>
      <c r="G10" s="406" t="s">
        <v>9</v>
      </c>
      <c r="H10" s="888"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8584147</v>
      </c>
      <c r="E12" s="352">
        <f>L12+S12+Z12</f>
        <v>4354316</v>
      </c>
      <c r="F12" s="353">
        <f>E12/$D12*100</f>
        <v>50.725086604411594</v>
      </c>
      <c r="G12" s="352">
        <f>N12+U12+AB12</f>
        <v>4229831</v>
      </c>
      <c r="H12" s="354">
        <f>G12/$D12*100</f>
        <v>49.274913395588406</v>
      </c>
      <c r="I12" s="350"/>
      <c r="J12" s="355">
        <f>L12+N12</f>
        <v>7016107</v>
      </c>
      <c r="K12" s="356">
        <f>J12/$D12*100</f>
        <v>81.733304427335639</v>
      </c>
      <c r="L12" s="357">
        <v>3476457</v>
      </c>
      <c r="M12" s="353">
        <v>49.549657666281313</v>
      </c>
      <c r="N12" s="357">
        <v>3539650</v>
      </c>
      <c r="O12" s="358">
        <v>50.450342333718687</v>
      </c>
      <c r="P12" s="350"/>
      <c r="Q12" s="355">
        <v>1145951</v>
      </c>
      <c r="R12" s="356">
        <v>13.349619944765626</v>
      </c>
      <c r="S12" s="357">
        <v>613159</v>
      </c>
      <c r="T12" s="353">
        <v>53.506563544165495</v>
      </c>
      <c r="U12" s="357">
        <v>532792</v>
      </c>
      <c r="V12" s="358">
        <v>46.493436455834498</v>
      </c>
      <c r="W12" s="350"/>
      <c r="X12" s="355">
        <v>422089</v>
      </c>
      <c r="Y12" s="356">
        <v>4.91707562789873</v>
      </c>
      <c r="Z12" s="357">
        <v>264700</v>
      </c>
      <c r="AA12" s="353">
        <v>62.711892515559519</v>
      </c>
      <c r="AB12" s="357">
        <v>157389</v>
      </c>
      <c r="AC12" s="358">
        <f t="shared" ref="AC12:AC29" si="0">AB12/$X12*100</f>
        <v>37.288107484440488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1341289</v>
      </c>
      <c r="E13" s="365">
        <f t="shared" ref="E13:E29" si="2">L13+S13+Z13</f>
        <v>678615</v>
      </c>
      <c r="F13" s="366">
        <f t="shared" ref="F13:H28" si="3">E13/$D13*100</f>
        <v>50.59424180769394</v>
      </c>
      <c r="G13" s="365">
        <f t="shared" ref="G13:G29" si="4">N13+U13+AB13</f>
        <v>662674</v>
      </c>
      <c r="H13" s="367">
        <f t="shared" si="3"/>
        <v>49.40575819230606</v>
      </c>
      <c r="I13" s="350"/>
      <c r="J13" s="368">
        <f t="shared" ref="J13:J29" si="5">L13+N13</f>
        <v>1044239</v>
      </c>
      <c r="K13" s="369">
        <f t="shared" ref="K13:K29" si="6">J13/$D13*100</f>
        <v>77.853393265731697</v>
      </c>
      <c r="L13" s="370">
        <v>511688</v>
      </c>
      <c r="M13" s="371">
        <v>49.001042864708175</v>
      </c>
      <c r="N13" s="370">
        <v>532551</v>
      </c>
      <c r="O13" s="372">
        <v>50.998957135291825</v>
      </c>
      <c r="P13" s="350"/>
      <c r="Q13" s="368">
        <v>200993</v>
      </c>
      <c r="R13" s="369">
        <v>14.985062876084124</v>
      </c>
      <c r="S13" s="370">
        <v>106998</v>
      </c>
      <c r="T13" s="371">
        <v>53.23468976531521</v>
      </c>
      <c r="U13" s="370">
        <v>93995</v>
      </c>
      <c r="V13" s="372">
        <v>46.76531023468479</v>
      </c>
      <c r="W13" s="350"/>
      <c r="X13" s="368">
        <v>96057</v>
      </c>
      <c r="Y13" s="369">
        <v>7.1615438581841797</v>
      </c>
      <c r="Z13" s="370">
        <v>59929</v>
      </c>
      <c r="AA13" s="371">
        <v>62.388998198986023</v>
      </c>
      <c r="AB13" s="370">
        <v>36128</v>
      </c>
      <c r="AC13" s="372">
        <f t="shared" si="0"/>
        <v>37.611001801013984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1006060</v>
      </c>
      <c r="E14" s="365">
        <f t="shared" si="2"/>
        <v>526321</v>
      </c>
      <c r="F14" s="366">
        <f t="shared" si="3"/>
        <v>52.315070671729323</v>
      </c>
      <c r="G14" s="365">
        <f t="shared" si="4"/>
        <v>479739</v>
      </c>
      <c r="H14" s="367">
        <f t="shared" si="3"/>
        <v>47.684929328270684</v>
      </c>
      <c r="I14" s="350"/>
      <c r="J14" s="368">
        <f t="shared" si="5"/>
        <v>728875</v>
      </c>
      <c r="K14" s="369">
        <f t="shared" si="6"/>
        <v>72.448462318350792</v>
      </c>
      <c r="L14" s="370">
        <v>366097</v>
      </c>
      <c r="M14" s="371">
        <v>50.227679643285882</v>
      </c>
      <c r="N14" s="370">
        <v>362778</v>
      </c>
      <c r="O14" s="372">
        <v>49.772320356714111</v>
      </c>
      <c r="P14" s="350"/>
      <c r="Q14" s="368">
        <v>193292</v>
      </c>
      <c r="R14" s="369">
        <v>19.212770610102776</v>
      </c>
      <c r="S14" s="370">
        <v>105688</v>
      </c>
      <c r="T14" s="371">
        <v>54.677896653767355</v>
      </c>
      <c r="U14" s="370">
        <v>87604</v>
      </c>
      <c r="V14" s="372">
        <v>45.322103346232645</v>
      </c>
      <c r="W14" s="350"/>
      <c r="X14" s="368">
        <v>83893</v>
      </c>
      <c r="Y14" s="369">
        <v>8.3387670715464282</v>
      </c>
      <c r="Z14" s="370">
        <v>54536</v>
      </c>
      <c r="AA14" s="371">
        <v>65.006615569833002</v>
      </c>
      <c r="AB14" s="370">
        <v>29357</v>
      </c>
      <c r="AC14" s="372">
        <f t="shared" si="0"/>
        <v>34.993384430166998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1209906</v>
      </c>
      <c r="E15" s="365">
        <f t="shared" si="2"/>
        <v>607257</v>
      </c>
      <c r="F15" s="366">
        <f t="shared" si="3"/>
        <v>50.190428016721953</v>
      </c>
      <c r="G15" s="365">
        <f t="shared" si="4"/>
        <v>602649</v>
      </c>
      <c r="H15" s="367">
        <f t="shared" si="3"/>
        <v>49.80957198327804</v>
      </c>
      <c r="I15" s="350"/>
      <c r="J15" s="368">
        <f t="shared" si="5"/>
        <v>1010320</v>
      </c>
      <c r="K15" s="369">
        <f t="shared" si="6"/>
        <v>83.504007749362358</v>
      </c>
      <c r="L15" s="370">
        <v>496569</v>
      </c>
      <c r="M15" s="371">
        <v>49.149675350384037</v>
      </c>
      <c r="N15" s="370">
        <v>513751</v>
      </c>
      <c r="O15" s="372">
        <v>50.850324649615963</v>
      </c>
      <c r="P15" s="350"/>
      <c r="Q15" s="368">
        <v>147036</v>
      </c>
      <c r="R15" s="369">
        <v>12.152679629657181</v>
      </c>
      <c r="S15" s="370">
        <v>78176</v>
      </c>
      <c r="T15" s="371">
        <v>53.167931662994093</v>
      </c>
      <c r="U15" s="370">
        <v>68860</v>
      </c>
      <c r="V15" s="372">
        <v>46.832068337005907</v>
      </c>
      <c r="W15" s="350"/>
      <c r="X15" s="368">
        <v>52550</v>
      </c>
      <c r="Y15" s="369">
        <v>4.3433126209804733</v>
      </c>
      <c r="Z15" s="370">
        <v>32512</v>
      </c>
      <c r="AA15" s="371">
        <v>61.868696479543296</v>
      </c>
      <c r="AB15" s="370">
        <v>20038</v>
      </c>
      <c r="AC15" s="372">
        <f t="shared" si="0"/>
        <v>38.131303520456704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2213016</v>
      </c>
      <c r="E16" s="365">
        <f t="shared" si="2"/>
        <v>1120293</v>
      </c>
      <c r="F16" s="366">
        <f t="shared" si="3"/>
        <v>50.622905573208691</v>
      </c>
      <c r="G16" s="365">
        <f t="shared" si="4"/>
        <v>1092723</v>
      </c>
      <c r="H16" s="367">
        <f t="shared" si="3"/>
        <v>49.377094426791309</v>
      </c>
      <c r="I16" s="350"/>
      <c r="J16" s="368">
        <f t="shared" si="5"/>
        <v>1826469</v>
      </c>
      <c r="K16" s="369">
        <f t="shared" si="6"/>
        <v>82.533022806884361</v>
      </c>
      <c r="L16" s="370">
        <v>907631</v>
      </c>
      <c r="M16" s="371">
        <v>49.69320585238512</v>
      </c>
      <c r="N16" s="370">
        <v>918838</v>
      </c>
      <c r="O16" s="372">
        <v>50.306794147614873</v>
      </c>
      <c r="P16" s="350"/>
      <c r="Q16" s="368">
        <v>288173</v>
      </c>
      <c r="R16" s="369">
        <v>13.021731428963912</v>
      </c>
      <c r="S16" s="370">
        <v>152018</v>
      </c>
      <c r="T16" s="371">
        <v>52.752339740364299</v>
      </c>
      <c r="U16" s="370">
        <v>136155</v>
      </c>
      <c r="V16" s="372">
        <v>47.247660259635701</v>
      </c>
      <c r="W16" s="350"/>
      <c r="X16" s="368">
        <v>98374</v>
      </c>
      <c r="Y16" s="369">
        <v>4.4452457641517276</v>
      </c>
      <c r="Z16" s="370">
        <v>60644</v>
      </c>
      <c r="AA16" s="371">
        <v>61.646369975806614</v>
      </c>
      <c r="AB16" s="370">
        <v>37730</v>
      </c>
      <c r="AC16" s="372">
        <f t="shared" si="0"/>
        <v>38.353630024193386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588387</v>
      </c>
      <c r="E17" s="375">
        <f t="shared" si="2"/>
        <v>303254</v>
      </c>
      <c r="F17" s="376">
        <f t="shared" si="3"/>
        <v>51.539887862920153</v>
      </c>
      <c r="G17" s="375">
        <f t="shared" si="4"/>
        <v>285133</v>
      </c>
      <c r="H17" s="367">
        <f t="shared" si="3"/>
        <v>48.460112137079847</v>
      </c>
      <c r="I17" s="350"/>
      <c r="J17" s="377">
        <f t="shared" si="5"/>
        <v>450214</v>
      </c>
      <c r="K17" s="378">
        <f t="shared" si="6"/>
        <v>76.516646356904545</v>
      </c>
      <c r="L17" s="375">
        <v>224707</v>
      </c>
      <c r="M17" s="376">
        <v>49.911153362623104</v>
      </c>
      <c r="N17" s="375">
        <v>225507</v>
      </c>
      <c r="O17" s="372">
        <v>50.088846637376896</v>
      </c>
      <c r="P17" s="350"/>
      <c r="Q17" s="377">
        <v>97495</v>
      </c>
      <c r="R17" s="378">
        <v>16.569876628817429</v>
      </c>
      <c r="S17" s="375">
        <v>52210</v>
      </c>
      <c r="T17" s="376">
        <v>53.551464177650132</v>
      </c>
      <c r="U17" s="375">
        <v>45285</v>
      </c>
      <c r="V17" s="372">
        <v>46.448535822349861</v>
      </c>
      <c r="W17" s="350"/>
      <c r="X17" s="377">
        <v>40678</v>
      </c>
      <c r="Y17" s="378">
        <v>6.9134770142780173</v>
      </c>
      <c r="Z17" s="375">
        <v>26337</v>
      </c>
      <c r="AA17" s="376">
        <v>64.745071045774125</v>
      </c>
      <c r="AB17" s="375">
        <v>14341</v>
      </c>
      <c r="AC17" s="372">
        <f t="shared" si="0"/>
        <v>35.254928954225875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2383703</v>
      </c>
      <c r="E18" s="365">
        <f t="shared" si="2"/>
        <v>1210118</v>
      </c>
      <c r="F18" s="366">
        <f t="shared" si="3"/>
        <v>50.766307715348766</v>
      </c>
      <c r="G18" s="365">
        <f t="shared" si="4"/>
        <v>1173585</v>
      </c>
      <c r="H18" s="367">
        <f t="shared" si="3"/>
        <v>49.233692284651234</v>
      </c>
      <c r="I18" s="350"/>
      <c r="J18" s="368">
        <f t="shared" si="5"/>
        <v>1752567</v>
      </c>
      <c r="K18" s="369">
        <f t="shared" si="6"/>
        <v>73.522875962315766</v>
      </c>
      <c r="L18" s="370">
        <v>861816</v>
      </c>
      <c r="M18" s="371">
        <v>49.174496609830037</v>
      </c>
      <c r="N18" s="370">
        <v>890751</v>
      </c>
      <c r="O18" s="372">
        <v>50.825503390169956</v>
      </c>
      <c r="P18" s="350"/>
      <c r="Q18" s="368">
        <v>413741</v>
      </c>
      <c r="R18" s="369">
        <v>17.357070071229511</v>
      </c>
      <c r="S18" s="370">
        <v>213048</v>
      </c>
      <c r="T18" s="371">
        <v>51.493083837473193</v>
      </c>
      <c r="U18" s="370">
        <v>200693</v>
      </c>
      <c r="V18" s="372">
        <v>48.506916162526799</v>
      </c>
      <c r="W18" s="350"/>
      <c r="X18" s="368">
        <v>217395</v>
      </c>
      <c r="Y18" s="369">
        <v>9.120053966454714</v>
      </c>
      <c r="Z18" s="370">
        <v>135254</v>
      </c>
      <c r="AA18" s="371">
        <v>62.215782331700368</v>
      </c>
      <c r="AB18" s="370">
        <v>82141</v>
      </c>
      <c r="AC18" s="372">
        <f t="shared" si="0"/>
        <v>37.78421766829964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2084086</v>
      </c>
      <c r="E19" s="365">
        <f t="shared" si="2"/>
        <v>1038971</v>
      </c>
      <c r="F19" s="366">
        <f t="shared" si="3"/>
        <v>49.852597253664193</v>
      </c>
      <c r="G19" s="365">
        <f t="shared" si="4"/>
        <v>1045115</v>
      </c>
      <c r="H19" s="367">
        <f t="shared" si="3"/>
        <v>50.1474027463358</v>
      </c>
      <c r="I19" s="350"/>
      <c r="J19" s="368">
        <f t="shared" si="5"/>
        <v>1679650</v>
      </c>
      <c r="K19" s="369">
        <f t="shared" si="6"/>
        <v>80.594082969704701</v>
      </c>
      <c r="L19" s="370">
        <v>816305</v>
      </c>
      <c r="M19" s="371">
        <v>48.599708272556782</v>
      </c>
      <c r="N19" s="370">
        <v>863345</v>
      </c>
      <c r="O19" s="372">
        <v>51.400291727443218</v>
      </c>
      <c r="P19" s="350"/>
      <c r="Q19" s="368">
        <v>273430</v>
      </c>
      <c r="R19" s="369">
        <v>13.119900042512642</v>
      </c>
      <c r="S19" s="370">
        <v>142320</v>
      </c>
      <c r="T19" s="371">
        <v>52.049884796840139</v>
      </c>
      <c r="U19" s="370">
        <v>131110</v>
      </c>
      <c r="V19" s="372">
        <v>47.950115203159861</v>
      </c>
      <c r="W19" s="350"/>
      <c r="X19" s="368">
        <v>131006</v>
      </c>
      <c r="Y19" s="369">
        <v>6.2860169877826539</v>
      </c>
      <c r="Z19" s="370">
        <v>80346</v>
      </c>
      <c r="AA19" s="371">
        <v>61.330015419141105</v>
      </c>
      <c r="AB19" s="370">
        <v>50660</v>
      </c>
      <c r="AC19" s="372">
        <f t="shared" si="0"/>
        <v>38.669984580858888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7901963</v>
      </c>
      <c r="E20" s="365">
        <f t="shared" si="2"/>
        <v>4014740</v>
      </c>
      <c r="F20" s="366">
        <f t="shared" si="3"/>
        <v>50.806869128595011</v>
      </c>
      <c r="G20" s="365">
        <f t="shared" si="4"/>
        <v>3887223</v>
      </c>
      <c r="H20" s="367">
        <f t="shared" si="3"/>
        <v>49.193130871404989</v>
      </c>
      <c r="I20" s="350"/>
      <c r="J20" s="368">
        <f t="shared" si="5"/>
        <v>6372799</v>
      </c>
      <c r="K20" s="369">
        <f t="shared" si="6"/>
        <v>80.648302200351978</v>
      </c>
      <c r="L20" s="370">
        <v>3143439</v>
      </c>
      <c r="M20" s="371">
        <v>49.325877059671896</v>
      </c>
      <c r="N20" s="370">
        <v>3229360</v>
      </c>
      <c r="O20" s="372">
        <v>50.674122940328104</v>
      </c>
      <c r="P20" s="350"/>
      <c r="Q20" s="368">
        <v>1076178</v>
      </c>
      <c r="R20" s="369">
        <v>13.619122235829249</v>
      </c>
      <c r="S20" s="370">
        <v>585697</v>
      </c>
      <c r="T20" s="371">
        <v>54.423803497190981</v>
      </c>
      <c r="U20" s="370">
        <v>490481</v>
      </c>
      <c r="V20" s="372">
        <v>45.576196502809012</v>
      </c>
      <c r="W20" s="350"/>
      <c r="X20" s="368">
        <v>452986</v>
      </c>
      <c r="Y20" s="369">
        <v>5.732575563818763</v>
      </c>
      <c r="Z20" s="370">
        <v>285604</v>
      </c>
      <c r="AA20" s="371">
        <v>63.049189158163834</v>
      </c>
      <c r="AB20" s="370">
        <v>167382</v>
      </c>
      <c r="AC20" s="372">
        <f t="shared" si="0"/>
        <v>36.950810841836173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5216195</v>
      </c>
      <c r="E21" s="365">
        <f t="shared" si="2"/>
        <v>2650269</v>
      </c>
      <c r="F21" s="366">
        <f t="shared" si="3"/>
        <v>50.808472459330986</v>
      </c>
      <c r="G21" s="365">
        <f t="shared" si="4"/>
        <v>2565926</v>
      </c>
      <c r="H21" s="367">
        <f t="shared" si="3"/>
        <v>49.191527540669014</v>
      </c>
      <c r="I21" s="350"/>
      <c r="J21" s="368">
        <f t="shared" si="5"/>
        <v>4168661</v>
      </c>
      <c r="K21" s="369">
        <f t="shared" si="6"/>
        <v>79.917660286856602</v>
      </c>
      <c r="L21" s="370">
        <v>2063159</v>
      </c>
      <c r="M21" s="371">
        <v>49.492127088290459</v>
      </c>
      <c r="N21" s="370">
        <v>2105502</v>
      </c>
      <c r="O21" s="372">
        <v>50.507872911709541</v>
      </c>
      <c r="P21" s="350"/>
      <c r="Q21" s="368">
        <v>755276</v>
      </c>
      <c r="R21" s="369">
        <v>14.479443349031238</v>
      </c>
      <c r="S21" s="370">
        <v>406226</v>
      </c>
      <c r="T21" s="371">
        <v>53.785106371710476</v>
      </c>
      <c r="U21" s="370">
        <v>349050</v>
      </c>
      <c r="V21" s="372">
        <v>46.214893628289531</v>
      </c>
      <c r="W21" s="350"/>
      <c r="X21" s="368">
        <v>292258</v>
      </c>
      <c r="Y21" s="369">
        <v>5.602896364112155</v>
      </c>
      <c r="Z21" s="370">
        <v>180884</v>
      </c>
      <c r="AA21" s="371">
        <v>61.891890042359833</v>
      </c>
      <c r="AB21" s="370">
        <v>111374</v>
      </c>
      <c r="AC21" s="372">
        <f t="shared" si="0"/>
        <v>38.108109957640167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1054306</v>
      </c>
      <c r="E22" s="365">
        <f t="shared" si="2"/>
        <v>532680</v>
      </c>
      <c r="F22" s="366">
        <f t="shared" si="3"/>
        <v>50.524231105580355</v>
      </c>
      <c r="G22" s="365">
        <f t="shared" si="4"/>
        <v>521626</v>
      </c>
      <c r="H22" s="367">
        <f t="shared" si="3"/>
        <v>49.475768894419645</v>
      </c>
      <c r="I22" s="350"/>
      <c r="J22" s="368">
        <f t="shared" si="5"/>
        <v>824039</v>
      </c>
      <c r="K22" s="369">
        <f t="shared" si="6"/>
        <v>78.159376879198263</v>
      </c>
      <c r="L22" s="370">
        <v>405288</v>
      </c>
      <c r="M22" s="371">
        <v>49.183109051877402</v>
      </c>
      <c r="N22" s="370">
        <v>418751</v>
      </c>
      <c r="O22" s="372">
        <v>50.816890948122605</v>
      </c>
      <c r="P22" s="350"/>
      <c r="Q22" s="368">
        <v>157208</v>
      </c>
      <c r="R22" s="369">
        <v>14.911041007070052</v>
      </c>
      <c r="S22" s="370">
        <v>81636</v>
      </c>
      <c r="T22" s="371">
        <v>51.928655030278357</v>
      </c>
      <c r="U22" s="370">
        <v>75572</v>
      </c>
      <c r="V22" s="372">
        <v>48.071344969721643</v>
      </c>
      <c r="W22" s="350"/>
      <c r="X22" s="368">
        <v>73059</v>
      </c>
      <c r="Y22" s="369">
        <v>6.9295821137316871</v>
      </c>
      <c r="Z22" s="370">
        <v>45756</v>
      </c>
      <c r="AA22" s="371">
        <v>62.628834229869014</v>
      </c>
      <c r="AB22" s="370">
        <v>27303</v>
      </c>
      <c r="AC22" s="372">
        <f t="shared" si="0"/>
        <v>37.371165770130986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2699424</v>
      </c>
      <c r="E23" s="365">
        <f t="shared" si="2"/>
        <v>1400360</v>
      </c>
      <c r="F23" s="366">
        <f t="shared" si="3"/>
        <v>51.876252118970569</v>
      </c>
      <c r="G23" s="365">
        <f t="shared" si="4"/>
        <v>1299064</v>
      </c>
      <c r="H23" s="367">
        <f t="shared" si="3"/>
        <v>48.123747881029431</v>
      </c>
      <c r="I23" s="350"/>
      <c r="J23" s="368">
        <f t="shared" si="5"/>
        <v>1989422</v>
      </c>
      <c r="K23" s="369">
        <f t="shared" si="6"/>
        <v>73.698018540251553</v>
      </c>
      <c r="L23" s="370">
        <v>995560</v>
      </c>
      <c r="M23" s="371">
        <v>50.042675711839927</v>
      </c>
      <c r="N23" s="370">
        <v>993862</v>
      </c>
      <c r="O23" s="372">
        <v>49.957324288160073</v>
      </c>
      <c r="P23" s="350"/>
      <c r="Q23" s="368">
        <v>473156</v>
      </c>
      <c r="R23" s="369">
        <v>17.528035610559883</v>
      </c>
      <c r="S23" s="370">
        <v>255046</v>
      </c>
      <c r="T23" s="371">
        <v>53.90315244866386</v>
      </c>
      <c r="U23" s="370">
        <v>218110</v>
      </c>
      <c r="V23" s="372">
        <v>46.096847551336133</v>
      </c>
      <c r="W23" s="350"/>
      <c r="X23" s="368">
        <v>236846</v>
      </c>
      <c r="Y23" s="369">
        <v>8.7739458491885678</v>
      </c>
      <c r="Z23" s="370">
        <v>149754</v>
      </c>
      <c r="AA23" s="371">
        <v>63.228426910313033</v>
      </c>
      <c r="AB23" s="370">
        <v>87092</v>
      </c>
      <c r="AC23" s="372">
        <f t="shared" si="0"/>
        <v>36.771573089686967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6871903</v>
      </c>
      <c r="E24" s="365">
        <f t="shared" si="2"/>
        <v>3583706</v>
      </c>
      <c r="F24" s="366">
        <f t="shared" si="3"/>
        <v>52.150124936280385</v>
      </c>
      <c r="G24" s="365">
        <f t="shared" si="4"/>
        <v>3288197</v>
      </c>
      <c r="H24" s="367">
        <f t="shared" si="3"/>
        <v>47.849875063719615</v>
      </c>
      <c r="I24" s="350"/>
      <c r="J24" s="368">
        <f t="shared" si="5"/>
        <v>5605365</v>
      </c>
      <c r="K24" s="369">
        <f t="shared" si="6"/>
        <v>81.56932657518594</v>
      </c>
      <c r="L24" s="370">
        <v>2842936</v>
      </c>
      <c r="M24" s="371">
        <v>50.718124511071096</v>
      </c>
      <c r="N24" s="370">
        <v>2762429</v>
      </c>
      <c r="O24" s="372">
        <v>49.281875488928911</v>
      </c>
      <c r="P24" s="350"/>
      <c r="Q24" s="368">
        <v>890790</v>
      </c>
      <c r="R24" s="369">
        <v>12.962784835583388</v>
      </c>
      <c r="S24" s="370">
        <v>499560</v>
      </c>
      <c r="T24" s="371">
        <v>56.080557707203717</v>
      </c>
      <c r="U24" s="370">
        <v>391230</v>
      </c>
      <c r="V24" s="372">
        <v>43.919442292796283</v>
      </c>
      <c r="W24" s="350"/>
      <c r="X24" s="368">
        <v>375748</v>
      </c>
      <c r="Y24" s="369">
        <v>5.467888589230669</v>
      </c>
      <c r="Z24" s="370">
        <v>241210</v>
      </c>
      <c r="AA24" s="371">
        <v>64.194619798375513</v>
      </c>
      <c r="AB24" s="370">
        <v>134538</v>
      </c>
      <c r="AC24" s="372">
        <f t="shared" si="0"/>
        <v>35.805380201624494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1551692</v>
      </c>
      <c r="E25" s="365">
        <f t="shared" si="2"/>
        <v>773873</v>
      </c>
      <c r="F25" s="366">
        <f t="shared" si="3"/>
        <v>49.872848477661805</v>
      </c>
      <c r="G25" s="365">
        <f t="shared" si="4"/>
        <v>777819</v>
      </c>
      <c r="H25" s="367">
        <f t="shared" si="3"/>
        <v>50.127151522338195</v>
      </c>
      <c r="I25" s="350"/>
      <c r="J25" s="368">
        <f t="shared" si="5"/>
        <v>1298039</v>
      </c>
      <c r="K25" s="369">
        <f t="shared" si="6"/>
        <v>83.653134771591269</v>
      </c>
      <c r="L25" s="370">
        <v>632511</v>
      </c>
      <c r="M25" s="371">
        <v>48.728196918582569</v>
      </c>
      <c r="N25" s="370">
        <v>665528</v>
      </c>
      <c r="O25" s="372">
        <v>51.271803081417431</v>
      </c>
      <c r="P25" s="350"/>
      <c r="Q25" s="368">
        <v>182344</v>
      </c>
      <c r="R25" s="369">
        <v>11.751301160281809</v>
      </c>
      <c r="S25" s="370">
        <v>97512</v>
      </c>
      <c r="T25" s="371">
        <v>53.476944675997018</v>
      </c>
      <c r="U25" s="370">
        <v>84832</v>
      </c>
      <c r="V25" s="372">
        <v>46.523055324002982</v>
      </c>
      <c r="W25" s="350"/>
      <c r="X25" s="368">
        <v>71309</v>
      </c>
      <c r="Y25" s="369">
        <v>4.5955640681269223</v>
      </c>
      <c r="Z25" s="370">
        <v>43850</v>
      </c>
      <c r="AA25" s="371">
        <v>61.492939180187633</v>
      </c>
      <c r="AB25" s="370">
        <v>27459</v>
      </c>
      <c r="AC25" s="372">
        <f t="shared" si="0"/>
        <v>38.507060819812367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672155</v>
      </c>
      <c r="E26" s="380">
        <f t="shared" si="2"/>
        <v>339580</v>
      </c>
      <c r="F26" s="381">
        <f t="shared" si="3"/>
        <v>50.521085166367875</v>
      </c>
      <c r="G26" s="380">
        <f t="shared" si="4"/>
        <v>332575</v>
      </c>
      <c r="H26" s="367">
        <f t="shared" si="3"/>
        <v>49.478914833632125</v>
      </c>
      <c r="I26" s="350"/>
      <c r="J26" s="377">
        <f t="shared" si="5"/>
        <v>534721</v>
      </c>
      <c r="K26" s="378">
        <f t="shared" si="6"/>
        <v>79.553228050077735</v>
      </c>
      <c r="L26" s="375">
        <v>263179</v>
      </c>
      <c r="M26" s="376">
        <v>49.218003407384415</v>
      </c>
      <c r="N26" s="375">
        <v>271542</v>
      </c>
      <c r="O26" s="372">
        <v>50.781996592615585</v>
      </c>
      <c r="P26" s="350"/>
      <c r="Q26" s="377">
        <v>95699</v>
      </c>
      <c r="R26" s="378">
        <v>14.23763863989705</v>
      </c>
      <c r="S26" s="375">
        <v>50241</v>
      </c>
      <c r="T26" s="376">
        <v>52.4989811805766</v>
      </c>
      <c r="U26" s="375">
        <v>45458</v>
      </c>
      <c r="V26" s="372">
        <v>47.5010188194234</v>
      </c>
      <c r="W26" s="350"/>
      <c r="X26" s="377">
        <v>41735</v>
      </c>
      <c r="Y26" s="378">
        <v>6.2091333100252175</v>
      </c>
      <c r="Z26" s="375">
        <v>26160</v>
      </c>
      <c r="AA26" s="376">
        <v>62.681202827363123</v>
      </c>
      <c r="AB26" s="375">
        <v>15575</v>
      </c>
      <c r="AC26" s="372">
        <f t="shared" si="0"/>
        <v>37.318797172636877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2216302</v>
      </c>
      <c r="E27" s="380">
        <f t="shared" si="2"/>
        <v>1138798</v>
      </c>
      <c r="F27" s="381">
        <f t="shared" si="3"/>
        <v>51.382798914588356</v>
      </c>
      <c r="G27" s="380">
        <f t="shared" si="4"/>
        <v>1077504</v>
      </c>
      <c r="H27" s="367">
        <f t="shared" si="3"/>
        <v>48.617201085411644</v>
      </c>
      <c r="I27" s="350"/>
      <c r="J27" s="377">
        <f t="shared" si="5"/>
        <v>1696058</v>
      </c>
      <c r="K27" s="378">
        <f t="shared" si="6"/>
        <v>76.526484206574736</v>
      </c>
      <c r="L27" s="375">
        <v>841552</v>
      </c>
      <c r="M27" s="376">
        <v>49.618114474858757</v>
      </c>
      <c r="N27" s="375">
        <v>854506</v>
      </c>
      <c r="O27" s="372">
        <v>50.381885525141236</v>
      </c>
      <c r="P27" s="350"/>
      <c r="Q27" s="377">
        <v>361316</v>
      </c>
      <c r="R27" s="378">
        <v>16.30265189491324</v>
      </c>
      <c r="S27" s="375">
        <v>195274</v>
      </c>
      <c r="T27" s="376">
        <v>54.045212500968674</v>
      </c>
      <c r="U27" s="375">
        <v>166042</v>
      </c>
      <c r="V27" s="372">
        <v>45.954787499031319</v>
      </c>
      <c r="W27" s="350"/>
      <c r="X27" s="377">
        <v>158928</v>
      </c>
      <c r="Y27" s="378">
        <v>7.1708638985120254</v>
      </c>
      <c r="Z27" s="375">
        <v>101972</v>
      </c>
      <c r="AA27" s="376">
        <v>64.1623879995973</v>
      </c>
      <c r="AB27" s="375">
        <v>56956</v>
      </c>
      <c r="AC27" s="372">
        <f t="shared" si="0"/>
        <v>35.8376120004027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322282</v>
      </c>
      <c r="E28" s="380">
        <f t="shared" si="2"/>
        <v>163131</v>
      </c>
      <c r="F28" s="381">
        <f t="shared" si="3"/>
        <v>50.617471655258441</v>
      </c>
      <c r="G28" s="380">
        <f t="shared" si="4"/>
        <v>159151</v>
      </c>
      <c r="H28" s="382">
        <f t="shared" si="3"/>
        <v>49.382528344741559</v>
      </c>
      <c r="I28" s="350"/>
      <c r="J28" s="377">
        <f t="shared" si="5"/>
        <v>252101</v>
      </c>
      <c r="K28" s="378">
        <f t="shared" si="6"/>
        <v>78.223729528797762</v>
      </c>
      <c r="L28" s="375">
        <v>124369</v>
      </c>
      <c r="M28" s="376">
        <v>49.333005422429899</v>
      </c>
      <c r="N28" s="375">
        <v>127732</v>
      </c>
      <c r="O28" s="383">
        <v>50.666994577570101</v>
      </c>
      <c r="P28" s="350"/>
      <c r="Q28" s="377">
        <v>48101</v>
      </c>
      <c r="R28" s="378">
        <v>14.925127683209116</v>
      </c>
      <c r="S28" s="375">
        <v>25024</v>
      </c>
      <c r="T28" s="376">
        <v>52.023866447682998</v>
      </c>
      <c r="U28" s="375">
        <v>23077</v>
      </c>
      <c r="V28" s="383">
        <v>47.976133552317002</v>
      </c>
      <c r="W28" s="350"/>
      <c r="X28" s="377">
        <v>22080</v>
      </c>
      <c r="Y28" s="378">
        <v>6.8511427879931235</v>
      </c>
      <c r="Z28" s="375">
        <v>13738</v>
      </c>
      <c r="AA28" s="376">
        <v>62.219202898550726</v>
      </c>
      <c r="AB28" s="375">
        <v>8342</v>
      </c>
      <c r="AC28" s="383">
        <f t="shared" si="0"/>
        <v>37.780797101449274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168545</v>
      </c>
      <c r="E29" s="386">
        <f t="shared" si="2"/>
        <v>83486</v>
      </c>
      <c r="F29" s="387">
        <f>E29/$D29*100</f>
        <v>49.533359043578869</v>
      </c>
      <c r="G29" s="386">
        <f t="shared" si="4"/>
        <v>85059</v>
      </c>
      <c r="H29" s="388">
        <f>G29/$D29*100</f>
        <v>50.466640956421138</v>
      </c>
      <c r="I29" s="350"/>
      <c r="J29" s="389">
        <f t="shared" si="5"/>
        <v>147939</v>
      </c>
      <c r="K29" s="390">
        <f t="shared" si="6"/>
        <v>87.774184935773832</v>
      </c>
      <c r="L29" s="391">
        <v>72269</v>
      </c>
      <c r="M29" s="392">
        <v>48.850539749491347</v>
      </c>
      <c r="N29" s="391">
        <v>75670</v>
      </c>
      <c r="O29" s="393">
        <v>51.14946025050866</v>
      </c>
      <c r="P29" s="350"/>
      <c r="Q29" s="389">
        <v>15743</v>
      </c>
      <c r="R29" s="390">
        <v>9.3405322020825299</v>
      </c>
      <c r="S29" s="391">
        <v>8076</v>
      </c>
      <c r="T29" s="392">
        <v>51.298990027313728</v>
      </c>
      <c r="U29" s="391">
        <v>7667</v>
      </c>
      <c r="V29" s="393">
        <v>48.701009972686272</v>
      </c>
      <c r="W29" s="350"/>
      <c r="X29" s="389">
        <v>4863</v>
      </c>
      <c r="Y29" s="390">
        <v>2.8852828621436415</v>
      </c>
      <c r="Z29" s="391">
        <v>3141</v>
      </c>
      <c r="AA29" s="392">
        <v>64.589759407772988</v>
      </c>
      <c r="AB29" s="391">
        <v>1722</v>
      </c>
      <c r="AC29" s="393">
        <f t="shared" si="0"/>
        <v>35.410240592227019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48085361</v>
      </c>
      <c r="E31" s="1236">
        <f>L31+S31+Z31</f>
        <v>24519768</v>
      </c>
      <c r="F31" s="1237">
        <f>E31/$D31*100</f>
        <v>50.992167865808469</v>
      </c>
      <c r="G31" s="1236">
        <f>N31+U31+AB31</f>
        <v>23565593</v>
      </c>
      <c r="H31" s="1238">
        <f>G31/$D31*100</f>
        <v>49.007832134191524</v>
      </c>
      <c r="I31" s="320"/>
      <c r="J31" s="1239">
        <f>L31+N31</f>
        <v>38397585</v>
      </c>
      <c r="K31" s="1240">
        <f>J31/$D31*100</f>
        <v>79.852961902480047</v>
      </c>
      <c r="L31" s="1236">
        <f>SUM(L12:L29)</f>
        <v>19045532</v>
      </c>
      <c r="M31" s="1237">
        <f>L31/$J31*100</f>
        <v>49.600859012357155</v>
      </c>
      <c r="N31" s="1236">
        <f>SUM(N12:N29)</f>
        <v>19352053</v>
      </c>
      <c r="O31" s="1241">
        <f>N31/$J31*100</f>
        <v>50.399140987642845</v>
      </c>
      <c r="P31" s="320"/>
      <c r="Q31" s="1239">
        <f>SUM(Q12:Q29)</f>
        <v>6815922</v>
      </c>
      <c r="R31" s="1240">
        <f>Q31/$D31*100</f>
        <v>14.174629987700415</v>
      </c>
      <c r="S31" s="1236">
        <f>SUM(S12:S29)</f>
        <v>3667909</v>
      </c>
      <c r="T31" s="1237">
        <f>S31/$Q31*100</f>
        <v>53.813834724047602</v>
      </c>
      <c r="U31" s="1236">
        <f>SUM(U12:U29)</f>
        <v>3148013</v>
      </c>
      <c r="V31" s="1241">
        <f>U31/$Q31*100</f>
        <v>46.186165275952398</v>
      </c>
      <c r="W31" s="320"/>
      <c r="X31" s="1239">
        <f>SUM(X12:X29)</f>
        <v>2871854</v>
      </c>
      <c r="Y31" s="1240">
        <f>X31/$D31*100</f>
        <v>5.9724081098195354</v>
      </c>
      <c r="Z31" s="1236">
        <f>SUM(Z12:Z29)</f>
        <v>1806327</v>
      </c>
      <c r="AA31" s="1237">
        <f>Z31/$X31*100</f>
        <v>62.897591590658855</v>
      </c>
      <c r="AB31" s="1236">
        <f>SUM(AB12:AB29)</f>
        <v>1065527</v>
      </c>
      <c r="AC31" s="1241">
        <f>AB31/$X31*100</f>
        <v>37.102408409341145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385" t="s">
        <v>473</v>
      </c>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07"/>
      <c r="C3" s="1407"/>
      <c r="D3" s="1407"/>
      <c r="E3" s="1407"/>
      <c r="F3" s="1407"/>
    </row>
    <row r="4" spans="2:19" s="419" customFormat="1" ht="23.25" customHeight="1" x14ac:dyDescent="0.25">
      <c r="B4" s="1362" t="s">
        <v>392</v>
      </c>
      <c r="C4" s="1362"/>
      <c r="D4" s="1362"/>
      <c r="E4" s="1362"/>
      <c r="F4" s="1362"/>
      <c r="G4" s="1362"/>
      <c r="H4" s="1362"/>
      <c r="I4" s="1362"/>
      <c r="J4" s="1362"/>
      <c r="K4" s="1362"/>
      <c r="L4" s="1362"/>
      <c r="M4" s="1362"/>
    </row>
    <row r="5" spans="2:19" s="419" customFormat="1" ht="15.75" customHeight="1" x14ac:dyDescent="0.25">
      <c r="B5" s="1412" t="str">
        <f>porsaad!$B$6</f>
        <v>Situación a 30 de junio de 2024</v>
      </c>
      <c r="C5" s="1412"/>
      <c r="D5" s="1412"/>
      <c r="E5" s="1412"/>
      <c r="F5" s="1412"/>
      <c r="G5" s="1412"/>
      <c r="H5" s="1412"/>
      <c r="I5" s="1412"/>
      <c r="J5" s="1412"/>
      <c r="K5" s="1412"/>
      <c r="L5" s="1412"/>
      <c r="M5" s="1412"/>
      <c r="N5" s="420"/>
      <c r="O5" s="420"/>
      <c r="P5" s="420"/>
      <c r="Q5" s="420"/>
      <c r="R5" s="420"/>
      <c r="S5" s="420"/>
    </row>
    <row r="6" spans="2:19" s="419" customFormat="1" ht="10.5" customHeight="1" x14ac:dyDescent="0.25"/>
    <row r="7" spans="2:19" s="410" customFormat="1" ht="36.75" customHeight="1" x14ac:dyDescent="0.35">
      <c r="B7" s="1410" t="s">
        <v>12</v>
      </c>
      <c r="C7" s="409"/>
      <c r="D7" s="1408" t="s">
        <v>11</v>
      </c>
      <c r="E7" s="1409"/>
      <c r="F7" s="421"/>
    </row>
    <row r="8" spans="2:19" s="410" customFormat="1" ht="30.75" customHeight="1" x14ac:dyDescent="0.35">
      <c r="B8" s="1411"/>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407182</v>
      </c>
      <c r="D10" s="426">
        <v>407182</v>
      </c>
      <c r="E10" s="427">
        <f t="shared" ref="E10:E27" si="1">D10*100/$D$29</f>
        <v>19.334433051566148</v>
      </c>
      <c r="F10" s="421"/>
      <c r="M10" s="412"/>
    </row>
    <row r="11" spans="2:19" ht="18" customHeight="1" x14ac:dyDescent="0.35">
      <c r="B11" s="428" t="s">
        <v>7</v>
      </c>
      <c r="C11" s="414">
        <f t="shared" si="0"/>
        <v>56858</v>
      </c>
      <c r="D11" s="429">
        <v>56858</v>
      </c>
      <c r="E11" s="430">
        <f t="shared" si="1"/>
        <v>2.6998177582652181</v>
      </c>
      <c r="F11" s="421"/>
    </row>
    <row r="12" spans="2:19" ht="18" customHeight="1" x14ac:dyDescent="0.35">
      <c r="B12" s="428" t="s">
        <v>37</v>
      </c>
      <c r="C12" s="414">
        <f t="shared" si="0"/>
        <v>48519</v>
      </c>
      <c r="D12" s="429">
        <v>48519</v>
      </c>
      <c r="E12" s="430">
        <f t="shared" si="1"/>
        <v>2.3038527175291099</v>
      </c>
      <c r="F12" s="421"/>
    </row>
    <row r="13" spans="2:19" ht="18" customHeight="1" x14ac:dyDescent="0.35">
      <c r="B13" s="428" t="s">
        <v>38</v>
      </c>
      <c r="C13" s="414">
        <f t="shared" si="0"/>
        <v>45142</v>
      </c>
      <c r="D13" s="429">
        <v>45142</v>
      </c>
      <c r="E13" s="430">
        <f t="shared" si="1"/>
        <v>2.1435008836682345</v>
      </c>
      <c r="F13" s="421"/>
    </row>
    <row r="14" spans="2:19" ht="18" customHeight="1" x14ac:dyDescent="0.35">
      <c r="B14" s="428" t="s">
        <v>6</v>
      </c>
      <c r="C14" s="414">
        <f t="shared" si="0"/>
        <v>69464</v>
      </c>
      <c r="D14" s="429">
        <v>69464</v>
      </c>
      <c r="E14" s="430">
        <f t="shared" si="1"/>
        <v>3.2983949621888762</v>
      </c>
      <c r="F14" s="421"/>
      <c r="M14" s="414"/>
    </row>
    <row r="15" spans="2:19" ht="18" customHeight="1" x14ac:dyDescent="0.35">
      <c r="B15" s="428" t="s">
        <v>5</v>
      </c>
      <c r="C15" s="414">
        <f t="shared" si="0"/>
        <v>23700</v>
      </c>
      <c r="D15" s="429">
        <v>23700</v>
      </c>
      <c r="E15" s="430">
        <f t="shared" si="1"/>
        <v>1.125359331508067</v>
      </c>
      <c r="F15" s="421"/>
      <c r="M15" s="414"/>
    </row>
    <row r="16" spans="2:19" ht="18" customHeight="1" x14ac:dyDescent="0.35">
      <c r="B16" s="428" t="s">
        <v>4</v>
      </c>
      <c r="C16" s="414">
        <f t="shared" si="0"/>
        <v>159961</v>
      </c>
      <c r="D16" s="429">
        <v>159961</v>
      </c>
      <c r="E16" s="430">
        <f t="shared" si="1"/>
        <v>7.5955107184540891</v>
      </c>
      <c r="F16" s="421"/>
    </row>
    <row r="17" spans="2:13" ht="18" customHeight="1" x14ac:dyDescent="0.35">
      <c r="B17" s="428" t="s">
        <v>40</v>
      </c>
      <c r="C17" s="414">
        <f t="shared" si="0"/>
        <v>98240</v>
      </c>
      <c r="D17" s="429">
        <v>98240</v>
      </c>
      <c r="E17" s="430">
        <f t="shared" si="1"/>
        <v>4.6647806214072789</v>
      </c>
      <c r="F17" s="421"/>
    </row>
    <row r="18" spans="2:13" ht="18" customHeight="1" x14ac:dyDescent="0.35">
      <c r="B18" s="428" t="s">
        <v>41</v>
      </c>
      <c r="C18" s="414">
        <f t="shared" si="0"/>
        <v>368778</v>
      </c>
      <c r="D18" s="429">
        <v>368778</v>
      </c>
      <c r="E18" s="430">
        <f t="shared" si="1"/>
        <v>17.510876099362108</v>
      </c>
      <c r="F18" s="421"/>
    </row>
    <row r="19" spans="2:13" ht="18" customHeight="1" x14ac:dyDescent="0.35">
      <c r="B19" s="428" t="s">
        <v>3</v>
      </c>
      <c r="C19" s="414">
        <f t="shared" si="0"/>
        <v>209122</v>
      </c>
      <c r="D19" s="429">
        <v>209122</v>
      </c>
      <c r="E19" s="430">
        <f t="shared" si="1"/>
        <v>9.929847853317721</v>
      </c>
      <c r="F19" s="421"/>
    </row>
    <row r="20" spans="2:13" ht="18" customHeight="1" x14ac:dyDescent="0.35">
      <c r="B20" s="428" t="s">
        <v>2</v>
      </c>
      <c r="C20" s="414">
        <f t="shared" si="0"/>
        <v>58675</v>
      </c>
      <c r="D20" s="429">
        <v>58675</v>
      </c>
      <c r="E20" s="430">
        <f t="shared" si="1"/>
        <v>2.7860953070141701</v>
      </c>
      <c r="F20" s="421"/>
    </row>
    <row r="21" spans="2:13" ht="18" customHeight="1" x14ac:dyDescent="0.35">
      <c r="B21" s="428" t="s">
        <v>35</v>
      </c>
      <c r="C21" s="414">
        <f t="shared" si="0"/>
        <v>84146</v>
      </c>
      <c r="D21" s="429">
        <v>84146</v>
      </c>
      <c r="E21" s="430">
        <f t="shared" si="1"/>
        <v>3.995547945530709</v>
      </c>
      <c r="F21" s="421"/>
    </row>
    <row r="22" spans="2:13" ht="18" customHeight="1" x14ac:dyDescent="0.35">
      <c r="B22" s="428" t="s">
        <v>42</v>
      </c>
      <c r="C22" s="414">
        <f t="shared" si="0"/>
        <v>252067</v>
      </c>
      <c r="D22" s="429">
        <v>252067</v>
      </c>
      <c r="E22" s="430">
        <f t="shared" si="1"/>
        <v>11.969027452119997</v>
      </c>
      <c r="F22" s="421"/>
    </row>
    <row r="23" spans="2:13" ht="18" customHeight="1" x14ac:dyDescent="0.35">
      <c r="B23" s="428" t="s">
        <v>43</v>
      </c>
      <c r="C23" s="414">
        <f t="shared" si="0"/>
        <v>65939</v>
      </c>
      <c r="D23" s="429">
        <v>65939</v>
      </c>
      <c r="E23" s="430">
        <f t="shared" si="1"/>
        <v>3.1310155679455876</v>
      </c>
      <c r="F23" s="421"/>
    </row>
    <row r="24" spans="2:13" ht="18" customHeight="1" x14ac:dyDescent="0.35">
      <c r="B24" s="428" t="s">
        <v>44</v>
      </c>
      <c r="C24" s="414">
        <f t="shared" si="0"/>
        <v>21613</v>
      </c>
      <c r="D24" s="429">
        <v>21613</v>
      </c>
      <c r="E24" s="430">
        <f t="shared" si="1"/>
        <v>1.0262612334128207</v>
      </c>
      <c r="F24" s="421"/>
    </row>
    <row r="25" spans="2:13" ht="18" customHeight="1" x14ac:dyDescent="0.35">
      <c r="B25" s="428" t="s">
        <v>45</v>
      </c>
      <c r="C25" s="414">
        <f t="shared" si="0"/>
        <v>116241</v>
      </c>
      <c r="D25" s="429">
        <v>116241</v>
      </c>
      <c r="E25" s="430">
        <f t="shared" si="1"/>
        <v>5.5195313946763385</v>
      </c>
      <c r="F25" s="421"/>
    </row>
    <row r="26" spans="2:13" ht="18" customHeight="1" x14ac:dyDescent="0.35">
      <c r="B26" s="428" t="s">
        <v>46</v>
      </c>
      <c r="C26" s="414">
        <f t="shared" si="0"/>
        <v>14873</v>
      </c>
      <c r="D26" s="429">
        <v>14873</v>
      </c>
      <c r="E26" s="431">
        <f t="shared" si="1"/>
        <v>0.70622233491643371</v>
      </c>
      <c r="F26" s="421"/>
    </row>
    <row r="27" spans="2:13" ht="18" customHeight="1" x14ac:dyDescent="0.35">
      <c r="B27" s="432" t="s">
        <v>1</v>
      </c>
      <c r="C27" s="414">
        <f t="shared" si="0"/>
        <v>5474</v>
      </c>
      <c r="D27" s="433">
        <v>5474</v>
      </c>
      <c r="E27" s="434">
        <f t="shared" si="1"/>
        <v>0.25992476711709528</v>
      </c>
      <c r="F27" s="421"/>
    </row>
    <row r="28" spans="2:13" s="412" customFormat="1" ht="3.75" customHeight="1" x14ac:dyDescent="0.35">
      <c r="B28" s="411"/>
      <c r="D28" s="411"/>
      <c r="E28" s="415"/>
      <c r="F28" s="421"/>
    </row>
    <row r="29" spans="2:13" s="412" customFormat="1" ht="18" customHeight="1" x14ac:dyDescent="0.35">
      <c r="B29" s="1230" t="s">
        <v>0</v>
      </c>
      <c r="C29" s="1231"/>
      <c r="D29" s="1232">
        <f>SUM(D10:D28)</f>
        <v>2105994</v>
      </c>
      <c r="E29" s="1233">
        <f>D29*100/$D$29</f>
        <v>100</v>
      </c>
      <c r="F29" s="421"/>
    </row>
    <row r="30" spans="2:13" s="412" customFormat="1" ht="23.25" customHeight="1" x14ac:dyDescent="0.25">
      <c r="B30" s="1385"/>
      <c r="C30" s="1385"/>
      <c r="D30" s="1385"/>
      <c r="E30" s="1385"/>
      <c r="F30" s="1385"/>
      <c r="G30" s="1385"/>
      <c r="H30" s="1385"/>
      <c r="I30" s="1385"/>
      <c r="J30" s="1385"/>
      <c r="K30" s="1385"/>
      <c r="L30" s="1385"/>
      <c r="M30" s="1385"/>
    </row>
    <row r="31" spans="2:13" ht="24" customHeight="1" x14ac:dyDescent="0.25">
      <c r="D31" s="414"/>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387"/>
      <c r="C2" s="1387"/>
      <c r="D2" s="1387"/>
      <c r="E2" s="1387"/>
      <c r="F2" s="1387"/>
      <c r="G2" s="1387"/>
      <c r="H2" s="1387"/>
      <c r="I2" s="1387"/>
      <c r="O2" s="444"/>
    </row>
    <row r="3" spans="1:21" s="345" customFormat="1" ht="4.5" customHeight="1" x14ac:dyDescent="0.25">
      <c r="B3" s="1388"/>
      <c r="C3" s="1388"/>
      <c r="D3" s="1388"/>
      <c r="E3" s="1388"/>
      <c r="F3" s="1388"/>
      <c r="G3" s="1388"/>
      <c r="H3" s="1388"/>
      <c r="I3" s="1388"/>
      <c r="O3" s="444"/>
    </row>
    <row r="4" spans="1:21" s="345" customFormat="1" ht="17.25" customHeight="1" x14ac:dyDescent="0.25">
      <c r="A4" s="1414" t="s">
        <v>393</v>
      </c>
      <c r="B4" s="1414"/>
      <c r="C4" s="1414"/>
      <c r="D4" s="1414"/>
      <c r="E4" s="1414"/>
      <c r="F4" s="1414"/>
      <c r="G4" s="1414"/>
      <c r="H4" s="1414"/>
      <c r="I4" s="1414"/>
      <c r="J4" s="1414"/>
      <c r="K4" s="1414"/>
      <c r="L4" s="1414"/>
      <c r="M4" s="1414"/>
      <c r="N4" s="1414"/>
      <c r="O4" s="1414"/>
      <c r="P4" s="1414"/>
      <c r="Q4" s="1414"/>
      <c r="R4" s="1414"/>
      <c r="S4" s="1414"/>
      <c r="T4" s="1414"/>
      <c r="U4" s="1414"/>
    </row>
    <row r="5" spans="1:21" s="345" customFormat="1" ht="17.2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row>
    <row r="6" spans="1:21" s="345" customFormat="1" ht="6" customHeight="1" x14ac:dyDescent="0.25">
      <c r="O6" s="444"/>
    </row>
    <row r="7" spans="1:21" s="322" customFormat="1" ht="39.75" customHeight="1" x14ac:dyDescent="0.25">
      <c r="A7" s="316"/>
      <c r="B7" s="1391" t="s">
        <v>12</v>
      </c>
      <c r="C7" s="437"/>
      <c r="D7" s="1416" t="s">
        <v>476</v>
      </c>
      <c r="E7" s="1417"/>
      <c r="F7" s="437"/>
      <c r="G7" s="1416" t="s">
        <v>477</v>
      </c>
      <c r="H7" s="1417"/>
      <c r="I7" s="437"/>
      <c r="J7" s="1416" t="s">
        <v>13</v>
      </c>
      <c r="K7" s="1418"/>
      <c r="L7" s="1417"/>
      <c r="M7" s="319"/>
      <c r="N7" s="319"/>
      <c r="O7" s="320"/>
      <c r="P7" s="320"/>
      <c r="Q7" s="320"/>
      <c r="R7" s="320"/>
      <c r="S7" s="320"/>
      <c r="T7" s="320"/>
      <c r="U7" s="321"/>
    </row>
    <row r="8" spans="1:21" s="322" customFormat="1" ht="26.25" customHeight="1" x14ac:dyDescent="0.25">
      <c r="A8" s="316"/>
      <c r="B8" s="1393"/>
      <c r="C8" s="437"/>
      <c r="D8" s="454" t="s">
        <v>9</v>
      </c>
      <c r="E8" s="739" t="s">
        <v>10</v>
      </c>
      <c r="F8" s="437"/>
      <c r="G8" s="455" t="s">
        <v>9</v>
      </c>
      <c r="H8" s="739" t="s">
        <v>10</v>
      </c>
      <c r="I8" s="437"/>
      <c r="J8" s="455" t="s">
        <v>9</v>
      </c>
      <c r="K8" s="739" t="s">
        <v>111</v>
      </c>
      <c r="L8" s="739"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8584147</v>
      </c>
      <c r="E10" s="465">
        <v>17.851892595752791</v>
      </c>
      <c r="F10" s="350"/>
      <c r="G10" s="461">
        <v>1014321</v>
      </c>
      <c r="H10" s="469">
        <v>16.031753056369972</v>
      </c>
      <c r="I10" s="350"/>
      <c r="J10" s="473">
        <v>407182</v>
      </c>
      <c r="K10" s="478">
        <f t="shared" ref="K10:K27" si="0">J10*100/D10</f>
        <v>4.7434183035309161</v>
      </c>
      <c r="L10" s="479">
        <f>J10*100/G10</f>
        <v>40.143307690563439</v>
      </c>
      <c r="M10" s="447"/>
      <c r="N10" s="360">
        <f>_xlfn.RANK.EQ(L10,L$10:L$29,0)</f>
        <v>1</v>
      </c>
      <c r="O10" s="360">
        <v>1</v>
      </c>
      <c r="P10" s="360">
        <f>MATCH(O10,N$10:N$29,0)</f>
        <v>1</v>
      </c>
      <c r="Q10" s="361" t="str">
        <f>INDEX(B$10:B$29,P10,1)</f>
        <v>Andalucía</v>
      </c>
      <c r="R10" s="362">
        <f>INDEX(L$10:L$29,P10,1)</f>
        <v>40.143307690563439</v>
      </c>
      <c r="S10" s="329"/>
      <c r="T10" s="329"/>
      <c r="U10" s="329"/>
    </row>
    <row r="11" spans="1:21" s="331" customFormat="1" ht="18" customHeight="1" x14ac:dyDescent="0.35">
      <c r="A11" s="330"/>
      <c r="B11" s="363" t="s">
        <v>7</v>
      </c>
      <c r="C11" s="350"/>
      <c r="D11" s="457">
        <v>1341289</v>
      </c>
      <c r="E11" s="466">
        <v>2.7893915572350596</v>
      </c>
      <c r="F11" s="350"/>
      <c r="G11" s="462">
        <v>186533</v>
      </c>
      <c r="H11" s="470">
        <v>2.9482293996317339</v>
      </c>
      <c r="I11" s="350"/>
      <c r="J11" s="474">
        <v>56858</v>
      </c>
      <c r="K11" s="480">
        <f t="shared" si="0"/>
        <v>4.2390566089783785</v>
      </c>
      <c r="L11" s="481">
        <f>J11*100/G11</f>
        <v>30.481469766743686</v>
      </c>
      <c r="M11" s="447"/>
      <c r="N11" s="360">
        <f t="shared" ref="N11:N26" si="1">_xlfn.RANK.EQ(L11,L$10:L$29,0)</f>
        <v>13</v>
      </c>
      <c r="O11" s="360">
        <v>2</v>
      </c>
      <c r="P11" s="360">
        <f t="shared" ref="P11:P27" si="2">MATCH(O11,N$10:N$29,0)</f>
        <v>7</v>
      </c>
      <c r="Q11" s="361" t="str">
        <f t="shared" ref="Q11:Q28" si="3">INDEX(B$10:B$29,P11,1)</f>
        <v>Castilla y León</v>
      </c>
      <c r="R11" s="362">
        <f t="shared" ref="R11:R28" si="4">INDEX(L$10:L$29,P11,1)</f>
        <v>39.046972755655261</v>
      </c>
      <c r="S11" s="329"/>
      <c r="T11" s="329"/>
      <c r="U11" s="329"/>
    </row>
    <row r="12" spans="1:21" s="331" customFormat="1" ht="18" customHeight="1" x14ac:dyDescent="0.35">
      <c r="A12" s="330"/>
      <c r="B12" s="363" t="s">
        <v>37</v>
      </c>
      <c r="C12" s="350"/>
      <c r="D12" s="457">
        <v>1006060</v>
      </c>
      <c r="E12" s="466">
        <v>2.0922375938905815</v>
      </c>
      <c r="F12" s="350"/>
      <c r="G12" s="462">
        <v>183865</v>
      </c>
      <c r="H12" s="470">
        <v>2.9060605821130245</v>
      </c>
      <c r="I12" s="350"/>
      <c r="J12" s="474">
        <v>48519</v>
      </c>
      <c r="K12" s="480">
        <f t="shared" si="0"/>
        <v>4.8226745919726461</v>
      </c>
      <c r="L12" s="481">
        <f>J12*100/G12</f>
        <v>26.388382780844641</v>
      </c>
      <c r="M12" s="447"/>
      <c r="N12" s="360">
        <f t="shared" si="1"/>
        <v>17</v>
      </c>
      <c r="O12" s="360">
        <v>3</v>
      </c>
      <c r="P12" s="360">
        <f t="shared" si="2"/>
        <v>11</v>
      </c>
      <c r="Q12" s="361" t="str">
        <f t="shared" si="3"/>
        <v>Extremadura</v>
      </c>
      <c r="R12" s="373">
        <f t="shared" si="4"/>
        <v>38.977128546470304</v>
      </c>
      <c r="S12" s="329"/>
      <c r="T12" s="329"/>
      <c r="U12" s="329"/>
    </row>
    <row r="13" spans="1:21" s="331" customFormat="1" ht="18" customHeight="1" x14ac:dyDescent="0.35">
      <c r="A13" s="330"/>
      <c r="B13" s="363" t="s">
        <v>38</v>
      </c>
      <c r="C13" s="350"/>
      <c r="D13" s="457">
        <v>1209906</v>
      </c>
      <c r="E13" s="466">
        <v>2.516162871273858</v>
      </c>
      <c r="F13" s="350"/>
      <c r="G13" s="462">
        <v>122472</v>
      </c>
      <c r="H13" s="470">
        <v>1.9357194224705427</v>
      </c>
      <c r="I13" s="350"/>
      <c r="J13" s="474">
        <v>45142</v>
      </c>
      <c r="K13" s="480">
        <f t="shared" si="0"/>
        <v>3.731033650548059</v>
      </c>
      <c r="L13" s="481">
        <f t="shared" ref="L13:L27" si="5">J13*100/G13</f>
        <v>36.859037167679141</v>
      </c>
      <c r="M13" s="447"/>
      <c r="N13" s="360">
        <f t="shared" si="1"/>
        <v>4</v>
      </c>
      <c r="O13" s="360">
        <v>4</v>
      </c>
      <c r="P13" s="360">
        <f t="shared" si="2"/>
        <v>4</v>
      </c>
      <c r="Q13" s="361" t="str">
        <f t="shared" si="3"/>
        <v>Balears, Illes</v>
      </c>
      <c r="R13" s="362">
        <f t="shared" si="4"/>
        <v>36.859037167679141</v>
      </c>
      <c r="S13" s="329"/>
      <c r="T13" s="329"/>
      <c r="U13" s="329"/>
    </row>
    <row r="14" spans="1:21" s="331" customFormat="1" ht="18" customHeight="1" x14ac:dyDescent="0.35">
      <c r="A14" s="330"/>
      <c r="B14" s="363" t="s">
        <v>6</v>
      </c>
      <c r="C14" s="350"/>
      <c r="D14" s="457">
        <v>2213016</v>
      </c>
      <c r="E14" s="466">
        <v>4.6022655418974603</v>
      </c>
      <c r="F14" s="350"/>
      <c r="G14" s="462">
        <v>253565</v>
      </c>
      <c r="H14" s="470">
        <v>4.0076972316835127</v>
      </c>
      <c r="I14" s="350"/>
      <c r="J14" s="474">
        <v>69464</v>
      </c>
      <c r="K14" s="480">
        <f t="shared" si="0"/>
        <v>3.1388837676727146</v>
      </c>
      <c r="L14" s="481">
        <f t="shared" si="5"/>
        <v>27.394948040936249</v>
      </c>
      <c r="M14" s="447"/>
      <c r="N14" s="360">
        <f t="shared" si="1"/>
        <v>14</v>
      </c>
      <c r="O14" s="360">
        <v>5</v>
      </c>
      <c r="P14" s="360">
        <f t="shared" si="2"/>
        <v>9</v>
      </c>
      <c r="Q14" s="361" t="str">
        <f t="shared" si="3"/>
        <v>Cataluña</v>
      </c>
      <c r="R14" s="362">
        <f t="shared" si="4"/>
        <v>35.442145031220356</v>
      </c>
      <c r="S14" s="329"/>
      <c r="T14" s="329"/>
      <c r="U14" s="329"/>
    </row>
    <row r="15" spans="1:21" s="331" customFormat="1" ht="18" customHeight="1" x14ac:dyDescent="0.35">
      <c r="A15" s="330"/>
      <c r="B15" s="363" t="s">
        <v>5</v>
      </c>
      <c r="C15" s="350"/>
      <c r="D15" s="458">
        <v>588387</v>
      </c>
      <c r="E15" s="466">
        <v>1.2236302021315801</v>
      </c>
      <c r="F15" s="350"/>
      <c r="G15" s="463">
        <v>99920</v>
      </c>
      <c r="H15" s="470">
        <v>1.579275954448826</v>
      </c>
      <c r="I15" s="350"/>
      <c r="J15" s="475">
        <v>23700</v>
      </c>
      <c r="K15" s="482">
        <f t="shared" si="0"/>
        <v>4.0279611888094058</v>
      </c>
      <c r="L15" s="481">
        <f t="shared" si="5"/>
        <v>23.718975180144117</v>
      </c>
      <c r="M15" s="447"/>
      <c r="N15" s="360">
        <f t="shared" si="1"/>
        <v>18</v>
      </c>
      <c r="O15" s="360">
        <v>6</v>
      </c>
      <c r="P15" s="360">
        <f t="shared" si="2"/>
        <v>16</v>
      </c>
      <c r="Q15" s="361" t="str">
        <f t="shared" si="3"/>
        <v>País Vasco</v>
      </c>
      <c r="R15" s="362">
        <f t="shared" si="4"/>
        <v>35.397780044764531</v>
      </c>
      <c r="S15" s="329"/>
      <c r="T15" s="329"/>
      <c r="U15" s="329"/>
    </row>
    <row r="16" spans="1:21" s="331" customFormat="1" ht="18" customHeight="1" x14ac:dyDescent="0.35">
      <c r="A16" s="330"/>
      <c r="B16" s="363" t="s">
        <v>4</v>
      </c>
      <c r="C16" s="350"/>
      <c r="D16" s="457">
        <v>2383703</v>
      </c>
      <c r="E16" s="466">
        <v>4.9572322021248834</v>
      </c>
      <c r="F16" s="350"/>
      <c r="G16" s="462">
        <v>409663</v>
      </c>
      <c r="H16" s="470">
        <v>6.4748891646053783</v>
      </c>
      <c r="I16" s="350"/>
      <c r="J16" s="474">
        <v>159961</v>
      </c>
      <c r="K16" s="480">
        <f t="shared" si="0"/>
        <v>6.7106095012675659</v>
      </c>
      <c r="L16" s="481">
        <f t="shared" si="5"/>
        <v>39.046972755655261</v>
      </c>
      <c r="M16" s="447"/>
      <c r="N16" s="360">
        <f t="shared" si="1"/>
        <v>2</v>
      </c>
      <c r="O16" s="360">
        <v>7</v>
      </c>
      <c r="P16" s="360">
        <f t="shared" si="2"/>
        <v>17</v>
      </c>
      <c r="Q16" s="361" t="str">
        <f t="shared" si="3"/>
        <v>Rioja, La</v>
      </c>
      <c r="R16" s="362">
        <f t="shared" si="4"/>
        <v>35.286720918645756</v>
      </c>
      <c r="S16" s="329"/>
      <c r="T16" s="329"/>
      <c r="U16" s="329"/>
    </row>
    <row r="17" spans="1:21" s="331" customFormat="1" ht="18" customHeight="1" x14ac:dyDescent="0.35">
      <c r="A17" s="330"/>
      <c r="B17" s="363" t="s">
        <v>40</v>
      </c>
      <c r="C17" s="350"/>
      <c r="D17" s="457">
        <v>2084086</v>
      </c>
      <c r="E17" s="466">
        <v>4.3341382006053779</v>
      </c>
      <c r="F17" s="350"/>
      <c r="G17" s="462">
        <v>282068</v>
      </c>
      <c r="H17" s="470">
        <v>4.4581986581212121</v>
      </c>
      <c r="I17" s="350"/>
      <c r="J17" s="474">
        <v>98240</v>
      </c>
      <c r="K17" s="480">
        <f t="shared" si="0"/>
        <v>4.7138169921970592</v>
      </c>
      <c r="L17" s="481">
        <f t="shared" si="5"/>
        <v>34.828481075485342</v>
      </c>
      <c r="M17" s="447"/>
      <c r="N17" s="360">
        <f t="shared" si="1"/>
        <v>8</v>
      </c>
      <c r="O17" s="360">
        <v>8</v>
      </c>
      <c r="P17" s="360">
        <f t="shared" si="2"/>
        <v>8</v>
      </c>
      <c r="Q17" s="361" t="str">
        <f t="shared" si="3"/>
        <v>Castilla - La Mancha</v>
      </c>
      <c r="R17" s="362">
        <f t="shared" si="4"/>
        <v>34.828481075485342</v>
      </c>
      <c r="S17" s="329"/>
      <c r="T17" s="329"/>
      <c r="U17" s="329"/>
    </row>
    <row r="18" spans="1:21" s="331" customFormat="1" ht="18" customHeight="1" x14ac:dyDescent="0.35">
      <c r="A18" s="330"/>
      <c r="B18" s="363" t="s">
        <v>41</v>
      </c>
      <c r="C18" s="350"/>
      <c r="D18" s="457">
        <v>7901963</v>
      </c>
      <c r="E18" s="466">
        <v>16.433198868986342</v>
      </c>
      <c r="F18" s="350"/>
      <c r="G18" s="462">
        <v>1040507</v>
      </c>
      <c r="H18" s="470">
        <v>16.445633362046483</v>
      </c>
      <c r="I18" s="350"/>
      <c r="J18" s="474">
        <v>368778</v>
      </c>
      <c r="K18" s="480">
        <f t="shared" si="0"/>
        <v>4.6669163092765684</v>
      </c>
      <c r="L18" s="481">
        <f t="shared" si="5"/>
        <v>35.442145031220356</v>
      </c>
      <c r="M18" s="447"/>
      <c r="N18" s="360">
        <f t="shared" si="1"/>
        <v>5</v>
      </c>
      <c r="O18" s="360">
        <v>9</v>
      </c>
      <c r="P18" s="360">
        <f t="shared" si="2"/>
        <v>14</v>
      </c>
      <c r="Q18" s="361" t="str">
        <f t="shared" si="3"/>
        <v>Murcia, Región de</v>
      </c>
      <c r="R18" s="362">
        <f t="shared" si="4"/>
        <v>33.963090203915549</v>
      </c>
      <c r="S18" s="329"/>
      <c r="T18" s="329"/>
      <c r="U18" s="329"/>
    </row>
    <row r="19" spans="1:21" s="331" customFormat="1" ht="18" customHeight="1" x14ac:dyDescent="0.35">
      <c r="A19" s="330"/>
      <c r="B19" s="363" t="s">
        <v>3</v>
      </c>
      <c r="C19" s="350"/>
      <c r="D19" s="457">
        <v>5216195</v>
      </c>
      <c r="E19" s="466">
        <v>10.847781718847862</v>
      </c>
      <c r="F19" s="350"/>
      <c r="G19" s="462">
        <v>644872</v>
      </c>
      <c r="H19" s="470">
        <v>10.192462402895551</v>
      </c>
      <c r="I19" s="350"/>
      <c r="J19" s="474">
        <v>209122</v>
      </c>
      <c r="K19" s="480">
        <f t="shared" si="0"/>
        <v>4.009090917805028</v>
      </c>
      <c r="L19" s="481">
        <f t="shared" si="5"/>
        <v>32.428450917391359</v>
      </c>
      <c r="M19" s="447"/>
      <c r="N19" s="360">
        <f t="shared" si="1"/>
        <v>11</v>
      </c>
      <c r="O19" s="360">
        <v>10</v>
      </c>
      <c r="P19" s="360">
        <f t="shared" si="2"/>
        <v>20</v>
      </c>
      <c r="Q19" s="361" t="str">
        <f t="shared" si="3"/>
        <v>TOTAL</v>
      </c>
      <c r="R19" s="373">
        <f t="shared" si="4"/>
        <v>33.286085712705173</v>
      </c>
      <c r="S19" s="329"/>
      <c r="T19" s="329"/>
      <c r="U19" s="329"/>
    </row>
    <row r="20" spans="1:21" s="331" customFormat="1" ht="18" customHeight="1" x14ac:dyDescent="0.35">
      <c r="A20" s="330"/>
      <c r="B20" s="363" t="s">
        <v>2</v>
      </c>
      <c r="C20" s="350"/>
      <c r="D20" s="457">
        <v>1054306</v>
      </c>
      <c r="E20" s="466">
        <v>2.1925716643782711</v>
      </c>
      <c r="F20" s="350"/>
      <c r="G20" s="462">
        <v>150537</v>
      </c>
      <c r="H20" s="470">
        <v>2.3792980820142406</v>
      </c>
      <c r="I20" s="350"/>
      <c r="J20" s="474">
        <v>58675</v>
      </c>
      <c r="K20" s="480">
        <f t="shared" si="0"/>
        <v>5.5652723213184787</v>
      </c>
      <c r="L20" s="481">
        <f t="shared" si="5"/>
        <v>38.977128546470304</v>
      </c>
      <c r="M20" s="447"/>
      <c r="N20" s="360">
        <f t="shared" si="1"/>
        <v>3</v>
      </c>
      <c r="O20" s="360">
        <v>11</v>
      </c>
      <c r="P20" s="360">
        <f t="shared" si="2"/>
        <v>10</v>
      </c>
      <c r="Q20" s="361" t="str">
        <f t="shared" si="3"/>
        <v>Comunitat Valenciana</v>
      </c>
      <c r="R20" s="362">
        <f t="shared" si="4"/>
        <v>32.428450917391359</v>
      </c>
      <c r="S20" s="329"/>
      <c r="T20" s="329"/>
      <c r="U20" s="329"/>
    </row>
    <row r="21" spans="1:21" s="331" customFormat="1" ht="18" customHeight="1" x14ac:dyDescent="0.35">
      <c r="A21" s="330"/>
      <c r="B21" s="363" t="s">
        <v>35</v>
      </c>
      <c r="C21" s="350"/>
      <c r="D21" s="457">
        <v>2699424</v>
      </c>
      <c r="E21" s="466">
        <v>5.6138166457770797</v>
      </c>
      <c r="F21" s="350"/>
      <c r="G21" s="462">
        <v>469573</v>
      </c>
      <c r="H21" s="470">
        <v>7.4217909103122359</v>
      </c>
      <c r="I21" s="350"/>
      <c r="J21" s="474">
        <v>84146</v>
      </c>
      <c r="K21" s="480">
        <f t="shared" si="0"/>
        <v>3.1171835176689546</v>
      </c>
      <c r="L21" s="481">
        <f t="shared" si="5"/>
        <v>17.919684479303537</v>
      </c>
      <c r="M21" s="447"/>
      <c r="N21" s="360">
        <f t="shared" si="1"/>
        <v>19</v>
      </c>
      <c r="O21" s="360">
        <v>12</v>
      </c>
      <c r="P21" s="360">
        <f t="shared" si="2"/>
        <v>13</v>
      </c>
      <c r="Q21" s="361" t="str">
        <f t="shared" si="3"/>
        <v>Madrid, Comunidad de</v>
      </c>
      <c r="R21" s="362">
        <f t="shared" si="4"/>
        <v>31.397033270763554</v>
      </c>
      <c r="S21" s="329"/>
      <c r="T21" s="329"/>
      <c r="U21" s="329"/>
    </row>
    <row r="22" spans="1:21" s="331" customFormat="1" ht="18" customHeight="1" x14ac:dyDescent="0.35">
      <c r="A22" s="330"/>
      <c r="B22" s="363" t="s">
        <v>42</v>
      </c>
      <c r="C22" s="350"/>
      <c r="D22" s="457">
        <v>6871903</v>
      </c>
      <c r="E22" s="466">
        <v>14.291050034957625</v>
      </c>
      <c r="F22" s="350"/>
      <c r="G22" s="462">
        <v>802837</v>
      </c>
      <c r="H22" s="470">
        <v>12.689163024838193</v>
      </c>
      <c r="I22" s="350"/>
      <c r="J22" s="474">
        <v>252067</v>
      </c>
      <c r="K22" s="480">
        <f t="shared" si="0"/>
        <v>3.6680814615689425</v>
      </c>
      <c r="L22" s="481">
        <f t="shared" si="5"/>
        <v>31.397033270763554</v>
      </c>
      <c r="M22" s="447"/>
      <c r="N22" s="360">
        <f t="shared" si="1"/>
        <v>12</v>
      </c>
      <c r="O22" s="360">
        <v>13</v>
      </c>
      <c r="P22" s="360">
        <f t="shared" si="2"/>
        <v>2</v>
      </c>
      <c r="Q22" s="361" t="str">
        <f t="shared" si="3"/>
        <v>Aragón</v>
      </c>
      <c r="R22" s="362">
        <f t="shared" si="4"/>
        <v>30.481469766743686</v>
      </c>
      <c r="S22" s="329"/>
      <c r="T22" s="329"/>
      <c r="U22" s="329"/>
    </row>
    <row r="23" spans="1:21" ht="18" customHeight="1" x14ac:dyDescent="0.35">
      <c r="A23" s="332"/>
      <c r="B23" s="363" t="s">
        <v>43</v>
      </c>
      <c r="C23" s="350"/>
      <c r="D23" s="457">
        <v>1551692</v>
      </c>
      <c r="E23" s="466">
        <v>3.2269530013510765</v>
      </c>
      <c r="F23" s="350"/>
      <c r="G23" s="462">
        <v>194149</v>
      </c>
      <c r="H23" s="470">
        <v>3.0686033554872409</v>
      </c>
      <c r="I23" s="350"/>
      <c r="J23" s="474">
        <v>65939</v>
      </c>
      <c r="K23" s="480">
        <f t="shared" si="0"/>
        <v>4.2494902338866218</v>
      </c>
      <c r="L23" s="481">
        <f t="shared" si="5"/>
        <v>33.963090203915549</v>
      </c>
      <c r="M23" s="447"/>
      <c r="N23" s="360">
        <f t="shared" si="1"/>
        <v>9</v>
      </c>
      <c r="O23" s="360">
        <v>14</v>
      </c>
      <c r="P23" s="360">
        <f t="shared" si="2"/>
        <v>5</v>
      </c>
      <c r="Q23" s="361" t="str">
        <f t="shared" si="3"/>
        <v>Canarias</v>
      </c>
      <c r="R23" s="362">
        <f t="shared" si="4"/>
        <v>27.394948040936249</v>
      </c>
      <c r="S23" s="329"/>
      <c r="T23" s="329"/>
      <c r="U23" s="329"/>
    </row>
    <row r="24" spans="1:21" s="331" customFormat="1" ht="18" customHeight="1" x14ac:dyDescent="0.35">
      <c r="B24" s="363" t="s">
        <v>44</v>
      </c>
      <c r="C24" s="350"/>
      <c r="D24" s="458">
        <v>672155</v>
      </c>
      <c r="E24" s="466">
        <v>1.3978370672937237</v>
      </c>
      <c r="F24" s="350"/>
      <c r="G24" s="463">
        <v>81351</v>
      </c>
      <c r="H24" s="470">
        <v>1.2857854100316899</v>
      </c>
      <c r="I24" s="350"/>
      <c r="J24" s="476">
        <v>21613</v>
      </c>
      <c r="K24" s="483">
        <f t="shared" si="0"/>
        <v>3.2154785726506536</v>
      </c>
      <c r="L24" s="481">
        <f t="shared" si="5"/>
        <v>26.567589826799917</v>
      </c>
      <c r="M24" s="447"/>
      <c r="N24" s="360">
        <f t="shared" si="1"/>
        <v>16</v>
      </c>
      <c r="O24" s="360">
        <v>15</v>
      </c>
      <c r="P24" s="360">
        <f t="shared" si="2"/>
        <v>18</v>
      </c>
      <c r="Q24" s="361" t="str">
        <f t="shared" si="3"/>
        <v>Ceuta y Melilla</v>
      </c>
      <c r="R24" s="362">
        <f t="shared" si="4"/>
        <v>27.121835207848189</v>
      </c>
      <c r="S24" s="329"/>
      <c r="T24" s="329"/>
      <c r="U24" s="329"/>
    </row>
    <row r="25" spans="1:21" s="331" customFormat="1" ht="18" customHeight="1" x14ac:dyDescent="0.35">
      <c r="B25" s="363" t="s">
        <v>45</v>
      </c>
      <c r="C25" s="350"/>
      <c r="D25" s="458">
        <v>2216302</v>
      </c>
      <c r="E25" s="466">
        <v>4.6090992225263738</v>
      </c>
      <c r="F25" s="350"/>
      <c r="G25" s="463">
        <v>328385</v>
      </c>
      <c r="H25" s="470">
        <v>5.1902575490560219</v>
      </c>
      <c r="I25" s="350"/>
      <c r="J25" s="476">
        <v>116241</v>
      </c>
      <c r="K25" s="483">
        <f t="shared" si="0"/>
        <v>5.2448177188848808</v>
      </c>
      <c r="L25" s="481">
        <f t="shared" si="5"/>
        <v>35.397780044764531</v>
      </c>
      <c r="M25" s="447"/>
      <c r="N25" s="360">
        <f t="shared" si="1"/>
        <v>6</v>
      </c>
      <c r="O25" s="360">
        <v>16</v>
      </c>
      <c r="P25" s="360">
        <f t="shared" si="2"/>
        <v>15</v>
      </c>
      <c r="Q25" s="361" t="str">
        <f t="shared" si="3"/>
        <v>Navarra, Comunidad Foral de</v>
      </c>
      <c r="R25" s="373">
        <f t="shared" si="4"/>
        <v>26.567589826799917</v>
      </c>
      <c r="S25" s="329"/>
      <c r="T25" s="329"/>
      <c r="U25" s="329"/>
    </row>
    <row r="26" spans="1:21" s="331" customFormat="1" ht="18" customHeight="1" x14ac:dyDescent="0.35">
      <c r="B26" s="363" t="s">
        <v>46</v>
      </c>
      <c r="C26" s="350"/>
      <c r="D26" s="458">
        <v>322282</v>
      </c>
      <c r="E26" s="467">
        <v>0.67022892892495911</v>
      </c>
      <c r="F26" s="350"/>
      <c r="G26" s="463">
        <v>42149</v>
      </c>
      <c r="H26" s="471">
        <v>0.66618196761472748</v>
      </c>
      <c r="I26" s="350"/>
      <c r="J26" s="476">
        <v>14873</v>
      </c>
      <c r="K26" s="483">
        <f t="shared" si="0"/>
        <v>4.614902476712941</v>
      </c>
      <c r="L26" s="484">
        <f t="shared" si="5"/>
        <v>35.286720918645756</v>
      </c>
      <c r="M26" s="447"/>
      <c r="N26" s="360">
        <f t="shared" si="1"/>
        <v>7</v>
      </c>
      <c r="O26" s="360">
        <v>17</v>
      </c>
      <c r="P26" s="360">
        <f t="shared" si="2"/>
        <v>3</v>
      </c>
      <c r="Q26" s="361" t="str">
        <f t="shared" si="3"/>
        <v>Asturias, Principado de</v>
      </c>
      <c r="R26" s="362">
        <f t="shared" si="4"/>
        <v>26.388382780844641</v>
      </c>
      <c r="S26" s="329"/>
      <c r="T26" s="329"/>
      <c r="U26" s="329"/>
    </row>
    <row r="27" spans="1:21" s="331" customFormat="1" ht="18" customHeight="1" x14ac:dyDescent="0.35">
      <c r="B27" s="384" t="s">
        <v>1</v>
      </c>
      <c r="C27" s="350"/>
      <c r="D27" s="459">
        <v>168545</v>
      </c>
      <c r="E27" s="468">
        <v>0.35051208204509476</v>
      </c>
      <c r="F27" s="350"/>
      <c r="G27" s="464">
        <v>20183</v>
      </c>
      <c r="H27" s="472">
        <v>0.31900046625941408</v>
      </c>
      <c r="I27" s="350"/>
      <c r="J27" s="477">
        <v>5474</v>
      </c>
      <c r="K27" s="485">
        <f t="shared" si="0"/>
        <v>3.2477973241567533</v>
      </c>
      <c r="L27" s="486">
        <f t="shared" si="5"/>
        <v>27.121835207848189</v>
      </c>
      <c r="M27" s="447"/>
      <c r="N27" s="360">
        <f>_xlfn.RANK.EQ(L27,L$10:L$29,0)</f>
        <v>15</v>
      </c>
      <c r="O27" s="360">
        <v>18</v>
      </c>
      <c r="P27" s="360">
        <f t="shared" si="2"/>
        <v>6</v>
      </c>
      <c r="Q27" s="361" t="str">
        <f t="shared" si="3"/>
        <v>Cantabria</v>
      </c>
      <c r="R27" s="362">
        <f t="shared" si="4"/>
        <v>23.718975180144117</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17.919684479303537</v>
      </c>
      <c r="S28" s="329"/>
      <c r="T28" s="329"/>
      <c r="U28" s="329"/>
    </row>
    <row r="29" spans="1:21" s="394" customFormat="1" ht="18" customHeight="1" x14ac:dyDescent="0.35">
      <c r="B29" s="1242" t="s">
        <v>0</v>
      </c>
      <c r="C29" s="320"/>
      <c r="D29" s="1243">
        <f>SUM(D10:D27)</f>
        <v>48085361</v>
      </c>
      <c r="E29" s="1244">
        <f>SUM(E10:E27)</f>
        <v>99.999999999999986</v>
      </c>
      <c r="F29" s="320"/>
      <c r="G29" s="1243">
        <f>SUM(G10:G27)</f>
        <v>6326950</v>
      </c>
      <c r="H29" s="1244">
        <f>SUM(H10:H27)</f>
        <v>100.00000000000003</v>
      </c>
      <c r="I29" s="320"/>
      <c r="J29" s="1243">
        <f>SUM(J10:J27)</f>
        <v>2105994</v>
      </c>
      <c r="K29" s="1245">
        <f>J29*100/D29</f>
        <v>4.3796988443114735</v>
      </c>
      <c r="L29" s="1246">
        <f>J29*100/G29</f>
        <v>33.286085712705173</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19" t="s">
        <v>474</v>
      </c>
      <c r="C32" s="1419"/>
      <c r="D32" s="1419"/>
      <c r="E32" s="1419"/>
      <c r="F32" s="1419"/>
      <c r="G32" s="1419"/>
      <c r="H32" s="1419"/>
      <c r="I32" s="1419"/>
      <c r="J32" s="1419"/>
      <c r="K32" s="1419"/>
      <c r="L32" s="1419"/>
      <c r="M32" s="1247"/>
      <c r="O32" s="450"/>
    </row>
    <row r="33" spans="2:17" x14ac:dyDescent="0.25">
      <c r="B33" s="1420" t="s">
        <v>241</v>
      </c>
      <c r="C33" s="1420"/>
      <c r="D33" s="1420"/>
      <c r="E33" s="1420"/>
      <c r="F33" s="1420"/>
      <c r="G33" s="1420"/>
      <c r="H33" s="1420"/>
      <c r="I33" s="1420"/>
      <c r="J33" s="1420"/>
      <c r="K33" s="1420"/>
      <c r="L33" s="1420"/>
      <c r="M33" s="787"/>
      <c r="N33" s="787"/>
      <c r="O33" s="787"/>
      <c r="P33" s="787"/>
      <c r="Q33" s="787"/>
    </row>
    <row r="34" spans="2:17" ht="4.5" customHeight="1" x14ac:dyDescent="0.25">
      <c r="B34" s="1413"/>
      <c r="C34" s="1413"/>
      <c r="D34" s="1413"/>
      <c r="E34" s="1413"/>
      <c r="F34" s="1413"/>
      <c r="G34" s="1413"/>
      <c r="H34" s="1413"/>
      <c r="I34" s="1413"/>
      <c r="J34" s="1413"/>
      <c r="K34" s="1413"/>
      <c r="L34" s="1413"/>
      <c r="M34" s="1413"/>
      <c r="N34" s="1413"/>
      <c r="O34" s="1413"/>
      <c r="P34" s="1413"/>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2"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394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13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172</v>
      </c>
      <c r="K8" s="1401"/>
      <c r="L8" s="1401"/>
      <c r="M8" s="1401"/>
      <c r="N8" s="1401"/>
      <c r="O8" s="1402"/>
      <c r="P8" s="317"/>
      <c r="Q8" s="1400" t="s">
        <v>173</v>
      </c>
      <c r="R8" s="1401"/>
      <c r="S8" s="1401"/>
      <c r="T8" s="1401"/>
      <c r="U8" s="1401"/>
      <c r="V8" s="1402"/>
      <c r="W8" s="317"/>
      <c r="X8" s="1400" t="s">
        <v>174</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212</v>
      </c>
      <c r="L9" s="1379" t="s">
        <v>24</v>
      </c>
      <c r="M9" s="1380"/>
      <c r="N9" s="1381" t="s">
        <v>23</v>
      </c>
      <c r="O9" s="1382"/>
      <c r="P9" s="317"/>
      <c r="Q9" s="1383" t="s">
        <v>9</v>
      </c>
      <c r="R9" s="1377" t="s">
        <v>212</v>
      </c>
      <c r="S9" s="1379" t="s">
        <v>24</v>
      </c>
      <c r="T9" s="1380"/>
      <c r="U9" s="1381" t="s">
        <v>23</v>
      </c>
      <c r="V9" s="1382"/>
      <c r="W9" s="317"/>
      <c r="X9" s="1383" t="s">
        <v>9</v>
      </c>
      <c r="Y9" s="1377" t="s">
        <v>212</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212</v>
      </c>
      <c r="G10" s="406" t="s">
        <v>9</v>
      </c>
      <c r="H10" s="888" t="s">
        <v>212</v>
      </c>
      <c r="I10" s="346"/>
      <c r="J10" s="1384"/>
      <c r="K10" s="1378"/>
      <c r="L10" s="404" t="s">
        <v>9</v>
      </c>
      <c r="M10" s="403" t="s">
        <v>213</v>
      </c>
      <c r="N10" s="407" t="s">
        <v>9</v>
      </c>
      <c r="O10" s="402" t="s">
        <v>213</v>
      </c>
      <c r="P10" s="347"/>
      <c r="Q10" s="1384"/>
      <c r="R10" s="1378"/>
      <c r="S10" s="404" t="s">
        <v>9</v>
      </c>
      <c r="T10" s="403" t="s">
        <v>213</v>
      </c>
      <c r="U10" s="407" t="s">
        <v>9</v>
      </c>
      <c r="V10" s="402" t="s">
        <v>213</v>
      </c>
      <c r="W10" s="347"/>
      <c r="X10" s="1384"/>
      <c r="Y10" s="1378"/>
      <c r="Z10" s="404" t="s">
        <v>9</v>
      </c>
      <c r="AA10" s="403" t="s">
        <v>213</v>
      </c>
      <c r="AB10" s="407" t="s">
        <v>9</v>
      </c>
      <c r="AC10" s="402" t="s">
        <v>213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407182</v>
      </c>
      <c r="E12" s="352">
        <f>L12+S12+Z12</f>
        <v>252690</v>
      </c>
      <c r="F12" s="353">
        <f>E12/$D12*100</f>
        <v>62.058244224941184</v>
      </c>
      <c r="G12" s="352">
        <f>N12+U12+AB12</f>
        <v>154492</v>
      </c>
      <c r="H12" s="354">
        <f>G12/$D12*100</f>
        <v>37.941755775058816</v>
      </c>
      <c r="I12" s="350"/>
      <c r="J12" s="355">
        <v>118431</v>
      </c>
      <c r="K12" s="356">
        <v>29.085519497423757</v>
      </c>
      <c r="L12" s="357">
        <v>49684</v>
      </c>
      <c r="M12" s="353">
        <v>41.951853822056719</v>
      </c>
      <c r="N12" s="357">
        <v>68747</v>
      </c>
      <c r="O12" s="358">
        <v>58.048146177943273</v>
      </c>
      <c r="P12" s="350"/>
      <c r="Q12" s="355">
        <v>97563</v>
      </c>
      <c r="R12" s="356">
        <v>23.96053853068161</v>
      </c>
      <c r="S12" s="357">
        <v>64623</v>
      </c>
      <c r="T12" s="353">
        <v>66.237200578088007</v>
      </c>
      <c r="U12" s="357">
        <v>32940</v>
      </c>
      <c r="V12" s="358">
        <v>33.762799421911993</v>
      </c>
      <c r="W12" s="350"/>
      <c r="X12" s="355">
        <v>191188</v>
      </c>
      <c r="Y12" s="356">
        <v>46.953941971894629</v>
      </c>
      <c r="Z12" s="357">
        <v>138383</v>
      </c>
      <c r="AA12" s="353">
        <v>72.380588739879073</v>
      </c>
      <c r="AB12" s="357">
        <v>52805</v>
      </c>
      <c r="AC12" s="358">
        <f t="shared" ref="AC12:AC29" si="0">AB12/$X12*100</f>
        <v>27.619411260120931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56858</v>
      </c>
      <c r="E13" s="365">
        <f t="shared" ref="E13:E29" si="2">L13+S13+Z13</f>
        <v>36428</v>
      </c>
      <c r="F13" s="366">
        <f t="shared" ref="F13:H29" si="3">E13/$D13*100</f>
        <v>64.068380878680216</v>
      </c>
      <c r="G13" s="365">
        <f t="shared" ref="G13:G29" si="4">N13+U13+AB13</f>
        <v>20430</v>
      </c>
      <c r="H13" s="367">
        <f t="shared" si="3"/>
        <v>35.931619121319777</v>
      </c>
      <c r="I13" s="350"/>
      <c r="J13" s="368">
        <v>10787</v>
      </c>
      <c r="K13" s="369">
        <v>18.971824545358611</v>
      </c>
      <c r="L13" s="370">
        <v>4597</v>
      </c>
      <c r="M13" s="371">
        <v>42.616111986650594</v>
      </c>
      <c r="N13" s="370">
        <v>6190</v>
      </c>
      <c r="O13" s="372">
        <v>57.383888013349406</v>
      </c>
      <c r="P13" s="350"/>
      <c r="Q13" s="368">
        <v>11318</v>
      </c>
      <c r="R13" s="369">
        <v>19.905730064370889</v>
      </c>
      <c r="S13" s="370">
        <v>6978</v>
      </c>
      <c r="T13" s="371">
        <v>61.654002473935321</v>
      </c>
      <c r="U13" s="370">
        <v>4340</v>
      </c>
      <c r="V13" s="372">
        <v>38.345997526064671</v>
      </c>
      <c r="W13" s="350"/>
      <c r="X13" s="368">
        <v>34753</v>
      </c>
      <c r="Y13" s="369">
        <v>61.122445390270499</v>
      </c>
      <c r="Z13" s="370">
        <v>24853</v>
      </c>
      <c r="AA13" s="371">
        <v>71.513250654619739</v>
      </c>
      <c r="AB13" s="370">
        <v>9900</v>
      </c>
      <c r="AC13" s="372">
        <f t="shared" si="0"/>
        <v>28.486749345380254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48519</v>
      </c>
      <c r="E14" s="365">
        <f t="shared" si="2"/>
        <v>31180</v>
      </c>
      <c r="F14" s="366">
        <f t="shared" si="3"/>
        <v>64.263484408169987</v>
      </c>
      <c r="G14" s="365">
        <f t="shared" si="4"/>
        <v>17339</v>
      </c>
      <c r="H14" s="367">
        <f t="shared" si="3"/>
        <v>35.736515591830006</v>
      </c>
      <c r="I14" s="350"/>
      <c r="J14" s="368">
        <v>10535</v>
      </c>
      <c r="K14" s="369">
        <v>21.713143304684763</v>
      </c>
      <c r="L14" s="370">
        <v>4444</v>
      </c>
      <c r="M14" s="371">
        <v>42.183198860939726</v>
      </c>
      <c r="N14" s="370">
        <v>6091</v>
      </c>
      <c r="O14" s="372">
        <v>57.816801139060267</v>
      </c>
      <c r="P14" s="350"/>
      <c r="Q14" s="368">
        <v>11012</v>
      </c>
      <c r="R14" s="369">
        <v>22.696263319524309</v>
      </c>
      <c r="S14" s="370">
        <v>6652</v>
      </c>
      <c r="T14" s="371">
        <v>60.406828913912094</v>
      </c>
      <c r="U14" s="370">
        <v>4360</v>
      </c>
      <c r="V14" s="372">
        <v>39.593171086087899</v>
      </c>
      <c r="W14" s="350"/>
      <c r="X14" s="368">
        <v>26972</v>
      </c>
      <c r="Y14" s="369">
        <v>55.590593375790931</v>
      </c>
      <c r="Z14" s="370">
        <v>20084</v>
      </c>
      <c r="AA14" s="371">
        <v>74.462405457511494</v>
      </c>
      <c r="AB14" s="370">
        <v>6888</v>
      </c>
      <c r="AC14" s="372">
        <f t="shared" si="0"/>
        <v>25.537594542488506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45142</v>
      </c>
      <c r="E15" s="365">
        <f t="shared" si="2"/>
        <v>27353</v>
      </c>
      <c r="F15" s="366">
        <f t="shared" si="3"/>
        <v>60.593239112135045</v>
      </c>
      <c r="G15" s="365">
        <f t="shared" si="4"/>
        <v>17789</v>
      </c>
      <c r="H15" s="367">
        <f t="shared" si="3"/>
        <v>39.406760887864962</v>
      </c>
      <c r="I15" s="350"/>
      <c r="J15" s="368">
        <v>12865</v>
      </c>
      <c r="K15" s="369">
        <v>28.498958840990653</v>
      </c>
      <c r="L15" s="370">
        <v>5579</v>
      </c>
      <c r="M15" s="371">
        <v>43.365720948309367</v>
      </c>
      <c r="N15" s="370">
        <v>7286</v>
      </c>
      <c r="O15" s="372">
        <v>56.634279051690626</v>
      </c>
      <c r="P15" s="350"/>
      <c r="Q15" s="368">
        <v>10679</v>
      </c>
      <c r="R15" s="369">
        <v>23.656461831553763</v>
      </c>
      <c r="S15" s="370">
        <v>6360</v>
      </c>
      <c r="T15" s="371">
        <v>59.556138215188689</v>
      </c>
      <c r="U15" s="370">
        <v>4319</v>
      </c>
      <c r="V15" s="372">
        <v>40.443861784811311</v>
      </c>
      <c r="W15" s="350"/>
      <c r="X15" s="368">
        <v>21598</v>
      </c>
      <c r="Y15" s="369">
        <v>47.844579327455584</v>
      </c>
      <c r="Z15" s="370">
        <v>15414</v>
      </c>
      <c r="AA15" s="371">
        <v>71.367719233262335</v>
      </c>
      <c r="AB15" s="370">
        <v>6184</v>
      </c>
      <c r="AC15" s="372">
        <f t="shared" si="0"/>
        <v>28.632280766737662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69464</v>
      </c>
      <c r="E16" s="365">
        <f t="shared" si="2"/>
        <v>40714</v>
      </c>
      <c r="F16" s="366">
        <f t="shared" si="3"/>
        <v>58.611654957963836</v>
      </c>
      <c r="G16" s="365">
        <f t="shared" si="4"/>
        <v>28750</v>
      </c>
      <c r="H16" s="367">
        <f t="shared" si="3"/>
        <v>41.388345042036164</v>
      </c>
      <c r="I16" s="350"/>
      <c r="J16" s="368">
        <v>23786</v>
      </c>
      <c r="K16" s="369">
        <v>34.242197397212941</v>
      </c>
      <c r="L16" s="370">
        <v>9921</v>
      </c>
      <c r="M16" s="371">
        <v>41.709408895989235</v>
      </c>
      <c r="N16" s="370">
        <v>13865</v>
      </c>
      <c r="O16" s="372">
        <v>58.290591104010758</v>
      </c>
      <c r="P16" s="350"/>
      <c r="Q16" s="368">
        <v>16352</v>
      </c>
      <c r="R16" s="369">
        <v>23.540251065300012</v>
      </c>
      <c r="S16" s="370">
        <v>9856</v>
      </c>
      <c r="T16" s="371">
        <v>60.273972602739725</v>
      </c>
      <c r="U16" s="370">
        <v>6496</v>
      </c>
      <c r="V16" s="372">
        <v>39.726027397260275</v>
      </c>
      <c r="W16" s="350"/>
      <c r="X16" s="368">
        <v>29326</v>
      </c>
      <c r="Y16" s="369">
        <v>42.21755153748704</v>
      </c>
      <c r="Z16" s="370">
        <v>20937</v>
      </c>
      <c r="AA16" s="371">
        <v>71.393984859851329</v>
      </c>
      <c r="AB16" s="370">
        <v>8389</v>
      </c>
      <c r="AC16" s="372">
        <f t="shared" si="0"/>
        <v>28.606015140148671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23700</v>
      </c>
      <c r="E17" s="375">
        <f t="shared" si="2"/>
        <v>14601</v>
      </c>
      <c r="F17" s="376">
        <f t="shared" si="3"/>
        <v>61.607594936708864</v>
      </c>
      <c r="G17" s="375">
        <f t="shared" si="4"/>
        <v>9099</v>
      </c>
      <c r="H17" s="367">
        <f t="shared" si="3"/>
        <v>38.392405063291143</v>
      </c>
      <c r="I17" s="350"/>
      <c r="J17" s="377">
        <v>6684</v>
      </c>
      <c r="K17" s="378">
        <v>28.202531645569621</v>
      </c>
      <c r="L17" s="375">
        <v>2841</v>
      </c>
      <c r="M17" s="376">
        <v>42.504488330341111</v>
      </c>
      <c r="N17" s="375">
        <v>3843</v>
      </c>
      <c r="O17" s="372">
        <v>57.495511669658882</v>
      </c>
      <c r="P17" s="350"/>
      <c r="Q17" s="377">
        <v>5189</v>
      </c>
      <c r="R17" s="378">
        <v>21.894514767932488</v>
      </c>
      <c r="S17" s="375">
        <v>2970</v>
      </c>
      <c r="T17" s="376">
        <v>57.236461746001154</v>
      </c>
      <c r="U17" s="375">
        <v>2219</v>
      </c>
      <c r="V17" s="372">
        <v>42.763538253998846</v>
      </c>
      <c r="W17" s="350"/>
      <c r="X17" s="377">
        <v>11827</v>
      </c>
      <c r="Y17" s="378">
        <v>49.902953586497887</v>
      </c>
      <c r="Z17" s="375">
        <v>8790</v>
      </c>
      <c r="AA17" s="376">
        <v>74.321467827851535</v>
      </c>
      <c r="AB17" s="375">
        <v>3037</v>
      </c>
      <c r="AC17" s="372">
        <f t="shared" si="0"/>
        <v>25.678532172148472</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159961</v>
      </c>
      <c r="E18" s="365">
        <f t="shared" si="2"/>
        <v>99640</v>
      </c>
      <c r="F18" s="366">
        <f t="shared" si="3"/>
        <v>62.290183232162846</v>
      </c>
      <c r="G18" s="365">
        <f t="shared" si="4"/>
        <v>60321</v>
      </c>
      <c r="H18" s="367">
        <f t="shared" si="3"/>
        <v>37.709816767837161</v>
      </c>
      <c r="I18" s="350"/>
      <c r="J18" s="368">
        <v>32050</v>
      </c>
      <c r="K18" s="369">
        <v>20.036133807615606</v>
      </c>
      <c r="L18" s="370">
        <v>13534</v>
      </c>
      <c r="M18" s="371">
        <v>42.227769110764427</v>
      </c>
      <c r="N18" s="370">
        <v>18516</v>
      </c>
      <c r="O18" s="372">
        <v>57.772230889235566</v>
      </c>
      <c r="P18" s="350"/>
      <c r="Q18" s="368">
        <v>29449</v>
      </c>
      <c r="R18" s="369">
        <v>18.410112464913322</v>
      </c>
      <c r="S18" s="370">
        <v>17095</v>
      </c>
      <c r="T18" s="371">
        <v>58.049509321199366</v>
      </c>
      <c r="U18" s="370">
        <v>12354</v>
      </c>
      <c r="V18" s="372">
        <v>41.950490678800641</v>
      </c>
      <c r="W18" s="350"/>
      <c r="X18" s="368">
        <v>98462</v>
      </c>
      <c r="Y18" s="369">
        <v>61.553753727471076</v>
      </c>
      <c r="Z18" s="370">
        <v>69011</v>
      </c>
      <c r="AA18" s="371">
        <v>70.088968332960945</v>
      </c>
      <c r="AB18" s="370">
        <v>29451</v>
      </c>
      <c r="AC18" s="372">
        <f t="shared" si="0"/>
        <v>29.911031667039062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98240</v>
      </c>
      <c r="E19" s="365">
        <f t="shared" si="2"/>
        <v>61390</v>
      </c>
      <c r="F19" s="366">
        <f t="shared" si="3"/>
        <v>62.489820846905545</v>
      </c>
      <c r="G19" s="365">
        <f t="shared" si="4"/>
        <v>36850</v>
      </c>
      <c r="H19" s="367">
        <f t="shared" si="3"/>
        <v>37.510179153094462</v>
      </c>
      <c r="I19" s="350"/>
      <c r="J19" s="368">
        <v>22688</v>
      </c>
      <c r="K19" s="369">
        <v>23.094462540716613</v>
      </c>
      <c r="L19" s="370">
        <v>9594</v>
      </c>
      <c r="M19" s="371">
        <v>42.286671368124118</v>
      </c>
      <c r="N19" s="370">
        <v>13094</v>
      </c>
      <c r="O19" s="372">
        <v>57.713328631875882</v>
      </c>
      <c r="P19" s="350"/>
      <c r="Q19" s="368">
        <v>19375</v>
      </c>
      <c r="R19" s="369">
        <v>19.722109120521171</v>
      </c>
      <c r="S19" s="370">
        <v>12115</v>
      </c>
      <c r="T19" s="371">
        <v>62.529032258064518</v>
      </c>
      <c r="U19" s="370">
        <v>7260</v>
      </c>
      <c r="V19" s="372">
        <v>37.470967741935482</v>
      </c>
      <c r="W19" s="350"/>
      <c r="X19" s="368">
        <v>56177</v>
      </c>
      <c r="Y19" s="369">
        <v>57.183428338762212</v>
      </c>
      <c r="Z19" s="370">
        <v>39681</v>
      </c>
      <c r="AA19" s="371">
        <v>70.635669402068459</v>
      </c>
      <c r="AB19" s="370">
        <v>16496</v>
      </c>
      <c r="AC19" s="372">
        <f t="shared" si="0"/>
        <v>29.364330597931538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368778</v>
      </c>
      <c r="E20" s="365">
        <f t="shared" si="2"/>
        <v>230688</v>
      </c>
      <c r="F20" s="366">
        <f t="shared" si="3"/>
        <v>62.554707710329794</v>
      </c>
      <c r="G20" s="365">
        <f t="shared" si="4"/>
        <v>138090</v>
      </c>
      <c r="H20" s="367">
        <f t="shared" si="3"/>
        <v>37.445292289670206</v>
      </c>
      <c r="I20" s="350"/>
      <c r="J20" s="368">
        <v>92065</v>
      </c>
      <c r="K20" s="369">
        <v>24.964884022365759</v>
      </c>
      <c r="L20" s="370">
        <v>40557</v>
      </c>
      <c r="M20" s="371">
        <v>44.052571552707327</v>
      </c>
      <c r="N20" s="370">
        <v>51508</v>
      </c>
      <c r="O20" s="372">
        <v>55.947428447292666</v>
      </c>
      <c r="P20" s="350"/>
      <c r="Q20" s="368">
        <v>84851</v>
      </c>
      <c r="R20" s="369">
        <v>23.008693577165666</v>
      </c>
      <c r="S20" s="370">
        <v>53147</v>
      </c>
      <c r="T20" s="371">
        <v>62.635679013800662</v>
      </c>
      <c r="U20" s="370">
        <v>31704</v>
      </c>
      <c r="V20" s="372">
        <v>37.364320986199338</v>
      </c>
      <c r="W20" s="350"/>
      <c r="X20" s="368">
        <v>191862</v>
      </c>
      <c r="Y20" s="369">
        <v>52.026422400468576</v>
      </c>
      <c r="Z20" s="370">
        <v>136984</v>
      </c>
      <c r="AA20" s="371">
        <v>71.397150034920926</v>
      </c>
      <c r="AB20" s="370">
        <v>54878</v>
      </c>
      <c r="AC20" s="372">
        <f t="shared" si="0"/>
        <v>28.60284996507907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209122</v>
      </c>
      <c r="E21" s="365">
        <f t="shared" si="2"/>
        <v>128768</v>
      </c>
      <c r="F21" s="366">
        <f t="shared" si="3"/>
        <v>61.575539637149603</v>
      </c>
      <c r="G21" s="365">
        <f t="shared" si="4"/>
        <v>80354</v>
      </c>
      <c r="H21" s="367">
        <f t="shared" si="3"/>
        <v>38.424460362850397</v>
      </c>
      <c r="I21" s="350"/>
      <c r="J21" s="368">
        <v>56415</v>
      </c>
      <c r="K21" s="369">
        <v>26.977075582674225</v>
      </c>
      <c r="L21" s="370">
        <v>22986</v>
      </c>
      <c r="M21" s="371">
        <v>40.744482850305772</v>
      </c>
      <c r="N21" s="370">
        <v>33429</v>
      </c>
      <c r="O21" s="372">
        <v>59.255517149694228</v>
      </c>
      <c r="P21" s="350"/>
      <c r="Q21" s="368">
        <v>45808</v>
      </c>
      <c r="R21" s="369">
        <v>21.904916747161941</v>
      </c>
      <c r="S21" s="370">
        <v>28370</v>
      </c>
      <c r="T21" s="371">
        <v>61.932413552217959</v>
      </c>
      <c r="U21" s="370">
        <v>17438</v>
      </c>
      <c r="V21" s="372">
        <v>38.067586447782048</v>
      </c>
      <c r="W21" s="350"/>
      <c r="X21" s="368">
        <v>106899</v>
      </c>
      <c r="Y21" s="369">
        <v>51.11800767016382</v>
      </c>
      <c r="Z21" s="370">
        <v>77412</v>
      </c>
      <c r="AA21" s="371">
        <v>72.416018858922911</v>
      </c>
      <c r="AB21" s="370">
        <v>29487</v>
      </c>
      <c r="AC21" s="372">
        <f t="shared" si="0"/>
        <v>27.583981141077089</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58675</v>
      </c>
      <c r="E22" s="365">
        <f t="shared" si="2"/>
        <v>37131</v>
      </c>
      <c r="F22" s="366">
        <f t="shared" si="3"/>
        <v>63.282488282914365</v>
      </c>
      <c r="G22" s="365">
        <f t="shared" si="4"/>
        <v>21544</v>
      </c>
      <c r="H22" s="367">
        <f t="shared" si="3"/>
        <v>36.717511717085642</v>
      </c>
      <c r="I22" s="350"/>
      <c r="J22" s="368">
        <v>13551</v>
      </c>
      <c r="K22" s="369">
        <v>23.095014912654452</v>
      </c>
      <c r="L22" s="370">
        <v>5983</v>
      </c>
      <c r="M22" s="371">
        <v>44.151723120064936</v>
      </c>
      <c r="N22" s="370">
        <v>7568</v>
      </c>
      <c r="O22" s="372">
        <v>55.848276879935057</v>
      </c>
      <c r="P22" s="350"/>
      <c r="Q22" s="368">
        <v>12915</v>
      </c>
      <c r="R22" s="369">
        <v>22.011077971878994</v>
      </c>
      <c r="S22" s="370">
        <v>8210</v>
      </c>
      <c r="T22" s="371">
        <v>63.569492837785525</v>
      </c>
      <c r="U22" s="370">
        <v>4705</v>
      </c>
      <c r="V22" s="372">
        <v>36.430507162214482</v>
      </c>
      <c r="W22" s="350"/>
      <c r="X22" s="368">
        <v>32209</v>
      </c>
      <c r="Y22" s="369">
        <v>54.893907115466554</v>
      </c>
      <c r="Z22" s="370">
        <v>22938</v>
      </c>
      <c r="AA22" s="371">
        <v>71.216119718091221</v>
      </c>
      <c r="AB22" s="370">
        <v>9271</v>
      </c>
      <c r="AC22" s="372">
        <f t="shared" si="0"/>
        <v>28.783880281908786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84146</v>
      </c>
      <c r="E23" s="365">
        <f t="shared" si="2"/>
        <v>52309</v>
      </c>
      <c r="F23" s="366">
        <f t="shared" si="3"/>
        <v>62.164571102607368</v>
      </c>
      <c r="G23" s="365">
        <f t="shared" si="4"/>
        <v>31837</v>
      </c>
      <c r="H23" s="367">
        <f t="shared" si="3"/>
        <v>37.835428897392624</v>
      </c>
      <c r="I23" s="350"/>
      <c r="J23" s="368">
        <v>24446</v>
      </c>
      <c r="K23" s="369">
        <v>29.051886007653366</v>
      </c>
      <c r="L23" s="370">
        <v>9585</v>
      </c>
      <c r="M23" s="371">
        <v>39.208868526548315</v>
      </c>
      <c r="N23" s="370">
        <v>14861</v>
      </c>
      <c r="O23" s="372">
        <v>60.791131473451685</v>
      </c>
      <c r="P23" s="350"/>
      <c r="Q23" s="368">
        <v>14963</v>
      </c>
      <c r="R23" s="369">
        <v>17.782188101632876</v>
      </c>
      <c r="S23" s="370">
        <v>8760</v>
      </c>
      <c r="T23" s="371">
        <v>58.544409543540731</v>
      </c>
      <c r="U23" s="370">
        <v>6203</v>
      </c>
      <c r="V23" s="372">
        <v>41.455590456459269</v>
      </c>
      <c r="W23" s="350"/>
      <c r="X23" s="368">
        <v>44737</v>
      </c>
      <c r="Y23" s="369">
        <v>53.165925890713758</v>
      </c>
      <c r="Z23" s="370">
        <v>33964</v>
      </c>
      <c r="AA23" s="371">
        <v>75.919261461430125</v>
      </c>
      <c r="AB23" s="370">
        <v>10773</v>
      </c>
      <c r="AC23" s="372">
        <f t="shared" si="0"/>
        <v>24.080738538569864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252067</v>
      </c>
      <c r="E24" s="365">
        <f t="shared" si="2"/>
        <v>166223</v>
      </c>
      <c r="F24" s="366">
        <f t="shared" si="3"/>
        <v>65.943975212939421</v>
      </c>
      <c r="G24" s="365">
        <f t="shared" si="4"/>
        <v>85844</v>
      </c>
      <c r="H24" s="367">
        <f t="shared" si="3"/>
        <v>34.056024787060586</v>
      </c>
      <c r="I24" s="350"/>
      <c r="J24" s="368">
        <v>59474</v>
      </c>
      <c r="K24" s="369">
        <v>23.594520504469049</v>
      </c>
      <c r="L24" s="370">
        <v>27915</v>
      </c>
      <c r="M24" s="371">
        <v>46.936476443487912</v>
      </c>
      <c r="N24" s="370">
        <v>31559</v>
      </c>
      <c r="O24" s="372">
        <v>53.063523556512095</v>
      </c>
      <c r="P24" s="350"/>
      <c r="Q24" s="368">
        <v>49101</v>
      </c>
      <c r="R24" s="369">
        <v>19.479344777380618</v>
      </c>
      <c r="S24" s="370">
        <v>32335</v>
      </c>
      <c r="T24" s="371">
        <v>65.854055925541232</v>
      </c>
      <c r="U24" s="370">
        <v>16766</v>
      </c>
      <c r="V24" s="372">
        <v>34.145944074458768</v>
      </c>
      <c r="W24" s="350"/>
      <c r="X24" s="368">
        <v>143492</v>
      </c>
      <c r="Y24" s="369">
        <v>56.926134718150337</v>
      </c>
      <c r="Z24" s="370">
        <v>105973</v>
      </c>
      <c r="AA24" s="371">
        <v>73.852897722521121</v>
      </c>
      <c r="AB24" s="370">
        <v>37519</v>
      </c>
      <c r="AC24" s="372">
        <f t="shared" si="0"/>
        <v>26.147102277478883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65939</v>
      </c>
      <c r="E25" s="365">
        <f t="shared" si="2"/>
        <v>37805</v>
      </c>
      <c r="F25" s="366">
        <f t="shared" si="3"/>
        <v>57.333292891915256</v>
      </c>
      <c r="G25" s="365">
        <f t="shared" si="4"/>
        <v>28134</v>
      </c>
      <c r="H25" s="367">
        <f t="shared" si="3"/>
        <v>42.666707108084744</v>
      </c>
      <c r="I25" s="350"/>
      <c r="J25" s="368">
        <v>22545</v>
      </c>
      <c r="K25" s="369">
        <v>34.19069139659382</v>
      </c>
      <c r="L25" s="370">
        <v>8600</v>
      </c>
      <c r="M25" s="371">
        <v>38.145930361499225</v>
      </c>
      <c r="N25" s="370">
        <v>13945</v>
      </c>
      <c r="O25" s="372">
        <v>61.854069638500775</v>
      </c>
      <c r="P25" s="350"/>
      <c r="Q25" s="368">
        <v>15547</v>
      </c>
      <c r="R25" s="369">
        <v>23.577852257389406</v>
      </c>
      <c r="S25" s="370">
        <v>9752</v>
      </c>
      <c r="T25" s="371">
        <v>62.72592783173603</v>
      </c>
      <c r="U25" s="370">
        <v>5795</v>
      </c>
      <c r="V25" s="372">
        <v>37.27407216826397</v>
      </c>
      <c r="W25" s="350"/>
      <c r="X25" s="368">
        <v>27847</v>
      </c>
      <c r="Y25" s="369">
        <v>42.23145634601677</v>
      </c>
      <c r="Z25" s="370">
        <v>19453</v>
      </c>
      <c r="AA25" s="371">
        <v>69.856717061083785</v>
      </c>
      <c r="AB25" s="370">
        <v>8394</v>
      </c>
      <c r="AC25" s="372">
        <f t="shared" si="0"/>
        <v>30.143282938916222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21613</v>
      </c>
      <c r="E26" s="380">
        <f t="shared" si="2"/>
        <v>13539</v>
      </c>
      <c r="F26" s="381">
        <f t="shared" si="3"/>
        <v>62.642853837967891</v>
      </c>
      <c r="G26" s="380">
        <f t="shared" si="4"/>
        <v>8074</v>
      </c>
      <c r="H26" s="367">
        <f t="shared" si="3"/>
        <v>37.357146162032109</v>
      </c>
      <c r="I26" s="350"/>
      <c r="J26" s="377">
        <v>5176</v>
      </c>
      <c r="K26" s="378">
        <v>23.948549484106788</v>
      </c>
      <c r="L26" s="375">
        <v>2268</v>
      </c>
      <c r="M26" s="376">
        <v>43.817619783616692</v>
      </c>
      <c r="N26" s="375">
        <v>2908</v>
      </c>
      <c r="O26" s="372">
        <v>56.182380216383308</v>
      </c>
      <c r="P26" s="350"/>
      <c r="Q26" s="377">
        <v>3983</v>
      </c>
      <c r="R26" s="378">
        <v>18.428723453477076</v>
      </c>
      <c r="S26" s="375">
        <v>2207</v>
      </c>
      <c r="T26" s="376">
        <v>55.410494602058748</v>
      </c>
      <c r="U26" s="375">
        <v>1776</v>
      </c>
      <c r="V26" s="372">
        <v>44.589505397941245</v>
      </c>
      <c r="W26" s="350"/>
      <c r="X26" s="377">
        <v>12454</v>
      </c>
      <c r="Y26" s="378">
        <v>57.622727062416132</v>
      </c>
      <c r="Z26" s="375">
        <v>9064</v>
      </c>
      <c r="AA26" s="376">
        <v>72.779829773566732</v>
      </c>
      <c r="AB26" s="375">
        <v>3390</v>
      </c>
      <c r="AC26" s="372">
        <f t="shared" si="0"/>
        <v>27.220170226433275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116241</v>
      </c>
      <c r="E27" s="380">
        <f t="shared" si="2"/>
        <v>70561</v>
      </c>
      <c r="F27" s="381">
        <f t="shared" si="3"/>
        <v>60.702333944133315</v>
      </c>
      <c r="G27" s="380">
        <f t="shared" si="4"/>
        <v>45680</v>
      </c>
      <c r="H27" s="367">
        <f t="shared" si="3"/>
        <v>39.297666055866692</v>
      </c>
      <c r="I27" s="350"/>
      <c r="J27" s="377">
        <v>30613</v>
      </c>
      <c r="K27" s="378">
        <v>26.335802341686669</v>
      </c>
      <c r="L27" s="375">
        <v>12561</v>
      </c>
      <c r="M27" s="376">
        <v>41.03158788749878</v>
      </c>
      <c r="N27" s="375">
        <v>18052</v>
      </c>
      <c r="O27" s="372">
        <v>58.96841211250122</v>
      </c>
      <c r="P27" s="350"/>
      <c r="Q27" s="377">
        <v>23427</v>
      </c>
      <c r="R27" s="378">
        <v>20.153818360131108</v>
      </c>
      <c r="S27" s="375">
        <v>13391</v>
      </c>
      <c r="T27" s="376">
        <v>57.160541255815943</v>
      </c>
      <c r="U27" s="375">
        <v>10036</v>
      </c>
      <c r="V27" s="372">
        <v>42.839458744184064</v>
      </c>
      <c r="W27" s="350"/>
      <c r="X27" s="377">
        <v>62201</v>
      </c>
      <c r="Y27" s="378">
        <v>53.510379298182222</v>
      </c>
      <c r="Z27" s="375">
        <v>44609</v>
      </c>
      <c r="AA27" s="376">
        <v>71.717496503271647</v>
      </c>
      <c r="AB27" s="375">
        <v>17592</v>
      </c>
      <c r="AC27" s="372">
        <f t="shared" si="0"/>
        <v>28.282503496728349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14873</v>
      </c>
      <c r="E28" s="380">
        <f t="shared" si="2"/>
        <v>9207</v>
      </c>
      <c r="F28" s="381">
        <f t="shared" si="3"/>
        <v>61.904121562563027</v>
      </c>
      <c r="G28" s="380">
        <f t="shared" si="4"/>
        <v>5666</v>
      </c>
      <c r="H28" s="382">
        <f t="shared" si="3"/>
        <v>38.095878437436966</v>
      </c>
      <c r="I28" s="350"/>
      <c r="J28" s="377">
        <v>3459</v>
      </c>
      <c r="K28" s="378">
        <v>23.25690849189807</v>
      </c>
      <c r="L28" s="375">
        <v>1435</v>
      </c>
      <c r="M28" s="376">
        <v>41.485978606533678</v>
      </c>
      <c r="N28" s="375">
        <v>2024</v>
      </c>
      <c r="O28" s="383">
        <v>58.514021393466322</v>
      </c>
      <c r="P28" s="350"/>
      <c r="Q28" s="377">
        <v>2798</v>
      </c>
      <c r="R28" s="378">
        <v>18.812613460633361</v>
      </c>
      <c r="S28" s="375">
        <v>1654</v>
      </c>
      <c r="T28" s="376">
        <v>59.113652609006429</v>
      </c>
      <c r="U28" s="375">
        <v>1144</v>
      </c>
      <c r="V28" s="383">
        <v>40.886347390993564</v>
      </c>
      <c r="W28" s="350"/>
      <c r="X28" s="377">
        <v>8616</v>
      </c>
      <c r="Y28" s="378">
        <v>57.930478047468569</v>
      </c>
      <c r="Z28" s="375">
        <v>6118</v>
      </c>
      <c r="AA28" s="376">
        <v>71.007428040854222</v>
      </c>
      <c r="AB28" s="375">
        <v>2498</v>
      </c>
      <c r="AC28" s="383">
        <f t="shared" si="0"/>
        <v>28.992571959145774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5474</v>
      </c>
      <c r="E29" s="386">
        <f t="shared" si="2"/>
        <v>3031</v>
      </c>
      <c r="F29" s="387">
        <f t="shared" si="3"/>
        <v>55.370843989769824</v>
      </c>
      <c r="G29" s="386">
        <f t="shared" si="4"/>
        <v>2443</v>
      </c>
      <c r="H29" s="388">
        <f t="shared" si="3"/>
        <v>44.629156010230183</v>
      </c>
      <c r="I29" s="350"/>
      <c r="J29" s="389">
        <v>2916</v>
      </c>
      <c r="K29" s="390">
        <v>53.270003653635371</v>
      </c>
      <c r="L29" s="391">
        <v>1144</v>
      </c>
      <c r="M29" s="392">
        <v>39.231824417009605</v>
      </c>
      <c r="N29" s="391">
        <v>1772</v>
      </c>
      <c r="O29" s="393">
        <v>60.768175582990402</v>
      </c>
      <c r="P29" s="350"/>
      <c r="Q29" s="389">
        <v>1016</v>
      </c>
      <c r="R29" s="390">
        <v>18.560467665327</v>
      </c>
      <c r="S29" s="391">
        <v>700</v>
      </c>
      <c r="T29" s="392">
        <v>68.897637795275585</v>
      </c>
      <c r="U29" s="391">
        <v>316</v>
      </c>
      <c r="V29" s="393">
        <v>31.102362204724411</v>
      </c>
      <c r="W29" s="350"/>
      <c r="X29" s="389">
        <v>1542</v>
      </c>
      <c r="Y29" s="390">
        <v>28.16952868103763</v>
      </c>
      <c r="Z29" s="391">
        <v>1187</v>
      </c>
      <c r="AA29" s="392">
        <v>76.977950713359277</v>
      </c>
      <c r="AB29" s="391">
        <v>355</v>
      </c>
      <c r="AC29" s="393">
        <f t="shared" si="0"/>
        <v>23.022049286640726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2105994</v>
      </c>
      <c r="E31" s="1236">
        <f>L31+S31+Z31</f>
        <v>1313258</v>
      </c>
      <c r="F31" s="1237">
        <f>E31/$D31*100</f>
        <v>62.358107383021988</v>
      </c>
      <c r="G31" s="1236">
        <f>N31+U31+AB31</f>
        <v>792736</v>
      </c>
      <c r="H31" s="1238">
        <f>G31/$D31*100</f>
        <v>37.641892616978019</v>
      </c>
      <c r="I31" s="320"/>
      <c r="J31" s="1239">
        <f>SUM(J12:J29)</f>
        <v>548486</v>
      </c>
      <c r="K31" s="1240">
        <f>J31/$D31*100</f>
        <v>26.04404381019129</v>
      </c>
      <c r="L31" s="1236">
        <f>SUM(L12:L29)</f>
        <v>233228</v>
      </c>
      <c r="M31" s="1237">
        <f>L31/$J31*100</f>
        <v>42.522142771191973</v>
      </c>
      <c r="N31" s="1236">
        <f>SUM(N12:N29)</f>
        <v>315258</v>
      </c>
      <c r="O31" s="1241">
        <f>N31/$J31*100</f>
        <v>57.477857228808027</v>
      </c>
      <c r="P31" s="320"/>
      <c r="Q31" s="1239">
        <f>SUM(Q12:Q29)</f>
        <v>455346</v>
      </c>
      <c r="R31" s="1240">
        <f>Q31/$D31*100</f>
        <v>21.621429120880688</v>
      </c>
      <c r="S31" s="1236">
        <f>SUM(S12:S29)</f>
        <v>285175</v>
      </c>
      <c r="T31" s="1237">
        <f>S31/$Q31*100</f>
        <v>62.628199215541592</v>
      </c>
      <c r="U31" s="1236">
        <f>SUM(U12:U29)</f>
        <v>170171</v>
      </c>
      <c r="V31" s="1241">
        <f>U31/$Q31*100</f>
        <v>37.371800784458415</v>
      </c>
      <c r="W31" s="320"/>
      <c r="X31" s="1239">
        <f>SUM(X12:X29)</f>
        <v>1102162</v>
      </c>
      <c r="Y31" s="1240">
        <f>X31/$D31*100</f>
        <v>52.334527068928018</v>
      </c>
      <c r="Z31" s="1236">
        <f>SUM(Z12:Z29)</f>
        <v>794855</v>
      </c>
      <c r="AA31" s="1237">
        <f>Z31/$X31*100</f>
        <v>72.117801194379766</v>
      </c>
      <c r="AB31" s="1236">
        <f>SUM(AB12:AB29)</f>
        <v>307307</v>
      </c>
      <c r="AC31" s="1241">
        <f>AB31/$X31*100</f>
        <v>27.882198805620227</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29" s="396" customFormat="1" ht="5.25" customHeight="1" x14ac:dyDescent="0.25">
      <c r="B33" s="397" t="s">
        <v>47</v>
      </c>
      <c r="C33" s="398"/>
      <c r="I33" s="398"/>
    </row>
    <row r="34" spans="2:29" s="396" customFormat="1" ht="13.5" customHeight="1" x14ac:dyDescent="0.25">
      <c r="B34" s="1422"/>
      <c r="C34" s="1422"/>
      <c r="D34" s="1422"/>
      <c r="E34" s="1422"/>
      <c r="F34" s="1422"/>
      <c r="G34" s="1422"/>
      <c r="H34" s="1422"/>
      <c r="I34" s="1422"/>
      <c r="J34" s="1422"/>
      <c r="K34" s="1422"/>
      <c r="L34" s="1422"/>
      <c r="M34" s="1422"/>
      <c r="N34" s="1422"/>
      <c r="O34" s="1422"/>
    </row>
    <row r="35" spans="2:29" s="396" customFormat="1" ht="29.25" customHeight="1" x14ac:dyDescent="0.25">
      <c r="B35" s="1422"/>
      <c r="C35" s="1422"/>
      <c r="D35" s="1422"/>
      <c r="E35" s="1422"/>
      <c r="F35" s="1422"/>
      <c r="G35" s="1422"/>
      <c r="H35" s="1422"/>
      <c r="I35" s="1422"/>
      <c r="J35" s="1422"/>
      <c r="K35" s="1422"/>
      <c r="L35" s="1422"/>
      <c r="M35" s="1422"/>
    </row>
    <row r="36" spans="2:29" s="396" customFormat="1" ht="4.5" customHeight="1" x14ac:dyDescent="0.25">
      <c r="B36" s="1421"/>
      <c r="C36" s="1421"/>
      <c r="D36" s="1421"/>
      <c r="E36" s="1333"/>
      <c r="F36" s="1333"/>
      <c r="G36" s="1333"/>
    </row>
    <row r="37" spans="2:29"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row>
    <row r="38" spans="2:29"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row>
    <row r="39" spans="2:29" s="396" customFormat="1" x14ac:dyDescent="0.25"/>
    <row r="40" spans="2:29" s="396" customFormat="1" x14ac:dyDescent="0.25"/>
    <row r="41" spans="2:29" s="329" customFormat="1" x14ac:dyDescent="0.25"/>
    <row r="42" spans="2:29" s="329" customFormat="1" x14ac:dyDescent="0.25"/>
    <row r="43" spans="2:29" s="396" customFormat="1" x14ac:dyDescent="0.25"/>
    <row r="44" spans="2:29" s="396" customFormat="1" x14ac:dyDescent="0.25"/>
    <row r="45" spans="2:29" s="396" customFormat="1" x14ac:dyDescent="0.25"/>
    <row r="46" spans="2:29"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6:D36"/>
    <mergeCell ref="E9:F9"/>
    <mergeCell ref="G9:H9"/>
    <mergeCell ref="L9:M9"/>
    <mergeCell ref="D9:D10"/>
    <mergeCell ref="J9:J10"/>
    <mergeCell ref="K9:K10"/>
    <mergeCell ref="B34:O34"/>
    <mergeCell ref="B35:M35"/>
    <mergeCell ref="U9:V9"/>
    <mergeCell ref="X9:X10"/>
    <mergeCell ref="Y9:Y10"/>
    <mergeCell ref="Z9:AA9"/>
    <mergeCell ref="AB9:AC9"/>
  </mergeCells>
  <printOptions horizontalCentered="1"/>
  <pageMargins left="0" right="0" top="0.43307086614173229" bottom="0.43307086614173229" header="0" footer="0"/>
  <pageSetup paperSize="9" scale="56"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7"/>
      <c r="C2" s="1387"/>
    </row>
    <row r="3" spans="1:38" s="345" customFormat="1" ht="4.5" customHeight="1" x14ac:dyDescent="0.25">
      <c r="B3" s="1388"/>
      <c r="C3" s="1388"/>
    </row>
    <row r="4" spans="1:38" s="492" customFormat="1" ht="17.25" customHeight="1" x14ac:dyDescent="0.25">
      <c r="A4" s="1414" t="s">
        <v>395</v>
      </c>
      <c r="B4" s="1414"/>
      <c r="C4" s="1414"/>
      <c r="D4" s="1414"/>
      <c r="E4" s="1414"/>
      <c r="F4" s="1414"/>
      <c r="G4" s="1414"/>
      <c r="H4" s="1414"/>
      <c r="I4" s="1414"/>
      <c r="J4" s="1414"/>
      <c r="K4" s="1414"/>
      <c r="L4" s="1414"/>
      <c r="M4" s="1414"/>
      <c r="N4" s="1414"/>
    </row>
    <row r="5" spans="1:38" s="492" customFormat="1" ht="17.25" customHeight="1" x14ac:dyDescent="0.25">
      <c r="B5" s="1415" t="str">
        <f>porsaad!$B$6</f>
        <v>Situación a 30 de junio de 2024</v>
      </c>
      <c r="C5" s="1415"/>
      <c r="D5" s="1415"/>
      <c r="E5" s="1415"/>
      <c r="F5" s="1415"/>
      <c r="G5" s="1415"/>
      <c r="H5" s="1415"/>
      <c r="I5" s="1415"/>
      <c r="J5" s="1415"/>
      <c r="K5" s="1415"/>
      <c r="L5" s="1415"/>
      <c r="M5" s="1415"/>
      <c r="N5" s="1415"/>
    </row>
    <row r="6" spans="1:38" s="492" customFormat="1" ht="6" customHeight="1" x14ac:dyDescent="0.25"/>
    <row r="7" spans="1:38" s="437" customFormat="1" ht="12.75" customHeight="1" x14ac:dyDescent="0.25">
      <c r="A7" s="488"/>
      <c r="B7" s="1391" t="s">
        <v>12</v>
      </c>
      <c r="D7" s="1394" t="s">
        <v>29</v>
      </c>
      <c r="E7" s="1395"/>
      <c r="F7" s="489"/>
      <c r="G7" s="1425"/>
      <c r="H7" s="1425"/>
      <c r="I7" s="489"/>
      <c r="J7" s="1425"/>
      <c r="K7" s="1425"/>
      <c r="L7" s="489"/>
      <c r="M7" s="1425"/>
      <c r="N7" s="1426"/>
      <c r="O7" s="488"/>
      <c r="P7" s="488"/>
      <c r="W7" s="490"/>
    </row>
    <row r="8" spans="1:38" s="437" customFormat="1" ht="33.75" customHeight="1" x14ac:dyDescent="0.25">
      <c r="A8" s="488"/>
      <c r="B8" s="1392"/>
      <c r="D8" s="1423"/>
      <c r="E8" s="1424"/>
      <c r="F8" s="491"/>
      <c r="G8" s="1400" t="s">
        <v>219</v>
      </c>
      <c r="H8" s="1402"/>
      <c r="J8" s="1400" t="s">
        <v>173</v>
      </c>
      <c r="K8" s="1402"/>
      <c r="M8" s="1400" t="s">
        <v>174</v>
      </c>
      <c r="N8" s="1402"/>
      <c r="O8" s="488"/>
      <c r="P8" s="488"/>
      <c r="W8" s="490"/>
    </row>
    <row r="9" spans="1:38" s="437" customFormat="1" ht="6" customHeight="1" x14ac:dyDescent="0.25">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5">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407182</v>
      </c>
      <c r="E12" s="498">
        <f>D12/'20pobl'!D12*100</f>
        <v>4.7434183035309152</v>
      </c>
      <c r="F12" s="350"/>
      <c r="G12" s="355">
        <v>118431</v>
      </c>
      <c r="H12" s="498">
        <v>1.6879873696339012</v>
      </c>
      <c r="I12" s="350"/>
      <c r="J12" s="355">
        <v>97563</v>
      </c>
      <c r="K12" s="498">
        <v>8.5137148097955322</v>
      </c>
      <c r="L12" s="350"/>
      <c r="M12" s="355">
        <v>191188</v>
      </c>
      <c r="N12" s="498">
        <f>M12/'20pobl'!X12*100</f>
        <v>45.295660393897968</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56858</v>
      </c>
      <c r="E13" s="500">
        <f>D13/'20pobl'!D13*100</f>
        <v>4.2390566089783785</v>
      </c>
      <c r="F13" s="350"/>
      <c r="G13" s="368">
        <v>10787</v>
      </c>
      <c r="H13" s="501">
        <v>1.0330010658479525</v>
      </c>
      <c r="I13" s="350"/>
      <c r="J13" s="368">
        <v>11318</v>
      </c>
      <c r="K13" s="501">
        <v>5.6310418770802961</v>
      </c>
      <c r="L13" s="350"/>
      <c r="M13" s="368">
        <v>34753</v>
      </c>
      <c r="N13" s="501">
        <f>M13/'20pobl'!X13*100</f>
        <v>36.179560052885265</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48519</v>
      </c>
      <c r="E14" s="500">
        <f>D14/'20pobl'!D14*100</f>
        <v>4.8226745919726453</v>
      </c>
      <c r="F14" s="350"/>
      <c r="G14" s="368">
        <v>10535</v>
      </c>
      <c r="H14" s="501">
        <v>1.4453781512605042</v>
      </c>
      <c r="I14" s="350"/>
      <c r="J14" s="368">
        <v>11012</v>
      </c>
      <c r="K14" s="501">
        <v>5.6970800653932914</v>
      </c>
      <c r="L14" s="350"/>
      <c r="M14" s="368">
        <v>26972</v>
      </c>
      <c r="N14" s="501">
        <f>M14/'20pobl'!X14*100</f>
        <v>32.150477393823081</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45142</v>
      </c>
      <c r="E15" s="500">
        <f>D15/'20pobl'!D15*100</f>
        <v>3.7310336505480595</v>
      </c>
      <c r="F15" s="350"/>
      <c r="G15" s="368">
        <v>12865</v>
      </c>
      <c r="H15" s="501">
        <v>1.2733589357827222</v>
      </c>
      <c r="I15" s="350"/>
      <c r="J15" s="368">
        <v>10679</v>
      </c>
      <c r="K15" s="501">
        <v>7.2628471938844905</v>
      </c>
      <c r="L15" s="350"/>
      <c r="M15" s="368">
        <v>21598</v>
      </c>
      <c r="N15" s="501">
        <f>M15/'20pobl'!X15*100</f>
        <v>41.099904852521405</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69464</v>
      </c>
      <c r="E16" s="500">
        <f>D16/'20pobl'!D16*100</f>
        <v>3.1388837676727142</v>
      </c>
      <c r="F16" s="350"/>
      <c r="G16" s="368">
        <v>23786</v>
      </c>
      <c r="H16" s="501">
        <v>1.3022942081141262</v>
      </c>
      <c r="I16" s="350"/>
      <c r="J16" s="368">
        <v>16352</v>
      </c>
      <c r="K16" s="501">
        <v>5.6743692157141714</v>
      </c>
      <c r="L16" s="350"/>
      <c r="M16" s="368">
        <v>29326</v>
      </c>
      <c r="N16" s="501">
        <f>M16/'20pobl'!X16*100</f>
        <v>29.810722345335151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23700</v>
      </c>
      <c r="E17" s="502">
        <f>D17/'20pobl'!D17*100</f>
        <v>4.0279611888094067</v>
      </c>
      <c r="F17" s="350"/>
      <c r="G17" s="377">
        <v>6684</v>
      </c>
      <c r="H17" s="502">
        <v>1.4846273105678633</v>
      </c>
      <c r="I17" s="350"/>
      <c r="J17" s="377">
        <v>5189</v>
      </c>
      <c r="K17" s="502">
        <v>5.322324221754962</v>
      </c>
      <c r="L17" s="350"/>
      <c r="M17" s="377">
        <v>11827</v>
      </c>
      <c r="N17" s="502">
        <f>M17/'20pobl'!X17*100</f>
        <v>29.074684104429917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159961</v>
      </c>
      <c r="E18" s="500">
        <f>D18/'20pobl'!D18*100</f>
        <v>6.7106095012675659</v>
      </c>
      <c r="F18" s="350"/>
      <c r="G18" s="368">
        <v>32050</v>
      </c>
      <c r="H18" s="501">
        <v>1.8287460622047544</v>
      </c>
      <c r="I18" s="350"/>
      <c r="J18" s="368">
        <v>29449</v>
      </c>
      <c r="K18" s="501">
        <v>7.1177379084983112</v>
      </c>
      <c r="L18" s="350"/>
      <c r="M18" s="368">
        <v>98462</v>
      </c>
      <c r="N18" s="501">
        <f>M18/'20pobl'!X18*100</f>
        <v>45.291750040249319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98240</v>
      </c>
      <c r="E19" s="500">
        <f>D19/'20pobl'!D19*100</f>
        <v>4.7138169921970592</v>
      </c>
      <c r="F19" s="350"/>
      <c r="G19" s="368">
        <v>22688</v>
      </c>
      <c r="H19" s="501">
        <v>1.3507575983091715</v>
      </c>
      <c r="I19" s="350"/>
      <c r="J19" s="368">
        <v>19375</v>
      </c>
      <c r="K19" s="501">
        <v>7.0859086420656112</v>
      </c>
      <c r="L19" s="350"/>
      <c r="M19" s="368">
        <v>56177</v>
      </c>
      <c r="N19" s="501">
        <f>M19/'20pobl'!X19*100</f>
        <v>42.881242080515399</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368778</v>
      </c>
      <c r="E20" s="500">
        <f>D20/'20pobl'!D20*100</f>
        <v>4.6669163092765684</v>
      </c>
      <c r="F20" s="350"/>
      <c r="G20" s="368">
        <v>92065</v>
      </c>
      <c r="H20" s="501">
        <v>1.4446556371854815</v>
      </c>
      <c r="I20" s="350"/>
      <c r="J20" s="368">
        <v>84851</v>
      </c>
      <c r="K20" s="501">
        <v>7.8844763598586844</v>
      </c>
      <c r="L20" s="350"/>
      <c r="M20" s="368">
        <v>191862</v>
      </c>
      <c r="N20" s="501">
        <f>M20/'20pobl'!X20*100</f>
        <v>42.35495136715042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209122</v>
      </c>
      <c r="E21" s="500">
        <f>D21/'20pobl'!D21*100</f>
        <v>4.009090917805028</v>
      </c>
      <c r="F21" s="350"/>
      <c r="G21" s="368">
        <v>56415</v>
      </c>
      <c r="H21" s="501">
        <v>1.3533122506243611</v>
      </c>
      <c r="I21" s="350"/>
      <c r="J21" s="368">
        <v>45808</v>
      </c>
      <c r="K21" s="501">
        <v>6.0650676044254022</v>
      </c>
      <c r="L21" s="350"/>
      <c r="M21" s="368">
        <v>106899</v>
      </c>
      <c r="N21" s="501">
        <f>M21/'20pobl'!X21*100</f>
        <v>36.576928604178498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58675</v>
      </c>
      <c r="E22" s="500">
        <f>D22/'20pobl'!D22*100</f>
        <v>5.5652723213184787</v>
      </c>
      <c r="F22" s="350"/>
      <c r="G22" s="368">
        <v>13551</v>
      </c>
      <c r="H22" s="501">
        <v>1.6444610024525539</v>
      </c>
      <c r="I22" s="350"/>
      <c r="J22" s="368">
        <v>12915</v>
      </c>
      <c r="K22" s="501">
        <v>8.2152307770596913</v>
      </c>
      <c r="L22" s="350"/>
      <c r="M22" s="368">
        <v>32209</v>
      </c>
      <c r="N22" s="501">
        <f>M22/'20pobl'!X22*100</f>
        <v>44.08628642603923</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84146</v>
      </c>
      <c r="E23" s="500">
        <f>D23/'20pobl'!D23*100</f>
        <v>3.1171835176689546</v>
      </c>
      <c r="F23" s="350"/>
      <c r="G23" s="368">
        <v>24446</v>
      </c>
      <c r="H23" s="501">
        <v>1.2287991185379472</v>
      </c>
      <c r="I23" s="350"/>
      <c r="J23" s="368">
        <v>14963</v>
      </c>
      <c r="K23" s="501">
        <v>3.1623819628198735</v>
      </c>
      <c r="L23" s="350"/>
      <c r="M23" s="368">
        <v>44737</v>
      </c>
      <c r="N23" s="501">
        <f>M23/'20pobl'!X23*100</f>
        <v>18.888644942283172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252067</v>
      </c>
      <c r="E24" s="500">
        <f>D24/'20pobl'!D24*100</f>
        <v>3.6680814615689421</v>
      </c>
      <c r="F24" s="350"/>
      <c r="G24" s="368">
        <v>59474</v>
      </c>
      <c r="H24" s="501">
        <v>1.0610192199794304</v>
      </c>
      <c r="I24" s="350"/>
      <c r="J24" s="368">
        <v>49101</v>
      </c>
      <c r="K24" s="501">
        <v>5.512073552689186</v>
      </c>
      <c r="L24" s="350"/>
      <c r="M24" s="368">
        <v>143492</v>
      </c>
      <c r="N24" s="501">
        <f>M24/'20pobl'!X24*100</f>
        <v>38.188360284020142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65939</v>
      </c>
      <c r="E25" s="500">
        <f>D25/'20pobl'!D25*100</f>
        <v>4.2494902338866218</v>
      </c>
      <c r="F25" s="350"/>
      <c r="G25" s="368">
        <v>22545</v>
      </c>
      <c r="H25" s="501">
        <v>1.7368507417727819</v>
      </c>
      <c r="I25" s="350"/>
      <c r="J25" s="368">
        <v>15547</v>
      </c>
      <c r="K25" s="501">
        <v>8.5261922520071955</v>
      </c>
      <c r="L25" s="350"/>
      <c r="M25" s="368">
        <v>27847</v>
      </c>
      <c r="N25" s="501">
        <f>M25/'20pobl'!X25*100</f>
        <v>39.051171661361117</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21613</v>
      </c>
      <c r="E26" s="504">
        <f>D26/'20pobl'!D26*100</f>
        <v>3.2154785726506532</v>
      </c>
      <c r="F26" s="350"/>
      <c r="G26" s="377">
        <v>5176</v>
      </c>
      <c r="H26" s="502">
        <v>0.96798143330821129</v>
      </c>
      <c r="I26" s="350"/>
      <c r="J26" s="377">
        <v>3983</v>
      </c>
      <c r="K26" s="502">
        <v>4.1620079624656476</v>
      </c>
      <c r="L26" s="350"/>
      <c r="M26" s="377">
        <v>12454</v>
      </c>
      <c r="N26" s="502">
        <f>M26/'20pobl'!X26*100</f>
        <v>29.840661315442674</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116241</v>
      </c>
      <c r="E27" s="504">
        <f>D27/'20pobl'!D27*100</f>
        <v>5.2448177188848808</v>
      </c>
      <c r="F27" s="350"/>
      <c r="G27" s="377">
        <v>30613</v>
      </c>
      <c r="H27" s="502">
        <v>1.80495006656612</v>
      </c>
      <c r="I27" s="350"/>
      <c r="J27" s="377">
        <v>23427</v>
      </c>
      <c r="K27" s="502">
        <v>6.4837981157767715</v>
      </c>
      <c r="L27" s="350"/>
      <c r="M27" s="377">
        <v>62201</v>
      </c>
      <c r="N27" s="502">
        <f>M27/'20pobl'!X27*100</f>
        <v>39.137848585523002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14873</v>
      </c>
      <c r="E28" s="504">
        <f>D28/'20pobl'!D28*100</f>
        <v>4.614902476712941</v>
      </c>
      <c r="F28" s="350"/>
      <c r="G28" s="377">
        <v>3459</v>
      </c>
      <c r="H28" s="502">
        <v>1.3720691310228839</v>
      </c>
      <c r="I28" s="350"/>
      <c r="J28" s="377">
        <v>2798</v>
      </c>
      <c r="K28" s="502">
        <v>5.8169268830169854</v>
      </c>
      <c r="L28" s="350"/>
      <c r="M28" s="377">
        <v>8616</v>
      </c>
      <c r="N28" s="502">
        <f>M28/'20pobl'!X28*100</f>
        <v>39.021739130434781</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5474</v>
      </c>
      <c r="E29" s="506">
        <f>D29/'20pobl'!D29*100</f>
        <v>3.2477973241567537</v>
      </c>
      <c r="F29" s="350"/>
      <c r="G29" s="389">
        <v>2916</v>
      </c>
      <c r="H29" s="507">
        <v>1.9710826759677973</v>
      </c>
      <c r="I29" s="350"/>
      <c r="J29" s="389">
        <v>1016</v>
      </c>
      <c r="K29" s="507">
        <v>6.453661944991425</v>
      </c>
      <c r="L29" s="350"/>
      <c r="M29" s="389">
        <v>1542</v>
      </c>
      <c r="N29" s="507">
        <f>M29/'20pobl'!X29*100</f>
        <v>31.708821714990748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2" t="s">
        <v>0</v>
      </c>
      <c r="C31" s="320"/>
      <c r="D31" s="1248">
        <f>G31+J31+M31</f>
        <v>2105994</v>
      </c>
      <c r="E31" s="1249">
        <f>D31/'20pobl'!D31*100</f>
        <v>4.3796988443114735</v>
      </c>
      <c r="F31" s="320"/>
      <c r="G31" s="1248">
        <f>SUM(G12:G29)</f>
        <v>548486</v>
      </c>
      <c r="H31" s="1249">
        <f>G31/'20pobl'!J31*100</f>
        <v>1.4284387937418459</v>
      </c>
      <c r="I31" s="320"/>
      <c r="J31" s="1248">
        <f>SUM(J12:J29)</f>
        <v>455346</v>
      </c>
      <c r="K31" s="1249">
        <f>J31/'20pobl'!Q31*100</f>
        <v>6.6806222254303966</v>
      </c>
      <c r="L31" s="320"/>
      <c r="M31" s="1248">
        <f>SUM(M12:M29)</f>
        <v>1102162</v>
      </c>
      <c r="N31" s="1249">
        <f>M31/'20pobl'!X31*100</f>
        <v>38.378065180193701</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19" t="str">
        <f>'20pobl'!B34:H34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5">
      <c r="B35" s="1433"/>
      <c r="C35" s="1433"/>
      <c r="D35" s="1433"/>
      <c r="E35" s="510"/>
    </row>
    <row r="36" spans="2:14" ht="4.5" customHeight="1" x14ac:dyDescent="0.25">
      <c r="B36" s="1413"/>
      <c r="C36" s="1413"/>
      <c r="D36" s="1413"/>
      <c r="E36" s="45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7"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42"/>
      <c r="C2" s="1442"/>
      <c r="D2" s="1442"/>
      <c r="E2" s="1442"/>
      <c r="F2" s="1442"/>
      <c r="G2" s="1442"/>
      <c r="H2" s="1442"/>
      <c r="I2" s="1442"/>
      <c r="O2" s="37"/>
    </row>
    <row r="3" spans="1:50" s="38" customFormat="1" ht="4.5" customHeight="1" x14ac:dyDescent="0.25">
      <c r="B3" s="1443"/>
      <c r="C3" s="1443"/>
      <c r="D3" s="1443"/>
      <c r="E3" s="1443"/>
      <c r="F3" s="1443"/>
      <c r="G3" s="1443"/>
      <c r="H3" s="1443"/>
      <c r="I3" s="1443"/>
      <c r="O3" s="37"/>
    </row>
    <row r="4" spans="1:50" s="38" customFormat="1" ht="17.25" customHeight="1" x14ac:dyDescent="0.25">
      <c r="A4" s="1443" t="s">
        <v>192</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5">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5">
      <c r="O6" s="37"/>
    </row>
    <row r="7" spans="1:50" s="41" customFormat="1" ht="12.75" customHeight="1" x14ac:dyDescent="0.25">
      <c r="A7" s="39"/>
      <c r="B7" s="1444" t="s">
        <v>12</v>
      </c>
      <c r="C7" s="40"/>
      <c r="D7" s="1439" t="s">
        <v>109</v>
      </c>
      <c r="E7" s="1437"/>
      <c r="F7" s="181"/>
      <c r="G7" s="1437"/>
      <c r="H7" s="1437"/>
      <c r="I7" s="181"/>
      <c r="J7" s="1437"/>
      <c r="K7" s="1437"/>
      <c r="L7" s="181"/>
      <c r="M7" s="1437"/>
      <c r="N7" s="1438"/>
      <c r="O7" s="40"/>
      <c r="P7" s="1439" t="s">
        <v>13</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5">
      <c r="A8" s="39"/>
      <c r="B8" s="1445"/>
      <c r="C8" s="40"/>
      <c r="D8" s="1448"/>
      <c r="E8" s="1449"/>
      <c r="F8" s="40"/>
      <c r="G8" s="1439" t="s">
        <v>169</v>
      </c>
      <c r="H8" s="1438"/>
      <c r="I8" s="40"/>
      <c r="J8" s="1439" t="s">
        <v>175</v>
      </c>
      <c r="K8" s="1438"/>
      <c r="L8" s="40"/>
      <c r="M8" s="1439" t="s">
        <v>170</v>
      </c>
      <c r="N8" s="1438"/>
      <c r="O8" s="40"/>
      <c r="P8" s="1448"/>
      <c r="Q8" s="1450"/>
      <c r="R8" s="130"/>
      <c r="S8" s="1439" t="s">
        <v>172</v>
      </c>
      <c r="T8" s="1438"/>
      <c r="U8" s="40"/>
      <c r="V8" s="1439" t="s">
        <v>173</v>
      </c>
      <c r="W8" s="1438"/>
      <c r="X8" s="40"/>
      <c r="Y8" s="1439" t="s">
        <v>174</v>
      </c>
      <c r="Z8" s="1438"/>
      <c r="AA8" s="116"/>
      <c r="AB8" s="116"/>
      <c r="AC8" s="117"/>
      <c r="AD8" s="117"/>
      <c r="AE8" s="117"/>
      <c r="AF8" s="117"/>
      <c r="AG8" s="117"/>
      <c r="AH8" s="117"/>
      <c r="AI8" s="118"/>
    </row>
    <row r="9" spans="1:50" s="46" customFormat="1" ht="36.75" customHeight="1" x14ac:dyDescent="0.25">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47" t="s">
        <v>217</v>
      </c>
      <c r="C33" s="1447"/>
      <c r="D33" s="1447"/>
      <c r="E33" s="1447"/>
      <c r="F33" s="1447"/>
      <c r="G33" s="1447"/>
      <c r="H33" s="1447"/>
      <c r="I33" s="1447"/>
      <c r="J33" s="1447"/>
      <c r="K33" s="1447"/>
      <c r="L33" s="1447"/>
      <c r="M33" s="1447"/>
      <c r="O33" s="86"/>
    </row>
    <row r="34" spans="2:19" ht="29.25" customHeight="1" x14ac:dyDescent="0.25">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5">
      <c r="B35" s="1440"/>
      <c r="C35" s="1440"/>
      <c r="D35" s="1440"/>
      <c r="E35" s="1440"/>
      <c r="F35" s="1440"/>
      <c r="G35" s="1440"/>
      <c r="H35" s="1440"/>
      <c r="I35" s="1440"/>
      <c r="J35" s="1440"/>
      <c r="K35" s="1440"/>
      <c r="L35" s="1440"/>
      <c r="M35" s="1440"/>
      <c r="N35" s="1440"/>
      <c r="O35" s="1440"/>
      <c r="P35" s="1440"/>
      <c r="Q35" s="89"/>
      <c r="R35" s="89"/>
      <c r="S35" s="89"/>
    </row>
    <row r="38" spans="2:19" x14ac:dyDescent="0.25">
      <c r="L38" s="90"/>
      <c r="M38" s="90"/>
      <c r="N38" s="90"/>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5" zoomScale="80" zoomScaleNormal="80" workbookViewId="0">
      <selection activeCell="AC36" sqref="AC36"/>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14" t="s">
        <v>396</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52" t="s">
        <v>12</v>
      </c>
      <c r="D7" s="1452" t="s">
        <v>476</v>
      </c>
      <c r="E7" s="1452"/>
      <c r="G7" s="1452"/>
      <c r="H7" s="1452"/>
      <c r="J7" s="1452"/>
      <c r="K7" s="1452"/>
      <c r="M7" s="1452"/>
      <c r="N7" s="1452"/>
      <c r="P7" s="1452" t="s">
        <v>13</v>
      </c>
      <c r="Q7" s="1452"/>
      <c r="S7" s="1452"/>
      <c r="T7" s="1452"/>
      <c r="V7" s="1452"/>
      <c r="W7" s="1452"/>
      <c r="Y7" s="1452"/>
      <c r="Z7" s="1452"/>
      <c r="AA7" s="512"/>
      <c r="AB7" s="512"/>
      <c r="AI7" s="514"/>
    </row>
    <row r="8" spans="1:50" s="513" customFormat="1" ht="33.75" customHeight="1" x14ac:dyDescent="0.25">
      <c r="A8" s="512"/>
      <c r="B8" s="1452"/>
      <c r="D8" s="1452"/>
      <c r="E8" s="1452"/>
      <c r="G8" s="1452" t="s">
        <v>169</v>
      </c>
      <c r="H8" s="1452"/>
      <c r="J8" s="1452" t="s">
        <v>175</v>
      </c>
      <c r="K8" s="1452"/>
      <c r="M8" s="1452" t="s">
        <v>170</v>
      </c>
      <c r="N8" s="1452"/>
      <c r="P8" s="1452"/>
      <c r="Q8" s="1452"/>
      <c r="S8" s="1452" t="s">
        <v>172</v>
      </c>
      <c r="T8" s="1452"/>
      <c r="V8" s="1452" t="s">
        <v>173</v>
      </c>
      <c r="W8" s="1452"/>
      <c r="Y8" s="1452" t="s">
        <v>174</v>
      </c>
      <c r="Z8" s="1452"/>
      <c r="AA8" s="512"/>
      <c r="AB8" s="512"/>
      <c r="AI8" s="514"/>
    </row>
    <row r="9" spans="1:50" s="513" customFormat="1" ht="36.75" customHeight="1" x14ac:dyDescent="0.25">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S11+V11+Y11</f>
        <v>407182</v>
      </c>
      <c r="Q11" s="564">
        <f>P11*100/D11</f>
        <v>4.7434183035309161</v>
      </c>
      <c r="R11" s="558"/>
      <c r="S11" s="561">
        <f>'23solcasaad'!J12</f>
        <v>118431</v>
      </c>
      <c r="T11" s="565">
        <f>S11*100/G11</f>
        <v>1.6879873696339009</v>
      </c>
      <c r="U11" s="558"/>
      <c r="V11" s="561">
        <f>'23solcasaad'!Q12</f>
        <v>97563</v>
      </c>
      <c r="W11" s="565">
        <f>V11*100/J11</f>
        <v>8.5137148097955322</v>
      </c>
      <c r="X11" s="558"/>
      <c r="Y11" s="561">
        <f>'23solcasaad'!X12</f>
        <v>191188</v>
      </c>
      <c r="Z11" s="565">
        <f>Y11*100/M11</f>
        <v>45.295660393897968</v>
      </c>
      <c r="AA11" s="566"/>
      <c r="AB11" s="567">
        <f>_xlfn.RANK.EQ(Q11,Q$11:Q$30,0)</f>
        <v>5</v>
      </c>
      <c r="AC11" s="567">
        <v>1</v>
      </c>
      <c r="AD11" s="567">
        <f>MATCH(AC11,AB$11:AB$30,0)</f>
        <v>7</v>
      </c>
      <c r="AE11" s="568" t="str">
        <f t="shared" ref="AE11:AE29" si="2">INDEX(B$11:B$30,AD11,1)</f>
        <v>Castilla y León</v>
      </c>
      <c r="AF11" s="569">
        <f t="shared" ref="AF11:AF29" si="3">INDEX(Q$11:Q$30,AD11,1)</f>
        <v>6.7106095012675659</v>
      </c>
      <c r="AH11" s="567">
        <f>_xlfn.RANK.EQ(T11,T$11:T$30,0)</f>
        <v>5</v>
      </c>
      <c r="AI11" s="567">
        <v>1</v>
      </c>
      <c r="AJ11" s="567">
        <f>MATCH(AI11,AH$11:AH$30,0)</f>
        <v>18</v>
      </c>
      <c r="AK11" s="568" t="str">
        <f>INDEX(B$11:B$30,AJ11,1)</f>
        <v>Ceuta y Melilla</v>
      </c>
      <c r="AL11" s="569">
        <f>INDEX(T$11:T$30,AJ11,1)</f>
        <v>1.9710826759677975</v>
      </c>
      <c r="AN11" s="567">
        <f>_xlfn.RANK.EQ(W11,W$11:W$30,0)</f>
        <v>2</v>
      </c>
      <c r="AO11" s="567">
        <v>1</v>
      </c>
      <c r="AP11" s="567">
        <f>MATCH(AO11,AN$11:AN$30,0)</f>
        <v>14</v>
      </c>
      <c r="AQ11" s="568" t="str">
        <f>INDEX(B$11:B$30,AP11,1)</f>
        <v>Murcia, Región de</v>
      </c>
      <c r="AR11" s="569">
        <f>INDEX(W$11:W$30,AP11,1)</f>
        <v>8.5261922520071955</v>
      </c>
      <c r="AT11" s="567">
        <f>_xlfn.RANK.EQ(Z11,Z$11:Z$30,0)</f>
        <v>1</v>
      </c>
      <c r="AU11" s="567">
        <v>1</v>
      </c>
      <c r="AV11" s="567">
        <f>MATCH(AU11,AT$11:AT$30,0)</f>
        <v>1</v>
      </c>
      <c r="AW11" s="568" t="str">
        <f>INDEX(B$11:B$30,AV11,1)</f>
        <v>Andalucía</v>
      </c>
      <c r="AX11" s="569">
        <f>INDEX(Z$11:Z$30,AV11,1)</f>
        <v>45.295660393897968</v>
      </c>
    </row>
    <row r="12" spans="1:50" s="396" customFormat="1" ht="18" customHeight="1" x14ac:dyDescent="0.35">
      <c r="A12" s="519"/>
      <c r="B12" s="557" t="s">
        <v>7</v>
      </c>
      <c r="C12" s="558"/>
      <c r="D12" s="559">
        <f t="shared" ref="D12:D28" si="4">G12+J12+M12</f>
        <v>1341289</v>
      </c>
      <c r="E12" s="560">
        <f t="shared" si="0"/>
        <v>2.7893915572350596</v>
      </c>
      <c r="F12" s="558"/>
      <c r="G12" s="561">
        <f>'20pobl'!J13</f>
        <v>1044239</v>
      </c>
      <c r="H12" s="562">
        <f t="shared" ref="H12:H28" si="5">G12*100/$G$30</f>
        <v>2.7195434296193368</v>
      </c>
      <c r="I12" s="558"/>
      <c r="J12" s="561">
        <f>'20pobl'!Q13</f>
        <v>200993</v>
      </c>
      <c r="K12" s="562">
        <f t="shared" ref="K12:K28" si="6">J12*100/$J$30</f>
        <v>2.9488747083666742</v>
      </c>
      <c r="L12" s="558"/>
      <c r="M12" s="561">
        <f>'20pobl'!X13</f>
        <v>96057</v>
      </c>
      <c r="N12" s="562">
        <f t="shared" si="1"/>
        <v>3.3447730977967542</v>
      </c>
      <c r="O12" s="558"/>
      <c r="P12" s="563">
        <f t="shared" ref="P12:P28" si="7">S12+V12+Y12</f>
        <v>56858</v>
      </c>
      <c r="Q12" s="564">
        <f t="shared" ref="Q12:Q28" si="8">P12*100/D12</f>
        <v>4.2390566089783785</v>
      </c>
      <c r="R12" s="558"/>
      <c r="S12" s="561">
        <f>'23solcasaad'!J13</f>
        <v>10787</v>
      </c>
      <c r="T12" s="565">
        <f t="shared" ref="T12:T28" si="9">S12*100/G12</f>
        <v>1.0330010658479525</v>
      </c>
      <c r="U12" s="558"/>
      <c r="V12" s="561">
        <f>'23solcasaad'!Q13</f>
        <v>11318</v>
      </c>
      <c r="W12" s="565">
        <f t="shared" ref="W12:W28" si="10">V12*100/J12</f>
        <v>5.6310418770802961</v>
      </c>
      <c r="X12" s="558"/>
      <c r="Y12" s="561">
        <f>'23solcasaad'!X13</f>
        <v>34753</v>
      </c>
      <c r="Z12" s="565">
        <f t="shared" ref="Z12:Z28" si="11">Y12*100/M12</f>
        <v>36.179560052885265</v>
      </c>
      <c r="AA12" s="566"/>
      <c r="AB12" s="567">
        <f t="shared" ref="AB12:AB28" si="12">_xlfn.RANK.EQ(Q12,Q$11:Q$30,0)</f>
        <v>11</v>
      </c>
      <c r="AC12" s="567">
        <v>2</v>
      </c>
      <c r="AD12" s="567">
        <f t="shared" ref="AD12:AD28" si="13">MATCH(AC12,AB$11:AB$30,0)</f>
        <v>11</v>
      </c>
      <c r="AE12" s="568" t="str">
        <f t="shared" si="2"/>
        <v>Extremadura</v>
      </c>
      <c r="AF12" s="569">
        <f t="shared" si="3"/>
        <v>5.5652723213184787</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1.8287460622047544</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8.5137148097955322</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45.291750040249319</v>
      </c>
    </row>
    <row r="13" spans="1:50" s="396" customFormat="1" ht="18" customHeight="1" x14ac:dyDescent="0.35">
      <c r="A13" s="519"/>
      <c r="B13" s="557" t="s">
        <v>37</v>
      </c>
      <c r="C13" s="558"/>
      <c r="D13" s="559">
        <f t="shared" si="4"/>
        <v>1006060</v>
      </c>
      <c r="E13" s="560">
        <f t="shared" si="0"/>
        <v>2.0922375938905815</v>
      </c>
      <c r="F13" s="558"/>
      <c r="G13" s="561">
        <f>'20pobl'!J14</f>
        <v>728875</v>
      </c>
      <c r="H13" s="562">
        <f t="shared" si="5"/>
        <v>1.8982313601232994</v>
      </c>
      <c r="I13" s="558"/>
      <c r="J13" s="561">
        <f>'20pobl'!Q14</f>
        <v>193292</v>
      </c>
      <c r="K13" s="562">
        <f t="shared" si="6"/>
        <v>2.8358892604698234</v>
      </c>
      <c r="L13" s="558"/>
      <c r="M13" s="561">
        <f>'20pobl'!X14</f>
        <v>83893</v>
      </c>
      <c r="N13" s="562">
        <f t="shared" si="1"/>
        <v>2.9212139614339727</v>
      </c>
      <c r="O13" s="558"/>
      <c r="P13" s="563">
        <f t="shared" si="7"/>
        <v>48519</v>
      </c>
      <c r="Q13" s="564">
        <f t="shared" si="8"/>
        <v>4.8226745919726461</v>
      </c>
      <c r="R13" s="558"/>
      <c r="S13" s="561">
        <f>'23solcasaad'!J14</f>
        <v>10535</v>
      </c>
      <c r="T13" s="565">
        <f t="shared" si="9"/>
        <v>1.4453781512605042</v>
      </c>
      <c r="U13" s="558"/>
      <c r="V13" s="561">
        <f>'23solcasaad'!Q14</f>
        <v>11012</v>
      </c>
      <c r="W13" s="565">
        <f t="shared" si="10"/>
        <v>5.6970800653932914</v>
      </c>
      <c r="X13" s="558"/>
      <c r="Y13" s="561">
        <f>'23solcasaad'!X14</f>
        <v>26972</v>
      </c>
      <c r="Z13" s="565">
        <f t="shared" si="11"/>
        <v>32.150477393823081</v>
      </c>
      <c r="AA13" s="566"/>
      <c r="AB13" s="567">
        <f t="shared" si="12"/>
        <v>4</v>
      </c>
      <c r="AC13" s="567">
        <v>3</v>
      </c>
      <c r="AD13" s="567">
        <f t="shared" si="13"/>
        <v>16</v>
      </c>
      <c r="AE13" s="568" t="str">
        <f t="shared" si="2"/>
        <v>País Vasco</v>
      </c>
      <c r="AF13" s="570">
        <f t="shared" si="3"/>
        <v>5.2448177188848808</v>
      </c>
      <c r="AH13" s="567">
        <f t="shared" si="14"/>
        <v>8</v>
      </c>
      <c r="AI13" s="567">
        <v>3</v>
      </c>
      <c r="AJ13" s="567">
        <f t="shared" si="15"/>
        <v>16</v>
      </c>
      <c r="AK13" s="568" t="str">
        <f t="shared" si="16"/>
        <v>País Vasco</v>
      </c>
      <c r="AL13" s="569">
        <f t="shared" si="17"/>
        <v>1.8049500665661198</v>
      </c>
      <c r="AN13" s="567">
        <f t="shared" si="18"/>
        <v>13</v>
      </c>
      <c r="AO13" s="567">
        <v>3</v>
      </c>
      <c r="AP13" s="567">
        <f t="shared" si="19"/>
        <v>11</v>
      </c>
      <c r="AQ13" s="568" t="str">
        <f t="shared" si="20"/>
        <v>Extremadura</v>
      </c>
      <c r="AR13" s="569">
        <f t="shared" si="21"/>
        <v>8.2152307770596913</v>
      </c>
      <c r="AT13" s="567">
        <f t="shared" si="22"/>
        <v>14</v>
      </c>
      <c r="AU13" s="567">
        <v>3</v>
      </c>
      <c r="AV13" s="567">
        <f t="shared" si="23"/>
        <v>11</v>
      </c>
      <c r="AW13" s="568" t="str">
        <f t="shared" si="24"/>
        <v>Extremadura</v>
      </c>
      <c r="AX13" s="569">
        <f t="shared" si="25"/>
        <v>44.08628642603923</v>
      </c>
    </row>
    <row r="14" spans="1:50" s="396" customFormat="1" ht="18" customHeight="1" x14ac:dyDescent="0.35">
      <c r="A14" s="519"/>
      <c r="B14" s="557" t="s">
        <v>38</v>
      </c>
      <c r="C14" s="558"/>
      <c r="D14" s="559">
        <f t="shared" si="4"/>
        <v>1209906</v>
      </c>
      <c r="E14" s="560">
        <f t="shared" si="0"/>
        <v>2.516162871273858</v>
      </c>
      <c r="F14" s="558"/>
      <c r="G14" s="561">
        <f>'20pobl'!J15</f>
        <v>1010320</v>
      </c>
      <c r="H14" s="562">
        <f t="shared" si="5"/>
        <v>2.6312071449285157</v>
      </c>
      <c r="I14" s="558"/>
      <c r="J14" s="561">
        <f>'20pobl'!Q15</f>
        <v>147036</v>
      </c>
      <c r="K14" s="562">
        <f t="shared" si="6"/>
        <v>2.1572429966187991</v>
      </c>
      <c r="L14" s="558"/>
      <c r="M14" s="561">
        <f>'20pobl'!X15</f>
        <v>52550</v>
      </c>
      <c r="N14" s="562">
        <f t="shared" si="1"/>
        <v>1.8298283965689064</v>
      </c>
      <c r="O14" s="558"/>
      <c r="P14" s="563">
        <f t="shared" si="7"/>
        <v>45142</v>
      </c>
      <c r="Q14" s="564">
        <f t="shared" si="8"/>
        <v>3.731033650548059</v>
      </c>
      <c r="R14" s="558"/>
      <c r="S14" s="561">
        <f>'23solcasaad'!J15</f>
        <v>12865</v>
      </c>
      <c r="T14" s="565">
        <f t="shared" si="9"/>
        <v>1.2733589357827224</v>
      </c>
      <c r="U14" s="558"/>
      <c r="V14" s="561">
        <f>'23solcasaad'!Q15</f>
        <v>10679</v>
      </c>
      <c r="W14" s="565">
        <f t="shared" si="10"/>
        <v>7.2628471938844905</v>
      </c>
      <c r="X14" s="558"/>
      <c r="Y14" s="561">
        <f>'23solcasaad'!X15</f>
        <v>21598</v>
      </c>
      <c r="Z14" s="565">
        <f t="shared" si="11"/>
        <v>41.099904852521405</v>
      </c>
      <c r="AA14" s="566"/>
      <c r="AB14" s="567">
        <f t="shared" si="12"/>
        <v>14</v>
      </c>
      <c r="AC14" s="567">
        <v>4</v>
      </c>
      <c r="AD14" s="567">
        <f t="shared" si="13"/>
        <v>3</v>
      </c>
      <c r="AE14" s="568" t="str">
        <f t="shared" si="2"/>
        <v>Asturias, Principado de</v>
      </c>
      <c r="AF14" s="569">
        <f t="shared" si="3"/>
        <v>4.8226745919726461</v>
      </c>
      <c r="AH14" s="567">
        <f t="shared" si="14"/>
        <v>15</v>
      </c>
      <c r="AI14" s="567">
        <v>4</v>
      </c>
      <c r="AJ14" s="567">
        <f t="shared" si="15"/>
        <v>14</v>
      </c>
      <c r="AK14" s="568" t="str">
        <f t="shared" si="16"/>
        <v>Murcia, Región de</v>
      </c>
      <c r="AL14" s="569">
        <f t="shared" si="17"/>
        <v>1.7368507417727819</v>
      </c>
      <c r="AN14" s="567">
        <f t="shared" si="18"/>
        <v>5</v>
      </c>
      <c r="AO14" s="567">
        <v>4</v>
      </c>
      <c r="AP14" s="567">
        <f t="shared" si="19"/>
        <v>9</v>
      </c>
      <c r="AQ14" s="568" t="str">
        <f t="shared" si="20"/>
        <v>Cataluña</v>
      </c>
      <c r="AR14" s="569">
        <f t="shared" si="21"/>
        <v>7.8844763598586853</v>
      </c>
      <c r="AT14" s="567">
        <f t="shared" si="22"/>
        <v>6</v>
      </c>
      <c r="AU14" s="567">
        <v>4</v>
      </c>
      <c r="AV14" s="567">
        <f t="shared" si="23"/>
        <v>8</v>
      </c>
      <c r="AW14" s="568" t="str">
        <f t="shared" si="24"/>
        <v>Castilla - La Mancha</v>
      </c>
      <c r="AX14" s="569">
        <f t="shared" si="25"/>
        <v>42.881242080515399</v>
      </c>
    </row>
    <row r="15" spans="1:50" s="396" customFormat="1" ht="18" customHeight="1" x14ac:dyDescent="0.35">
      <c r="A15" s="519"/>
      <c r="B15" s="557" t="s">
        <v>6</v>
      </c>
      <c r="C15" s="558"/>
      <c r="D15" s="559">
        <f t="shared" si="4"/>
        <v>2213016</v>
      </c>
      <c r="E15" s="560">
        <f t="shared" si="0"/>
        <v>4.6022655418974603</v>
      </c>
      <c r="F15" s="558"/>
      <c r="G15" s="561">
        <f>'20pobl'!J16</f>
        <v>1826469</v>
      </c>
      <c r="H15" s="562">
        <f t="shared" si="5"/>
        <v>4.7567288411497755</v>
      </c>
      <c r="I15" s="558"/>
      <c r="J15" s="561">
        <f>'20pobl'!Q16</f>
        <v>288173</v>
      </c>
      <c r="K15" s="562">
        <f t="shared" si="6"/>
        <v>4.2279386413166113</v>
      </c>
      <c r="L15" s="558"/>
      <c r="M15" s="561">
        <f>'20pobl'!X16</f>
        <v>98374</v>
      </c>
      <c r="N15" s="562">
        <f t="shared" si="1"/>
        <v>3.4254526866616479</v>
      </c>
      <c r="O15" s="558"/>
      <c r="P15" s="563">
        <f t="shared" si="7"/>
        <v>69464</v>
      </c>
      <c r="Q15" s="564">
        <f t="shared" si="8"/>
        <v>3.1388837676727146</v>
      </c>
      <c r="R15" s="558"/>
      <c r="S15" s="561">
        <f>'23solcasaad'!J16</f>
        <v>23786</v>
      </c>
      <c r="T15" s="565">
        <f t="shared" si="9"/>
        <v>1.3022942081141262</v>
      </c>
      <c r="U15" s="558"/>
      <c r="V15" s="561">
        <f>'23solcasaad'!Q16</f>
        <v>16352</v>
      </c>
      <c r="W15" s="565">
        <f t="shared" si="10"/>
        <v>5.6743692157141714</v>
      </c>
      <c r="X15" s="558"/>
      <c r="Y15" s="561">
        <f>'23solcasaad'!X16</f>
        <v>29326</v>
      </c>
      <c r="Z15" s="565">
        <f t="shared" si="11"/>
        <v>29.810722345335151</v>
      </c>
      <c r="AA15" s="566"/>
      <c r="AB15" s="567">
        <f t="shared" si="12"/>
        <v>18</v>
      </c>
      <c r="AC15" s="567">
        <v>5</v>
      </c>
      <c r="AD15" s="567">
        <f t="shared" si="13"/>
        <v>1</v>
      </c>
      <c r="AE15" s="568" t="str">
        <f t="shared" si="2"/>
        <v>Andalucía</v>
      </c>
      <c r="AF15" s="569">
        <f t="shared" si="3"/>
        <v>4.7434183035309161</v>
      </c>
      <c r="AH15" s="567">
        <f t="shared" si="14"/>
        <v>14</v>
      </c>
      <c r="AI15" s="567">
        <v>5</v>
      </c>
      <c r="AJ15" s="567">
        <f t="shared" si="15"/>
        <v>1</v>
      </c>
      <c r="AK15" s="568" t="str">
        <f t="shared" si="16"/>
        <v>Andalucía</v>
      </c>
      <c r="AL15" s="569">
        <f t="shared" si="17"/>
        <v>1.6879873696339009</v>
      </c>
      <c r="AN15" s="567">
        <f t="shared" si="18"/>
        <v>14</v>
      </c>
      <c r="AO15" s="567">
        <v>5</v>
      </c>
      <c r="AP15" s="567">
        <f t="shared" si="19"/>
        <v>4</v>
      </c>
      <c r="AQ15" s="568" t="str">
        <f t="shared" si="20"/>
        <v>Balears, Illes</v>
      </c>
      <c r="AR15" s="569">
        <f t="shared" si="21"/>
        <v>7.2628471938844905</v>
      </c>
      <c r="AT15" s="567">
        <f t="shared" si="22"/>
        <v>17</v>
      </c>
      <c r="AU15" s="567">
        <v>5</v>
      </c>
      <c r="AV15" s="567">
        <f t="shared" si="23"/>
        <v>9</v>
      </c>
      <c r="AW15" s="568" t="str">
        <f t="shared" si="24"/>
        <v>Cataluña</v>
      </c>
      <c r="AX15" s="569">
        <f t="shared" si="25"/>
        <v>42.35495136715042</v>
      </c>
    </row>
    <row r="16" spans="1:50" s="396" customFormat="1" ht="18" customHeight="1" x14ac:dyDescent="0.35">
      <c r="A16" s="519"/>
      <c r="B16" s="557" t="s">
        <v>5</v>
      </c>
      <c r="C16" s="558"/>
      <c r="D16" s="571">
        <f t="shared" si="4"/>
        <v>588387</v>
      </c>
      <c r="E16" s="560">
        <f t="shared" si="0"/>
        <v>1.2236302021315801</v>
      </c>
      <c r="F16" s="558"/>
      <c r="G16" s="572">
        <f>'20pobl'!J17</f>
        <v>450214</v>
      </c>
      <c r="H16" s="562">
        <f t="shared" si="5"/>
        <v>1.1725060313037916</v>
      </c>
      <c r="I16" s="558"/>
      <c r="J16" s="572">
        <f>'20pobl'!Q17</f>
        <v>97495</v>
      </c>
      <c r="K16" s="562">
        <f t="shared" si="6"/>
        <v>1.4304007586941283</v>
      </c>
      <c r="L16" s="558"/>
      <c r="M16" s="572">
        <f>'20pobl'!X17</f>
        <v>40678</v>
      </c>
      <c r="N16" s="562">
        <f t="shared" si="1"/>
        <v>1.4164369080043762</v>
      </c>
      <c r="O16" s="558"/>
      <c r="P16" s="572">
        <f t="shared" si="7"/>
        <v>23700</v>
      </c>
      <c r="Q16" s="564">
        <f t="shared" si="8"/>
        <v>4.0279611888094058</v>
      </c>
      <c r="R16" s="558"/>
      <c r="S16" s="572">
        <f>'23solcasaad'!J17</f>
        <v>6684</v>
      </c>
      <c r="T16" s="565">
        <f t="shared" si="9"/>
        <v>1.4846273105678633</v>
      </c>
      <c r="U16" s="558"/>
      <c r="V16" s="572">
        <f>'23solcasaad'!Q17</f>
        <v>5189</v>
      </c>
      <c r="W16" s="565">
        <f t="shared" si="10"/>
        <v>5.322324221754962</v>
      </c>
      <c r="X16" s="558"/>
      <c r="Y16" s="572">
        <f>'23solcasaad'!X17</f>
        <v>11827</v>
      </c>
      <c r="Z16" s="565">
        <f t="shared" si="11"/>
        <v>29.074684104429913</v>
      </c>
      <c r="AA16" s="566"/>
      <c r="AB16" s="567">
        <f t="shared" si="12"/>
        <v>12</v>
      </c>
      <c r="AC16" s="567">
        <v>6</v>
      </c>
      <c r="AD16" s="567">
        <f t="shared" si="13"/>
        <v>8</v>
      </c>
      <c r="AE16" s="568" t="str">
        <f t="shared" si="2"/>
        <v>Castilla - La Mancha</v>
      </c>
      <c r="AF16" s="569">
        <f t="shared" si="3"/>
        <v>4.7138169921970592</v>
      </c>
      <c r="AH16" s="567">
        <f t="shared" si="14"/>
        <v>7</v>
      </c>
      <c r="AI16" s="567">
        <v>6</v>
      </c>
      <c r="AJ16" s="567">
        <f t="shared" si="15"/>
        <v>11</v>
      </c>
      <c r="AK16" s="568" t="str">
        <f t="shared" si="16"/>
        <v>Extremadura</v>
      </c>
      <c r="AL16" s="569">
        <f t="shared" si="17"/>
        <v>1.6444610024525539</v>
      </c>
      <c r="AN16" s="567">
        <f t="shared" si="18"/>
        <v>17</v>
      </c>
      <c r="AO16" s="567">
        <v>6</v>
      </c>
      <c r="AP16" s="567">
        <f t="shared" si="19"/>
        <v>7</v>
      </c>
      <c r="AQ16" s="568" t="str">
        <f t="shared" si="20"/>
        <v>Castilla y León</v>
      </c>
      <c r="AR16" s="569">
        <f t="shared" si="21"/>
        <v>7.1177379084983121</v>
      </c>
      <c r="AT16" s="567">
        <f t="shared" si="22"/>
        <v>18</v>
      </c>
      <c r="AU16" s="567">
        <v>6</v>
      </c>
      <c r="AV16" s="567">
        <f t="shared" si="23"/>
        <v>4</v>
      </c>
      <c r="AW16" s="568" t="str">
        <f t="shared" si="24"/>
        <v>Balears, Illes</v>
      </c>
      <c r="AX16" s="569">
        <f t="shared" si="25"/>
        <v>41.099904852521405</v>
      </c>
    </row>
    <row r="17" spans="1:50" s="396" customFormat="1" ht="18" customHeight="1" x14ac:dyDescent="0.35">
      <c r="A17" s="519"/>
      <c r="B17" s="557" t="s">
        <v>4</v>
      </c>
      <c r="C17" s="558"/>
      <c r="D17" s="559">
        <f t="shared" si="4"/>
        <v>2383703</v>
      </c>
      <c r="E17" s="560">
        <f t="shared" si="0"/>
        <v>4.9572322021248834</v>
      </c>
      <c r="F17" s="558"/>
      <c r="G17" s="561">
        <f>'20pobl'!J18</f>
        <v>1752567</v>
      </c>
      <c r="H17" s="562">
        <f t="shared" si="5"/>
        <v>4.5642636118912163</v>
      </c>
      <c r="I17" s="558"/>
      <c r="J17" s="561">
        <f>'20pobl'!Q18</f>
        <v>413741</v>
      </c>
      <c r="K17" s="562">
        <f t="shared" si="6"/>
        <v>6.0702132448111934</v>
      </c>
      <c r="L17" s="558"/>
      <c r="M17" s="561">
        <f>'20pobl'!X18</f>
        <v>217395</v>
      </c>
      <c r="N17" s="562">
        <f t="shared" si="1"/>
        <v>7.5698486065099413</v>
      </c>
      <c r="O17" s="558"/>
      <c r="P17" s="563">
        <f t="shared" si="7"/>
        <v>159961</v>
      </c>
      <c r="Q17" s="564">
        <f>P17*100/D17</f>
        <v>6.7106095012675659</v>
      </c>
      <c r="R17" s="558"/>
      <c r="S17" s="561">
        <f>'23solcasaad'!J18</f>
        <v>32050</v>
      </c>
      <c r="T17" s="565">
        <f>S17*100/G17</f>
        <v>1.8287460622047544</v>
      </c>
      <c r="U17" s="558"/>
      <c r="V17" s="561">
        <f>'23solcasaad'!Q18</f>
        <v>29449</v>
      </c>
      <c r="W17" s="565">
        <f>V17*100/J17</f>
        <v>7.1177379084983121</v>
      </c>
      <c r="X17" s="558"/>
      <c r="Y17" s="561">
        <f>'23solcasaad'!X18</f>
        <v>98462</v>
      </c>
      <c r="Z17" s="565">
        <f>Y17*100/M17</f>
        <v>45.291750040249319</v>
      </c>
      <c r="AA17" s="566"/>
      <c r="AB17" s="567">
        <f t="shared" si="12"/>
        <v>1</v>
      </c>
      <c r="AC17" s="567">
        <v>7</v>
      </c>
      <c r="AD17" s="567">
        <f t="shared" si="13"/>
        <v>9</v>
      </c>
      <c r="AE17" s="568" t="str">
        <f t="shared" si="2"/>
        <v>Cataluña</v>
      </c>
      <c r="AF17" s="569">
        <f t="shared" si="3"/>
        <v>4.6669163092765684</v>
      </c>
      <c r="AH17" s="567">
        <f t="shared" si="14"/>
        <v>2</v>
      </c>
      <c r="AI17" s="567">
        <v>7</v>
      </c>
      <c r="AJ17" s="567">
        <f t="shared" si="15"/>
        <v>6</v>
      </c>
      <c r="AK17" s="568" t="str">
        <f t="shared" si="16"/>
        <v>Cantabria</v>
      </c>
      <c r="AL17" s="569">
        <f t="shared" si="17"/>
        <v>1.4846273105678633</v>
      </c>
      <c r="AN17" s="567">
        <f t="shared" si="18"/>
        <v>6</v>
      </c>
      <c r="AO17" s="567">
        <v>7</v>
      </c>
      <c r="AP17" s="567">
        <f t="shared" si="19"/>
        <v>8</v>
      </c>
      <c r="AQ17" s="568" t="str">
        <f t="shared" si="20"/>
        <v>Castilla - La Mancha</v>
      </c>
      <c r="AR17" s="569">
        <f t="shared" si="21"/>
        <v>7.0859086420656112</v>
      </c>
      <c r="AT17" s="567">
        <f t="shared" si="22"/>
        <v>2</v>
      </c>
      <c r="AU17" s="567">
        <v>7</v>
      </c>
      <c r="AV17" s="567">
        <f t="shared" si="23"/>
        <v>16</v>
      </c>
      <c r="AW17" s="568" t="str">
        <f t="shared" si="24"/>
        <v>País Vasco</v>
      </c>
      <c r="AX17" s="569">
        <f t="shared" si="25"/>
        <v>39.137848585523002</v>
      </c>
    </row>
    <row r="18" spans="1:50" s="396" customFormat="1" ht="18" customHeight="1" x14ac:dyDescent="0.35">
      <c r="A18" s="519"/>
      <c r="B18" s="557" t="s">
        <v>40</v>
      </c>
      <c r="C18" s="558"/>
      <c r="D18" s="559">
        <f t="shared" si="4"/>
        <v>2084086</v>
      </c>
      <c r="E18" s="560">
        <f t="shared" si="0"/>
        <v>4.3341382006053779</v>
      </c>
      <c r="F18" s="558"/>
      <c r="G18" s="561">
        <f>'20pobl'!J19</f>
        <v>1679650</v>
      </c>
      <c r="H18" s="562">
        <f t="shared" si="5"/>
        <v>4.3743636481304753</v>
      </c>
      <c r="I18" s="558"/>
      <c r="J18" s="561">
        <f>'20pobl'!Q19</f>
        <v>273430</v>
      </c>
      <c r="K18" s="562">
        <f t="shared" si="6"/>
        <v>4.0116362833964354</v>
      </c>
      <c r="L18" s="558"/>
      <c r="M18" s="561">
        <f>'20pobl'!X19</f>
        <v>131006</v>
      </c>
      <c r="N18" s="562">
        <f t="shared" si="1"/>
        <v>4.5617221488278998</v>
      </c>
      <c r="O18" s="558"/>
      <c r="P18" s="563">
        <f t="shared" si="7"/>
        <v>98240</v>
      </c>
      <c r="Q18" s="564">
        <f t="shared" si="8"/>
        <v>4.7138169921970592</v>
      </c>
      <c r="R18" s="558"/>
      <c r="S18" s="561">
        <f>'23solcasaad'!J19</f>
        <v>22688</v>
      </c>
      <c r="T18" s="565">
        <f t="shared" si="9"/>
        <v>1.3507575983091715</v>
      </c>
      <c r="U18" s="558"/>
      <c r="V18" s="561">
        <f>'23solcasaad'!Q19</f>
        <v>19375</v>
      </c>
      <c r="W18" s="565">
        <f t="shared" si="10"/>
        <v>7.0859086420656112</v>
      </c>
      <c r="X18" s="558"/>
      <c r="Y18" s="561">
        <f>'23solcasaad'!X19</f>
        <v>56177</v>
      </c>
      <c r="Z18" s="565">
        <f t="shared" si="11"/>
        <v>42.881242080515399</v>
      </c>
      <c r="AA18" s="566"/>
      <c r="AB18" s="567">
        <f t="shared" si="12"/>
        <v>6</v>
      </c>
      <c r="AC18" s="567">
        <v>8</v>
      </c>
      <c r="AD18" s="567">
        <f t="shared" si="13"/>
        <v>17</v>
      </c>
      <c r="AE18" s="568" t="str">
        <f t="shared" si="2"/>
        <v>Rioja, La</v>
      </c>
      <c r="AF18" s="569">
        <f t="shared" si="3"/>
        <v>4.614902476712941</v>
      </c>
      <c r="AH18" s="567">
        <f t="shared" si="14"/>
        <v>13</v>
      </c>
      <c r="AI18" s="567">
        <v>8</v>
      </c>
      <c r="AJ18" s="567">
        <f t="shared" si="15"/>
        <v>3</v>
      </c>
      <c r="AK18" s="568" t="str">
        <f t="shared" si="16"/>
        <v>Asturias, Principado de</v>
      </c>
      <c r="AL18" s="569">
        <f t="shared" si="17"/>
        <v>1.4453781512605042</v>
      </c>
      <c r="AN18" s="567">
        <f t="shared" si="18"/>
        <v>7</v>
      </c>
      <c r="AO18" s="567">
        <v>8</v>
      </c>
      <c r="AP18" s="567">
        <f t="shared" si="19"/>
        <v>20</v>
      </c>
      <c r="AQ18" s="568" t="str">
        <f t="shared" si="20"/>
        <v>TOTAL</v>
      </c>
      <c r="AR18" s="569">
        <f t="shared" si="21"/>
        <v>6.6806222254303966</v>
      </c>
      <c r="AT18" s="567">
        <f t="shared" si="22"/>
        <v>4</v>
      </c>
      <c r="AU18" s="567">
        <v>8</v>
      </c>
      <c r="AV18" s="567">
        <f t="shared" si="23"/>
        <v>14</v>
      </c>
      <c r="AW18" s="568" t="str">
        <f t="shared" si="24"/>
        <v>Murcia, Región de</v>
      </c>
      <c r="AX18" s="569">
        <f t="shared" si="25"/>
        <v>39.051171661361117</v>
      </c>
    </row>
    <row r="19" spans="1:50" s="396" customFormat="1" ht="18" customHeight="1" x14ac:dyDescent="0.35">
      <c r="A19" s="519"/>
      <c r="B19" s="557" t="s">
        <v>41</v>
      </c>
      <c r="C19" s="558"/>
      <c r="D19" s="559">
        <f t="shared" si="4"/>
        <v>7901963</v>
      </c>
      <c r="E19" s="560">
        <f t="shared" si="0"/>
        <v>16.433198868986342</v>
      </c>
      <c r="F19" s="558"/>
      <c r="G19" s="561">
        <f>'20pobl'!J20</f>
        <v>6372799</v>
      </c>
      <c r="H19" s="562">
        <f t="shared" si="5"/>
        <v>16.596874516978087</v>
      </c>
      <c r="I19" s="558"/>
      <c r="J19" s="561">
        <f>'20pobl'!Q20</f>
        <v>1076178</v>
      </c>
      <c r="K19" s="562">
        <f t="shared" si="6"/>
        <v>15.789177164879527</v>
      </c>
      <c r="L19" s="558"/>
      <c r="M19" s="561">
        <f>'20pobl'!X20</f>
        <v>452986</v>
      </c>
      <c r="N19" s="562">
        <f t="shared" si="1"/>
        <v>15.773294881982162</v>
      </c>
      <c r="O19" s="558"/>
      <c r="P19" s="563">
        <f t="shared" si="7"/>
        <v>368778</v>
      </c>
      <c r="Q19" s="564">
        <f t="shared" si="8"/>
        <v>4.6669163092765684</v>
      </c>
      <c r="R19" s="558"/>
      <c r="S19" s="561">
        <f>'23solcasaad'!J20</f>
        <v>92065</v>
      </c>
      <c r="T19" s="565">
        <f t="shared" si="9"/>
        <v>1.4446556371854815</v>
      </c>
      <c r="U19" s="558"/>
      <c r="V19" s="561">
        <f>'23solcasaad'!Q20</f>
        <v>84851</v>
      </c>
      <c r="W19" s="565">
        <f t="shared" si="10"/>
        <v>7.8844763598586853</v>
      </c>
      <c r="X19" s="558"/>
      <c r="Y19" s="561">
        <f>'23solcasaad'!X20</f>
        <v>191862</v>
      </c>
      <c r="Z19" s="565">
        <f t="shared" si="11"/>
        <v>42.35495136715042</v>
      </c>
      <c r="AA19" s="566"/>
      <c r="AB19" s="567">
        <f t="shared" si="12"/>
        <v>7</v>
      </c>
      <c r="AC19" s="567">
        <v>9</v>
      </c>
      <c r="AD19" s="567">
        <f t="shared" si="13"/>
        <v>20</v>
      </c>
      <c r="AE19" s="568" t="str">
        <f t="shared" si="2"/>
        <v>TOTAL</v>
      </c>
      <c r="AF19" s="569">
        <f t="shared" si="3"/>
        <v>4.3796988443114735</v>
      </c>
      <c r="AH19" s="567">
        <f t="shared" si="14"/>
        <v>9</v>
      </c>
      <c r="AI19" s="567">
        <v>9</v>
      </c>
      <c r="AJ19" s="567">
        <f t="shared" si="15"/>
        <v>9</v>
      </c>
      <c r="AK19" s="568" t="str">
        <f t="shared" si="16"/>
        <v>Cataluña</v>
      </c>
      <c r="AL19" s="569">
        <f t="shared" si="17"/>
        <v>1.4446556371854815</v>
      </c>
      <c r="AN19" s="567">
        <f t="shared" si="18"/>
        <v>4</v>
      </c>
      <c r="AO19" s="567">
        <v>9</v>
      </c>
      <c r="AP19" s="567">
        <f t="shared" si="19"/>
        <v>16</v>
      </c>
      <c r="AQ19" s="568" t="str">
        <f t="shared" si="20"/>
        <v>País Vasco</v>
      </c>
      <c r="AR19" s="569">
        <f t="shared" si="21"/>
        <v>6.4837981157767715</v>
      </c>
      <c r="AT19" s="567">
        <f t="shared" si="22"/>
        <v>5</v>
      </c>
      <c r="AU19" s="567">
        <v>9</v>
      </c>
      <c r="AV19" s="567">
        <f t="shared" si="23"/>
        <v>17</v>
      </c>
      <c r="AW19" s="568" t="str">
        <f t="shared" si="24"/>
        <v>Rioja, La</v>
      </c>
      <c r="AX19" s="569">
        <f t="shared" si="25"/>
        <v>39.021739130434781</v>
      </c>
    </row>
    <row r="20" spans="1:50" s="396" customFormat="1" ht="18" customHeight="1" x14ac:dyDescent="0.35">
      <c r="A20" s="519"/>
      <c r="B20" s="557" t="s">
        <v>3</v>
      </c>
      <c r="C20" s="558"/>
      <c r="D20" s="559">
        <f t="shared" si="4"/>
        <v>5216195</v>
      </c>
      <c r="E20" s="560">
        <f t="shared" si="0"/>
        <v>10.847781718847862</v>
      </c>
      <c r="F20" s="558"/>
      <c r="G20" s="561">
        <f>'20pobl'!J21</f>
        <v>4168661</v>
      </c>
      <c r="H20" s="562">
        <f t="shared" si="5"/>
        <v>10.856570797356136</v>
      </c>
      <c r="I20" s="558"/>
      <c r="J20" s="561">
        <f>'20pobl'!Q21</f>
        <v>755276</v>
      </c>
      <c r="K20" s="562">
        <f t="shared" si="6"/>
        <v>11.08105403788365</v>
      </c>
      <c r="L20" s="558"/>
      <c r="M20" s="561">
        <f>'20pobl'!X21</f>
        <v>292258</v>
      </c>
      <c r="N20" s="562">
        <f t="shared" si="1"/>
        <v>10.176631541854148</v>
      </c>
      <c r="O20" s="558"/>
      <c r="P20" s="563">
        <f t="shared" si="7"/>
        <v>209122</v>
      </c>
      <c r="Q20" s="564">
        <f t="shared" si="8"/>
        <v>4.009090917805028</v>
      </c>
      <c r="R20" s="558"/>
      <c r="S20" s="561">
        <f>'23solcasaad'!J21</f>
        <v>56415</v>
      </c>
      <c r="T20" s="565">
        <f t="shared" si="9"/>
        <v>1.3533122506243611</v>
      </c>
      <c r="U20" s="558"/>
      <c r="V20" s="561">
        <f>'23solcasaad'!Q21</f>
        <v>45808</v>
      </c>
      <c r="W20" s="565">
        <f t="shared" si="10"/>
        <v>6.0650676044254022</v>
      </c>
      <c r="X20" s="558"/>
      <c r="Y20" s="561">
        <f>'23solcasaad'!X21</f>
        <v>106899</v>
      </c>
      <c r="Z20" s="565">
        <f t="shared" si="11"/>
        <v>36.576928604178498</v>
      </c>
      <c r="AA20" s="566"/>
      <c r="AB20" s="567">
        <f t="shared" si="12"/>
        <v>13</v>
      </c>
      <c r="AC20" s="567">
        <v>10</v>
      </c>
      <c r="AD20" s="567">
        <f t="shared" si="13"/>
        <v>14</v>
      </c>
      <c r="AE20" s="568" t="str">
        <f t="shared" si="2"/>
        <v>Murcia, Región de</v>
      </c>
      <c r="AF20" s="570">
        <f t="shared" si="3"/>
        <v>4.2494902338866218</v>
      </c>
      <c r="AH20" s="567">
        <f t="shared" si="14"/>
        <v>12</v>
      </c>
      <c r="AI20" s="567">
        <v>10</v>
      </c>
      <c r="AJ20" s="567">
        <f t="shared" si="15"/>
        <v>20</v>
      </c>
      <c r="AK20" s="568" t="str">
        <f t="shared" si="16"/>
        <v>TOTAL</v>
      </c>
      <c r="AL20" s="569">
        <f t="shared" si="17"/>
        <v>1.4284387937418459</v>
      </c>
      <c r="AN20" s="567">
        <f t="shared" si="18"/>
        <v>11</v>
      </c>
      <c r="AO20" s="567">
        <v>10</v>
      </c>
      <c r="AP20" s="567">
        <f t="shared" si="19"/>
        <v>18</v>
      </c>
      <c r="AQ20" s="568" t="str">
        <f t="shared" si="20"/>
        <v>Ceuta y Melilla</v>
      </c>
      <c r="AR20" s="569">
        <f t="shared" si="21"/>
        <v>6.453661944991425</v>
      </c>
      <c r="AT20" s="567">
        <f t="shared" si="22"/>
        <v>12</v>
      </c>
      <c r="AU20" s="567">
        <v>10</v>
      </c>
      <c r="AV20" s="567">
        <f t="shared" si="23"/>
        <v>20</v>
      </c>
      <c r="AW20" s="568" t="str">
        <f t="shared" si="24"/>
        <v>TOTAL</v>
      </c>
      <c r="AX20" s="569">
        <f t="shared" si="25"/>
        <v>38.378065180193701</v>
      </c>
    </row>
    <row r="21" spans="1:50" s="329" customFormat="1" ht="18" customHeight="1" x14ac:dyDescent="0.35">
      <c r="A21" s="348"/>
      <c r="B21" s="548" t="s">
        <v>2</v>
      </c>
      <c r="C21" s="573"/>
      <c r="D21" s="574">
        <f t="shared" si="4"/>
        <v>1054306</v>
      </c>
      <c r="E21" s="575">
        <f t="shared" si="0"/>
        <v>2.1925716643782711</v>
      </c>
      <c r="F21" s="573"/>
      <c r="G21" s="576">
        <f>'20pobl'!J22</f>
        <v>824039</v>
      </c>
      <c r="H21" s="577">
        <f t="shared" si="5"/>
        <v>2.1460698635083428</v>
      </c>
      <c r="I21" s="573"/>
      <c r="J21" s="576">
        <f>'20pobl'!Q22</f>
        <v>157208</v>
      </c>
      <c r="K21" s="577">
        <f t="shared" si="6"/>
        <v>2.3064817936590236</v>
      </c>
      <c r="L21" s="573"/>
      <c r="M21" s="576">
        <f>'20pobl'!X22</f>
        <v>73059</v>
      </c>
      <c r="N21" s="577">
        <f t="shared" si="1"/>
        <v>2.5439663715495286</v>
      </c>
      <c r="O21" s="573"/>
      <c r="P21" s="578">
        <f t="shared" si="7"/>
        <v>58675</v>
      </c>
      <c r="Q21" s="579">
        <f t="shared" si="8"/>
        <v>5.5652723213184787</v>
      </c>
      <c r="R21" s="573"/>
      <c r="S21" s="576">
        <f>'23solcasaad'!J22</f>
        <v>13551</v>
      </c>
      <c r="T21" s="580">
        <f t="shared" si="9"/>
        <v>1.6444610024525539</v>
      </c>
      <c r="U21" s="573"/>
      <c r="V21" s="576">
        <f>'23solcasaad'!Q22</f>
        <v>12915</v>
      </c>
      <c r="W21" s="580">
        <f t="shared" si="10"/>
        <v>8.2152307770596913</v>
      </c>
      <c r="X21" s="573"/>
      <c r="Y21" s="576">
        <f>'23solcasaad'!X22</f>
        <v>32209</v>
      </c>
      <c r="Z21" s="565">
        <f t="shared" si="11"/>
        <v>44.08628642603923</v>
      </c>
      <c r="AA21" s="566"/>
      <c r="AB21" s="567">
        <f t="shared" si="12"/>
        <v>2</v>
      </c>
      <c r="AC21" s="567">
        <v>11</v>
      </c>
      <c r="AD21" s="567">
        <f t="shared" si="13"/>
        <v>2</v>
      </c>
      <c r="AE21" s="568" t="str">
        <f t="shared" si="2"/>
        <v>Aragón</v>
      </c>
      <c r="AF21" s="569">
        <f t="shared" si="3"/>
        <v>4.2390566089783785</v>
      </c>
      <c r="AG21" s="396"/>
      <c r="AH21" s="567">
        <f t="shared" si="14"/>
        <v>6</v>
      </c>
      <c r="AI21" s="567">
        <v>11</v>
      </c>
      <c r="AJ21" s="567">
        <f t="shared" si="15"/>
        <v>17</v>
      </c>
      <c r="AK21" s="568" t="str">
        <f t="shared" si="16"/>
        <v>Rioja, La</v>
      </c>
      <c r="AL21" s="569">
        <f t="shared" si="17"/>
        <v>1.3720691310228836</v>
      </c>
      <c r="AM21" s="396"/>
      <c r="AN21" s="567">
        <f t="shared" si="18"/>
        <v>3</v>
      </c>
      <c r="AO21" s="567">
        <v>11</v>
      </c>
      <c r="AP21" s="567">
        <f t="shared" si="19"/>
        <v>10</v>
      </c>
      <c r="AQ21" s="568" t="str">
        <f t="shared" si="20"/>
        <v>Comunitat Valenciana</v>
      </c>
      <c r="AR21" s="569">
        <f t="shared" si="21"/>
        <v>6.0650676044254022</v>
      </c>
      <c r="AS21" s="396"/>
      <c r="AT21" s="567">
        <f t="shared" si="22"/>
        <v>3</v>
      </c>
      <c r="AU21" s="567">
        <v>11</v>
      </c>
      <c r="AV21" s="567">
        <f t="shared" si="23"/>
        <v>13</v>
      </c>
      <c r="AW21" s="568" t="str">
        <f t="shared" si="24"/>
        <v>Madrid, Comunidad de</v>
      </c>
      <c r="AX21" s="569">
        <f t="shared" si="25"/>
        <v>38.188360284020142</v>
      </c>
    </row>
    <row r="22" spans="1:50" s="329" customFormat="1" ht="18" customHeight="1" x14ac:dyDescent="0.35">
      <c r="A22" s="348"/>
      <c r="B22" s="548" t="s">
        <v>35</v>
      </c>
      <c r="C22" s="573"/>
      <c r="D22" s="574">
        <f t="shared" si="4"/>
        <v>2699424</v>
      </c>
      <c r="E22" s="575">
        <f t="shared" si="0"/>
        <v>5.6138166457770797</v>
      </c>
      <c r="F22" s="573"/>
      <c r="G22" s="576">
        <f>'20pobl'!J23</f>
        <v>1989422</v>
      </c>
      <c r="H22" s="577">
        <f t="shared" si="5"/>
        <v>5.181112301724184</v>
      </c>
      <c r="I22" s="573"/>
      <c r="J22" s="576">
        <f>'20pobl'!Q23</f>
        <v>473156</v>
      </c>
      <c r="K22" s="577">
        <f t="shared" si="6"/>
        <v>6.9419221640153745</v>
      </c>
      <c r="L22" s="573"/>
      <c r="M22" s="576">
        <f>'20pobl'!X23</f>
        <v>236846</v>
      </c>
      <c r="N22" s="577">
        <f t="shared" si="1"/>
        <v>8.2471462685777208</v>
      </c>
      <c r="O22" s="573"/>
      <c r="P22" s="578">
        <f t="shared" si="7"/>
        <v>84146</v>
      </c>
      <c r="Q22" s="579">
        <f t="shared" si="8"/>
        <v>3.1171835176689546</v>
      </c>
      <c r="R22" s="573"/>
      <c r="S22" s="576">
        <f>'23solcasaad'!J23</f>
        <v>24446</v>
      </c>
      <c r="T22" s="580">
        <f t="shared" si="9"/>
        <v>1.2287991185379472</v>
      </c>
      <c r="U22" s="573"/>
      <c r="V22" s="576">
        <f>'23solcasaad'!Q23</f>
        <v>14963</v>
      </c>
      <c r="W22" s="580">
        <f t="shared" si="10"/>
        <v>3.1623819628198735</v>
      </c>
      <c r="X22" s="573"/>
      <c r="Y22" s="576">
        <f>'23solcasaad'!X23</f>
        <v>44737</v>
      </c>
      <c r="Z22" s="565">
        <f t="shared" si="11"/>
        <v>18.888644942283172</v>
      </c>
      <c r="AA22" s="566"/>
      <c r="AB22" s="567">
        <f t="shared" si="12"/>
        <v>19</v>
      </c>
      <c r="AC22" s="567">
        <v>12</v>
      </c>
      <c r="AD22" s="567">
        <f t="shared" si="13"/>
        <v>6</v>
      </c>
      <c r="AE22" s="568" t="str">
        <f t="shared" si="2"/>
        <v>Cantabria</v>
      </c>
      <c r="AF22" s="569">
        <f t="shared" si="3"/>
        <v>4.0279611888094058</v>
      </c>
      <c r="AG22" s="396"/>
      <c r="AH22" s="567">
        <f t="shared" si="14"/>
        <v>16</v>
      </c>
      <c r="AI22" s="567">
        <v>12</v>
      </c>
      <c r="AJ22" s="567">
        <f t="shared" si="15"/>
        <v>10</v>
      </c>
      <c r="AK22" s="568" t="str">
        <f t="shared" si="16"/>
        <v>Comunitat Valenciana</v>
      </c>
      <c r="AL22" s="569">
        <f t="shared" si="17"/>
        <v>1.3533122506243611</v>
      </c>
      <c r="AM22" s="396"/>
      <c r="AN22" s="567">
        <f t="shared" si="18"/>
        <v>19</v>
      </c>
      <c r="AO22" s="567">
        <v>12</v>
      </c>
      <c r="AP22" s="567">
        <f t="shared" si="19"/>
        <v>17</v>
      </c>
      <c r="AQ22" s="568" t="str">
        <f t="shared" si="20"/>
        <v>Rioja, La</v>
      </c>
      <c r="AR22" s="569">
        <f t="shared" si="21"/>
        <v>5.8169268830169854</v>
      </c>
      <c r="AS22" s="396"/>
      <c r="AT22" s="567">
        <f t="shared" si="22"/>
        <v>19</v>
      </c>
      <c r="AU22" s="567">
        <v>12</v>
      </c>
      <c r="AV22" s="567">
        <f t="shared" si="23"/>
        <v>10</v>
      </c>
      <c r="AW22" s="568" t="str">
        <f t="shared" si="24"/>
        <v>Comunitat Valenciana</v>
      </c>
      <c r="AX22" s="569">
        <f t="shared" si="25"/>
        <v>36.576928604178498</v>
      </c>
    </row>
    <row r="23" spans="1:50" s="329" customFormat="1" ht="18" customHeight="1" x14ac:dyDescent="0.35">
      <c r="A23" s="348"/>
      <c r="B23" s="548" t="s">
        <v>42</v>
      </c>
      <c r="C23" s="573"/>
      <c r="D23" s="574">
        <f t="shared" si="4"/>
        <v>6871903</v>
      </c>
      <c r="E23" s="575">
        <f t="shared" si="0"/>
        <v>14.291050034957625</v>
      </c>
      <c r="F23" s="573"/>
      <c r="G23" s="576">
        <f>'20pobl'!J24</f>
        <v>5605365</v>
      </c>
      <c r="H23" s="577">
        <f t="shared" si="5"/>
        <v>14.598222778854451</v>
      </c>
      <c r="I23" s="573"/>
      <c r="J23" s="576">
        <f>'20pobl'!Q24</f>
        <v>890790</v>
      </c>
      <c r="K23" s="577">
        <f t="shared" si="6"/>
        <v>13.069251672774424</v>
      </c>
      <c r="L23" s="573"/>
      <c r="M23" s="576">
        <f>'20pobl'!X24</f>
        <v>375748</v>
      </c>
      <c r="N23" s="577">
        <f t="shared" si="1"/>
        <v>13.083812756498068</v>
      </c>
      <c r="O23" s="573"/>
      <c r="P23" s="578">
        <f t="shared" si="7"/>
        <v>252067</v>
      </c>
      <c r="Q23" s="579">
        <f t="shared" si="8"/>
        <v>3.6680814615689425</v>
      </c>
      <c r="R23" s="573"/>
      <c r="S23" s="576">
        <f>'23solcasaad'!J24</f>
        <v>59474</v>
      </c>
      <c r="T23" s="580">
        <f t="shared" si="9"/>
        <v>1.0610192199794304</v>
      </c>
      <c r="U23" s="573"/>
      <c r="V23" s="576">
        <f>'23solcasaad'!Q24</f>
        <v>49101</v>
      </c>
      <c r="W23" s="580">
        <f t="shared" si="10"/>
        <v>5.512073552689186</v>
      </c>
      <c r="X23" s="573"/>
      <c r="Y23" s="576">
        <f>'23solcasaad'!X24</f>
        <v>143492</v>
      </c>
      <c r="Z23" s="565">
        <f t="shared" si="11"/>
        <v>38.188360284020142</v>
      </c>
      <c r="AA23" s="566"/>
      <c r="AB23" s="567">
        <f t="shared" si="12"/>
        <v>15</v>
      </c>
      <c r="AC23" s="567">
        <v>13</v>
      </c>
      <c r="AD23" s="567">
        <f t="shared" si="13"/>
        <v>10</v>
      </c>
      <c r="AE23" s="568" t="str">
        <f t="shared" si="2"/>
        <v>Comunitat Valenciana</v>
      </c>
      <c r="AF23" s="569">
        <f t="shared" si="3"/>
        <v>4.009090917805028</v>
      </c>
      <c r="AG23" s="396"/>
      <c r="AH23" s="567">
        <f t="shared" si="14"/>
        <v>17</v>
      </c>
      <c r="AI23" s="567">
        <v>13</v>
      </c>
      <c r="AJ23" s="567">
        <f t="shared" si="15"/>
        <v>8</v>
      </c>
      <c r="AK23" s="568" t="str">
        <f t="shared" si="16"/>
        <v>Castilla - La Mancha</v>
      </c>
      <c r="AL23" s="569">
        <f t="shared" si="17"/>
        <v>1.3507575983091715</v>
      </c>
      <c r="AM23" s="396"/>
      <c r="AN23" s="567">
        <f t="shared" si="18"/>
        <v>16</v>
      </c>
      <c r="AO23" s="567">
        <v>13</v>
      </c>
      <c r="AP23" s="567">
        <f t="shared" si="19"/>
        <v>3</v>
      </c>
      <c r="AQ23" s="568" t="str">
        <f t="shared" si="20"/>
        <v>Asturias, Principado de</v>
      </c>
      <c r="AR23" s="569">
        <f t="shared" si="21"/>
        <v>5.6970800653932914</v>
      </c>
      <c r="AS23" s="396"/>
      <c r="AT23" s="567">
        <f t="shared" si="22"/>
        <v>11</v>
      </c>
      <c r="AU23" s="567">
        <v>13</v>
      </c>
      <c r="AV23" s="567">
        <f t="shared" si="23"/>
        <v>2</v>
      </c>
      <c r="AW23" s="568" t="str">
        <f t="shared" si="24"/>
        <v>Aragón</v>
      </c>
      <c r="AX23" s="569">
        <f t="shared" si="25"/>
        <v>36.179560052885265</v>
      </c>
    </row>
    <row r="24" spans="1:50" s="329" customFormat="1" ht="18" customHeight="1" x14ac:dyDescent="0.35">
      <c r="A24" s="348"/>
      <c r="B24" s="548" t="s">
        <v>43</v>
      </c>
      <c r="C24" s="573"/>
      <c r="D24" s="574">
        <f t="shared" si="4"/>
        <v>1551692</v>
      </c>
      <c r="E24" s="575">
        <f t="shared" si="0"/>
        <v>3.2269530013510765</v>
      </c>
      <c r="F24" s="573"/>
      <c r="G24" s="576">
        <f>'20pobl'!J25</f>
        <v>1298039</v>
      </c>
      <c r="H24" s="577">
        <f t="shared" si="5"/>
        <v>3.3805224990061222</v>
      </c>
      <c r="I24" s="573"/>
      <c r="J24" s="576">
        <f>'20pobl'!Q25</f>
        <v>182344</v>
      </c>
      <c r="K24" s="577">
        <f t="shared" si="6"/>
        <v>2.6752653566164635</v>
      </c>
      <c r="L24" s="573"/>
      <c r="M24" s="576">
        <f>'20pobl'!X25</f>
        <v>71309</v>
      </c>
      <c r="N24" s="577">
        <f t="shared" si="1"/>
        <v>2.4830301261832948</v>
      </c>
      <c r="O24" s="573"/>
      <c r="P24" s="578">
        <f t="shared" si="7"/>
        <v>65939</v>
      </c>
      <c r="Q24" s="579">
        <f t="shared" si="8"/>
        <v>4.2494902338866218</v>
      </c>
      <c r="R24" s="573"/>
      <c r="S24" s="576">
        <f>'23solcasaad'!J25</f>
        <v>22545</v>
      </c>
      <c r="T24" s="580">
        <f t="shared" si="9"/>
        <v>1.7368507417727819</v>
      </c>
      <c r="U24" s="573"/>
      <c r="V24" s="576">
        <f>'23solcasaad'!Q25</f>
        <v>15547</v>
      </c>
      <c r="W24" s="580">
        <f t="shared" si="10"/>
        <v>8.5261922520071955</v>
      </c>
      <c r="X24" s="573"/>
      <c r="Y24" s="576">
        <f>'23solcasaad'!X25</f>
        <v>27847</v>
      </c>
      <c r="Z24" s="565">
        <f t="shared" si="11"/>
        <v>39.051171661361117</v>
      </c>
      <c r="AA24" s="566"/>
      <c r="AB24" s="567">
        <f t="shared" si="12"/>
        <v>10</v>
      </c>
      <c r="AC24" s="567">
        <v>14</v>
      </c>
      <c r="AD24" s="567">
        <f t="shared" si="13"/>
        <v>4</v>
      </c>
      <c r="AE24" s="568" t="str">
        <f t="shared" si="2"/>
        <v>Balears, Illes</v>
      </c>
      <c r="AF24" s="569">
        <f t="shared" si="3"/>
        <v>3.731033650548059</v>
      </c>
      <c r="AG24" s="396"/>
      <c r="AH24" s="567">
        <f t="shared" si="14"/>
        <v>4</v>
      </c>
      <c r="AI24" s="567">
        <v>14</v>
      </c>
      <c r="AJ24" s="567">
        <f t="shared" si="15"/>
        <v>5</v>
      </c>
      <c r="AK24" s="568" t="str">
        <f t="shared" si="16"/>
        <v>Canarias</v>
      </c>
      <c r="AL24" s="569">
        <f t="shared" si="17"/>
        <v>1.3022942081141262</v>
      </c>
      <c r="AM24" s="396"/>
      <c r="AN24" s="567">
        <f t="shared" si="18"/>
        <v>1</v>
      </c>
      <c r="AO24" s="567">
        <v>14</v>
      </c>
      <c r="AP24" s="567">
        <f t="shared" si="19"/>
        <v>5</v>
      </c>
      <c r="AQ24" s="568" t="str">
        <f t="shared" si="20"/>
        <v>Canarias</v>
      </c>
      <c r="AR24" s="569">
        <f t="shared" si="21"/>
        <v>5.6743692157141714</v>
      </c>
      <c r="AS24" s="396"/>
      <c r="AT24" s="567">
        <f t="shared" si="22"/>
        <v>8</v>
      </c>
      <c r="AU24" s="567">
        <v>14</v>
      </c>
      <c r="AV24" s="567">
        <f t="shared" si="23"/>
        <v>3</v>
      </c>
      <c r="AW24" s="568" t="str">
        <f t="shared" si="24"/>
        <v>Asturias, Principado de</v>
      </c>
      <c r="AX24" s="569">
        <f t="shared" si="25"/>
        <v>32.150477393823081</v>
      </c>
    </row>
    <row r="25" spans="1:50" s="329" customFormat="1" ht="18" customHeight="1" x14ac:dyDescent="0.35">
      <c r="B25" s="548" t="s">
        <v>44</v>
      </c>
      <c r="C25" s="573"/>
      <c r="D25" s="581">
        <f t="shared" si="4"/>
        <v>672155</v>
      </c>
      <c r="E25" s="575">
        <f t="shared" si="0"/>
        <v>1.3978370672937237</v>
      </c>
      <c r="F25" s="573"/>
      <c r="G25" s="582">
        <f>'20pobl'!J26</f>
        <v>534721</v>
      </c>
      <c r="H25" s="577">
        <f t="shared" si="5"/>
        <v>1.3925901850337723</v>
      </c>
      <c r="I25" s="573"/>
      <c r="J25" s="582">
        <f>'20pobl'!Q26</f>
        <v>95699</v>
      </c>
      <c r="K25" s="577">
        <f t="shared" si="6"/>
        <v>1.4040506918946549</v>
      </c>
      <c r="L25" s="573"/>
      <c r="M25" s="582">
        <f>'20pobl'!X26</f>
        <v>41735</v>
      </c>
      <c r="N25" s="577">
        <f t="shared" si="1"/>
        <v>1.4532424002055815</v>
      </c>
      <c r="O25" s="573"/>
      <c r="P25" s="583">
        <f t="shared" si="7"/>
        <v>21613</v>
      </c>
      <c r="Q25" s="579">
        <f t="shared" si="8"/>
        <v>3.2154785726506536</v>
      </c>
      <c r="R25" s="573"/>
      <c r="S25" s="582">
        <f>'23solcasaad'!J26</f>
        <v>5176</v>
      </c>
      <c r="T25" s="580">
        <f t="shared" si="9"/>
        <v>0.96798143330821118</v>
      </c>
      <c r="U25" s="573"/>
      <c r="V25" s="582">
        <f>'23solcasaad'!Q26</f>
        <v>3983</v>
      </c>
      <c r="W25" s="580">
        <f t="shared" si="10"/>
        <v>4.1620079624656476</v>
      </c>
      <c r="X25" s="573"/>
      <c r="Y25" s="582">
        <f>'23solcasaad'!X26</f>
        <v>12454</v>
      </c>
      <c r="Z25" s="565">
        <f t="shared" si="11"/>
        <v>29.840661315442674</v>
      </c>
      <c r="AA25" s="566"/>
      <c r="AB25" s="567">
        <f t="shared" si="12"/>
        <v>17</v>
      </c>
      <c r="AC25" s="567">
        <v>15</v>
      </c>
      <c r="AD25" s="567">
        <f t="shared" si="13"/>
        <v>13</v>
      </c>
      <c r="AE25" s="568" t="str">
        <f t="shared" si="2"/>
        <v>Madrid, Comunidad de</v>
      </c>
      <c r="AF25" s="569">
        <f t="shared" si="3"/>
        <v>3.6680814615689425</v>
      </c>
      <c r="AG25" s="396"/>
      <c r="AH25" s="567">
        <f t="shared" si="14"/>
        <v>19</v>
      </c>
      <c r="AI25" s="567">
        <v>15</v>
      </c>
      <c r="AJ25" s="567">
        <f t="shared" si="15"/>
        <v>4</v>
      </c>
      <c r="AK25" s="568" t="str">
        <f t="shared" si="16"/>
        <v>Balears, Illes</v>
      </c>
      <c r="AL25" s="569">
        <f t="shared" si="17"/>
        <v>1.2733589357827224</v>
      </c>
      <c r="AM25" s="396"/>
      <c r="AN25" s="567">
        <f t="shared" si="18"/>
        <v>18</v>
      </c>
      <c r="AO25" s="567">
        <v>15</v>
      </c>
      <c r="AP25" s="567">
        <f t="shared" si="19"/>
        <v>2</v>
      </c>
      <c r="AQ25" s="568" t="str">
        <f t="shared" si="20"/>
        <v>Aragón</v>
      </c>
      <c r="AR25" s="569">
        <f t="shared" si="21"/>
        <v>5.6310418770802961</v>
      </c>
      <c r="AS25" s="396"/>
      <c r="AT25" s="567">
        <f t="shared" si="22"/>
        <v>16</v>
      </c>
      <c r="AU25" s="567">
        <v>15</v>
      </c>
      <c r="AV25" s="567">
        <f t="shared" si="23"/>
        <v>18</v>
      </c>
      <c r="AW25" s="568" t="str">
        <f t="shared" si="24"/>
        <v>Ceuta y Melilla</v>
      </c>
      <c r="AX25" s="569">
        <f t="shared" si="25"/>
        <v>31.708821714990748</v>
      </c>
    </row>
    <row r="26" spans="1:50" s="329" customFormat="1" ht="18" customHeight="1" x14ac:dyDescent="0.35">
      <c r="B26" s="548" t="s">
        <v>45</v>
      </c>
      <c r="C26" s="573"/>
      <c r="D26" s="581">
        <f t="shared" si="4"/>
        <v>2216302</v>
      </c>
      <c r="E26" s="575">
        <f t="shared" si="0"/>
        <v>4.6090992225263738</v>
      </c>
      <c r="F26" s="573"/>
      <c r="G26" s="582">
        <f>'20pobl'!J27</f>
        <v>1696058</v>
      </c>
      <c r="H26" s="577">
        <f t="shared" si="5"/>
        <v>4.4170955022301532</v>
      </c>
      <c r="I26" s="573"/>
      <c r="J26" s="582">
        <f>'20pobl'!Q27</f>
        <v>361316</v>
      </c>
      <c r="K26" s="577">
        <f t="shared" si="6"/>
        <v>5.3010583161016225</v>
      </c>
      <c r="L26" s="573"/>
      <c r="M26" s="582">
        <f>'20pobl'!X27</f>
        <v>158928</v>
      </c>
      <c r="N26" s="577">
        <f t="shared" si="1"/>
        <v>5.5339860591798891</v>
      </c>
      <c r="O26" s="573"/>
      <c r="P26" s="583">
        <f t="shared" si="7"/>
        <v>116241</v>
      </c>
      <c r="Q26" s="579">
        <f t="shared" si="8"/>
        <v>5.2448177188848808</v>
      </c>
      <c r="R26" s="573"/>
      <c r="S26" s="582">
        <f>'23solcasaad'!J27</f>
        <v>30613</v>
      </c>
      <c r="T26" s="580">
        <f t="shared" si="9"/>
        <v>1.8049500665661198</v>
      </c>
      <c r="U26" s="573"/>
      <c r="V26" s="582">
        <f>'23solcasaad'!Q27</f>
        <v>23427</v>
      </c>
      <c r="W26" s="580">
        <f t="shared" si="10"/>
        <v>6.4837981157767715</v>
      </c>
      <c r="X26" s="573"/>
      <c r="Y26" s="582">
        <f>'23solcasaad'!X27</f>
        <v>62201</v>
      </c>
      <c r="Z26" s="565">
        <f t="shared" si="11"/>
        <v>39.137848585523002</v>
      </c>
      <c r="AA26" s="566"/>
      <c r="AB26" s="567">
        <f t="shared" si="12"/>
        <v>3</v>
      </c>
      <c r="AC26" s="567">
        <v>16</v>
      </c>
      <c r="AD26" s="567">
        <f t="shared" si="13"/>
        <v>18</v>
      </c>
      <c r="AE26" s="568" t="str">
        <f t="shared" si="2"/>
        <v>Ceuta y Melilla</v>
      </c>
      <c r="AF26" s="570">
        <f t="shared" si="3"/>
        <v>3.2477973241567533</v>
      </c>
      <c r="AG26" s="396"/>
      <c r="AH26" s="567">
        <f t="shared" si="14"/>
        <v>3</v>
      </c>
      <c r="AI26" s="567">
        <v>16</v>
      </c>
      <c r="AJ26" s="567">
        <f t="shared" si="15"/>
        <v>12</v>
      </c>
      <c r="AK26" s="568" t="str">
        <f t="shared" si="16"/>
        <v>Galicia</v>
      </c>
      <c r="AL26" s="569">
        <f t="shared" si="17"/>
        <v>1.2287991185379472</v>
      </c>
      <c r="AM26" s="396"/>
      <c r="AN26" s="567">
        <f t="shared" si="18"/>
        <v>9</v>
      </c>
      <c r="AO26" s="567">
        <v>16</v>
      </c>
      <c r="AP26" s="567">
        <f t="shared" si="19"/>
        <v>13</v>
      </c>
      <c r="AQ26" s="568" t="str">
        <f t="shared" si="20"/>
        <v>Madrid, Comunidad de</v>
      </c>
      <c r="AR26" s="569">
        <f t="shared" si="21"/>
        <v>5.512073552689186</v>
      </c>
      <c r="AS26" s="396"/>
      <c r="AT26" s="567">
        <f t="shared" si="22"/>
        <v>7</v>
      </c>
      <c r="AU26" s="567">
        <v>16</v>
      </c>
      <c r="AV26" s="567">
        <f t="shared" si="23"/>
        <v>15</v>
      </c>
      <c r="AW26" s="568" t="str">
        <f t="shared" si="24"/>
        <v>Navarra, Comunidad Foral de</v>
      </c>
      <c r="AX26" s="569">
        <f t="shared" si="25"/>
        <v>29.840661315442674</v>
      </c>
    </row>
    <row r="27" spans="1:50" s="329" customFormat="1" ht="18" customHeight="1" x14ac:dyDescent="0.35">
      <c r="B27" s="548" t="s">
        <v>46</v>
      </c>
      <c r="C27" s="573"/>
      <c r="D27" s="581">
        <f t="shared" si="4"/>
        <v>322282</v>
      </c>
      <c r="E27" s="584">
        <f t="shared" si="0"/>
        <v>0.67022892892495911</v>
      </c>
      <c r="F27" s="573"/>
      <c r="G27" s="582">
        <f>'20pobl'!J28</f>
        <v>252101</v>
      </c>
      <c r="H27" s="585">
        <f t="shared" si="5"/>
        <v>0.65655431194435798</v>
      </c>
      <c r="I27" s="573"/>
      <c r="J27" s="582">
        <f>'20pobl'!Q28</f>
        <v>48101</v>
      </c>
      <c r="K27" s="585">
        <f t="shared" si="6"/>
        <v>0.70571523559101768</v>
      </c>
      <c r="L27" s="573"/>
      <c r="M27" s="582">
        <f>'20pobl'!X28</f>
        <v>22080</v>
      </c>
      <c r="N27" s="585">
        <f t="shared" si="1"/>
        <v>0.7688413129636813</v>
      </c>
      <c r="O27" s="573"/>
      <c r="P27" s="583">
        <f t="shared" si="7"/>
        <v>14873</v>
      </c>
      <c r="Q27" s="586">
        <f t="shared" si="8"/>
        <v>4.614902476712941</v>
      </c>
      <c r="R27" s="573"/>
      <c r="S27" s="582">
        <f>'23solcasaad'!J28</f>
        <v>3459</v>
      </c>
      <c r="T27" s="587">
        <f t="shared" si="9"/>
        <v>1.3720691310228836</v>
      </c>
      <c r="U27" s="573"/>
      <c r="V27" s="582">
        <f>'23solcasaad'!Q28</f>
        <v>2798</v>
      </c>
      <c r="W27" s="587">
        <f t="shared" si="10"/>
        <v>5.8169268830169854</v>
      </c>
      <c r="X27" s="573"/>
      <c r="Y27" s="582">
        <f>'23solcasaad'!X28</f>
        <v>8616</v>
      </c>
      <c r="Z27" s="588">
        <f t="shared" si="11"/>
        <v>39.021739130434781</v>
      </c>
      <c r="AA27" s="566"/>
      <c r="AB27" s="567">
        <f t="shared" si="12"/>
        <v>8</v>
      </c>
      <c r="AC27" s="567">
        <v>17</v>
      </c>
      <c r="AD27" s="567">
        <f t="shared" si="13"/>
        <v>15</v>
      </c>
      <c r="AE27" s="568" t="str">
        <f t="shared" si="2"/>
        <v>Navarra, Comunidad Foral de</v>
      </c>
      <c r="AF27" s="569">
        <f t="shared" si="3"/>
        <v>3.2154785726506536</v>
      </c>
      <c r="AG27" s="396"/>
      <c r="AH27" s="567">
        <f t="shared" si="14"/>
        <v>11</v>
      </c>
      <c r="AI27" s="567">
        <v>17</v>
      </c>
      <c r="AJ27" s="567">
        <f t="shared" si="15"/>
        <v>13</v>
      </c>
      <c r="AK27" s="568" t="str">
        <f t="shared" si="16"/>
        <v>Madrid, Comunidad de</v>
      </c>
      <c r="AL27" s="569">
        <f t="shared" si="17"/>
        <v>1.0610192199794304</v>
      </c>
      <c r="AM27" s="396"/>
      <c r="AN27" s="567">
        <f t="shared" si="18"/>
        <v>12</v>
      </c>
      <c r="AO27" s="567">
        <v>17</v>
      </c>
      <c r="AP27" s="567">
        <f t="shared" si="19"/>
        <v>6</v>
      </c>
      <c r="AQ27" s="568" t="str">
        <f t="shared" si="20"/>
        <v>Cantabria</v>
      </c>
      <c r="AR27" s="569">
        <f t="shared" si="21"/>
        <v>5.322324221754962</v>
      </c>
      <c r="AS27" s="396"/>
      <c r="AT27" s="567">
        <f t="shared" si="22"/>
        <v>9</v>
      </c>
      <c r="AU27" s="567">
        <v>17</v>
      </c>
      <c r="AV27" s="567">
        <f t="shared" si="23"/>
        <v>5</v>
      </c>
      <c r="AW27" s="568" t="str">
        <f t="shared" si="24"/>
        <v>Canarias</v>
      </c>
      <c r="AX27" s="569">
        <f t="shared" si="25"/>
        <v>29.810722345335151</v>
      </c>
    </row>
    <row r="28" spans="1:50" s="329" customFormat="1" ht="18" customHeight="1" x14ac:dyDescent="0.35">
      <c r="B28" s="548" t="s">
        <v>1</v>
      </c>
      <c r="C28" s="573"/>
      <c r="D28" s="581">
        <f t="shared" si="4"/>
        <v>168545</v>
      </c>
      <c r="E28" s="584">
        <f t="shared" si="0"/>
        <v>0.35051208204509476</v>
      </c>
      <c r="F28" s="573"/>
      <c r="G28" s="582">
        <f>'20pobl'!J29</f>
        <v>147939</v>
      </c>
      <c r="H28" s="585">
        <f t="shared" si="5"/>
        <v>0.38528204312849362</v>
      </c>
      <c r="I28" s="573"/>
      <c r="J28" s="582">
        <f>'20pobl'!Q29</f>
        <v>15743</v>
      </c>
      <c r="K28" s="585">
        <f t="shared" si="6"/>
        <v>0.23097388731854621</v>
      </c>
      <c r="L28" s="573"/>
      <c r="M28" s="582">
        <f>'20pobl'!X29</f>
        <v>4863</v>
      </c>
      <c r="N28" s="585">
        <f t="shared" si="1"/>
        <v>0.16933312069485426</v>
      </c>
      <c r="O28" s="573"/>
      <c r="P28" s="583">
        <f t="shared" si="7"/>
        <v>5474</v>
      </c>
      <c r="Q28" s="586">
        <f t="shared" si="8"/>
        <v>3.2477973241567533</v>
      </c>
      <c r="R28" s="573"/>
      <c r="S28" s="582">
        <f>'23solcasaad'!J29</f>
        <v>2916</v>
      </c>
      <c r="T28" s="587">
        <f t="shared" si="9"/>
        <v>1.9710826759677975</v>
      </c>
      <c r="U28" s="573"/>
      <c r="V28" s="582">
        <f>'23solcasaad'!Q29</f>
        <v>1016</v>
      </c>
      <c r="W28" s="587">
        <f t="shared" si="10"/>
        <v>6.453661944991425</v>
      </c>
      <c r="X28" s="573"/>
      <c r="Y28" s="582">
        <f>'23solcasaad'!X29</f>
        <v>1542</v>
      </c>
      <c r="Z28" s="588">
        <f t="shared" si="11"/>
        <v>31.708821714990748</v>
      </c>
      <c r="AA28" s="566"/>
      <c r="AB28" s="567">
        <f t="shared" si="12"/>
        <v>16</v>
      </c>
      <c r="AC28" s="567">
        <v>18</v>
      </c>
      <c r="AD28" s="567">
        <f t="shared" si="13"/>
        <v>5</v>
      </c>
      <c r="AE28" s="568" t="str">
        <f t="shared" si="2"/>
        <v>Canarias</v>
      </c>
      <c r="AF28" s="569">
        <f t="shared" si="3"/>
        <v>3.1388837676727146</v>
      </c>
      <c r="AG28" s="396"/>
      <c r="AH28" s="567">
        <f t="shared" si="14"/>
        <v>1</v>
      </c>
      <c r="AI28" s="567">
        <v>18</v>
      </c>
      <c r="AJ28" s="567">
        <f t="shared" si="15"/>
        <v>2</v>
      </c>
      <c r="AK28" s="568" t="str">
        <f t="shared" si="16"/>
        <v>Aragón</v>
      </c>
      <c r="AL28" s="569">
        <f t="shared" si="17"/>
        <v>1.0330010658479525</v>
      </c>
      <c r="AM28" s="396"/>
      <c r="AN28" s="567">
        <f t="shared" si="18"/>
        <v>10</v>
      </c>
      <c r="AO28" s="567">
        <v>18</v>
      </c>
      <c r="AP28" s="567">
        <f t="shared" si="19"/>
        <v>15</v>
      </c>
      <c r="AQ28" s="568" t="str">
        <f t="shared" si="20"/>
        <v>Navarra, Comunidad Foral de</v>
      </c>
      <c r="AR28" s="569">
        <f t="shared" si="21"/>
        <v>4.1620079624656476</v>
      </c>
      <c r="AS28" s="396"/>
      <c r="AT28" s="567">
        <f t="shared" si="22"/>
        <v>15</v>
      </c>
      <c r="AU28" s="567">
        <v>18</v>
      </c>
      <c r="AV28" s="567">
        <f t="shared" si="23"/>
        <v>6</v>
      </c>
      <c r="AW28" s="568" t="str">
        <f t="shared" si="24"/>
        <v>Cantabria</v>
      </c>
      <c r="AX28" s="569">
        <f t="shared" si="25"/>
        <v>29.074684104429913</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12</v>
      </c>
      <c r="AE29" s="568" t="str">
        <f t="shared" si="2"/>
        <v>Galicia</v>
      </c>
      <c r="AF29" s="569">
        <f t="shared" si="3"/>
        <v>3.1171835176689546</v>
      </c>
      <c r="AG29" s="396"/>
      <c r="AH29" s="396"/>
      <c r="AI29" s="396"/>
      <c r="AJ29" s="567">
        <f>MATCH(AI30,AH$11:AH$30,0)</f>
        <v>15</v>
      </c>
      <c r="AK29" s="568" t="str">
        <f t="shared" si="16"/>
        <v>Navarra, Comunidad Foral de</v>
      </c>
      <c r="AL29" s="569">
        <f t="shared" si="17"/>
        <v>0.96798143330821118</v>
      </c>
      <c r="AM29" s="396"/>
      <c r="AN29" s="396"/>
      <c r="AO29" s="396"/>
      <c r="AP29" s="567">
        <f>MATCH(AO30,AN$11:AN$30,0)</f>
        <v>12</v>
      </c>
      <c r="AQ29" s="568" t="str">
        <f t="shared" si="20"/>
        <v>Galicia</v>
      </c>
      <c r="AR29" s="569">
        <f>INDEX(W$11:W$30,AP29,1)</f>
        <v>3.1623819628198735</v>
      </c>
      <c r="AS29" s="396"/>
      <c r="AT29" s="396"/>
      <c r="AU29" s="396"/>
      <c r="AV29" s="567">
        <f>MATCH(AU30,AT$11:AT$30,0)</f>
        <v>12</v>
      </c>
      <c r="AW29" s="568" t="str">
        <f t="shared" si="24"/>
        <v>Galicia</v>
      </c>
      <c r="AX29" s="569">
        <f t="shared" si="25"/>
        <v>18.888644942283172</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2105994</v>
      </c>
      <c r="Q30" s="545">
        <f>P30*100/D30</f>
        <v>4.3796988443114735</v>
      </c>
      <c r="R30" s="320"/>
      <c r="S30" s="549">
        <f>SUM(S11:S28)</f>
        <v>548486</v>
      </c>
      <c r="T30" s="546">
        <f>S30*100/G30</f>
        <v>1.4284387937418459</v>
      </c>
      <c r="U30" s="320"/>
      <c r="V30" s="549">
        <f>SUM(V11:V28)</f>
        <v>455346</v>
      </c>
      <c r="W30" s="546">
        <f>V30*100/J30</f>
        <v>6.6806222254303966</v>
      </c>
      <c r="X30" s="320"/>
      <c r="Y30" s="549">
        <f>SUM(Y11:Y28)</f>
        <v>1102162</v>
      </c>
      <c r="Z30" s="551">
        <f>Y30*100/M30</f>
        <v>38.378065180193701</v>
      </c>
      <c r="AA30" s="566"/>
      <c r="AB30" s="567">
        <f>_xlfn.RANK.EQ(Q30,Q$11:Q$30,0)</f>
        <v>9</v>
      </c>
      <c r="AC30" s="567">
        <v>19</v>
      </c>
      <c r="AD30" s="396"/>
      <c r="AE30" s="396"/>
      <c r="AF30" s="589"/>
      <c r="AG30" s="396"/>
      <c r="AH30" s="567">
        <f t="shared" si="14"/>
        <v>10</v>
      </c>
      <c r="AI30" s="567">
        <v>19</v>
      </c>
      <c r="AJ30" s="396"/>
      <c r="AK30" s="396"/>
      <c r="AL30" s="589"/>
      <c r="AM30" s="396"/>
      <c r="AN30" s="567">
        <f t="shared" si="18"/>
        <v>8</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54"/>
      <c r="C34" s="1454"/>
      <c r="D34" s="1454"/>
      <c r="E34" s="1454"/>
      <c r="F34" s="1454"/>
      <c r="G34" s="1454"/>
      <c r="H34" s="1454"/>
      <c r="I34" s="1454"/>
      <c r="J34" s="1454"/>
      <c r="K34" s="1454"/>
      <c r="L34" s="1454"/>
      <c r="M34" s="1454"/>
      <c r="N34" s="1454"/>
      <c r="O34" s="1454"/>
      <c r="P34" s="1454"/>
    </row>
    <row r="35" spans="2:50" s="329" customFormat="1" ht="4.5" customHeight="1" x14ac:dyDescent="0.25">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52"/>
  <sheetViews>
    <sheetView topLeftCell="A9"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35"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7"/>
      <c r="AB1" s="342"/>
      <c r="AC1" s="342"/>
      <c r="AD1" s="311"/>
    </row>
    <row r="2" spans="1:34" s="343" customFormat="1" x14ac:dyDescent="0.35">
      <c r="B2" s="1387"/>
      <c r="C2" s="1387"/>
      <c r="X2" s="599"/>
      <c r="Y2" s="599"/>
      <c r="Z2" s="599"/>
      <c r="AA2" s="1343"/>
      <c r="AB2" s="556"/>
      <c r="AC2" s="556"/>
      <c r="AD2" s="893"/>
    </row>
    <row r="3" spans="1:34" s="345" customFormat="1" ht="32.25" customHeight="1" x14ac:dyDescent="0.25">
      <c r="B3" s="1388"/>
      <c r="C3" s="1388"/>
      <c r="X3" s="599"/>
      <c r="Y3" s="599"/>
      <c r="Z3" s="599"/>
      <c r="AA3" s="1343"/>
      <c r="AB3" s="556"/>
      <c r="AC3" s="556"/>
      <c r="AD3" s="893"/>
    </row>
    <row r="4" spans="1:34" s="492" customFormat="1" ht="19.5" customHeight="1" x14ac:dyDescent="0.25">
      <c r="A4" s="1459" t="s">
        <v>397</v>
      </c>
      <c r="B4" s="1459"/>
      <c r="C4" s="1459"/>
      <c r="D4" s="1459"/>
      <c r="E4" s="1459"/>
      <c r="F4" s="1459"/>
      <c r="G4" s="1459"/>
      <c r="H4" s="1459"/>
      <c r="I4" s="1459"/>
      <c r="J4" s="1459"/>
      <c r="K4" s="1459"/>
      <c r="L4" s="1459"/>
      <c r="M4" s="1459"/>
      <c r="N4" s="1459"/>
      <c r="O4" s="1459"/>
      <c r="P4" s="1459"/>
      <c r="Q4" s="1459"/>
      <c r="R4" s="1459"/>
      <c r="S4" s="1459"/>
      <c r="T4" s="1459"/>
      <c r="U4" s="1459"/>
      <c r="V4" s="1459"/>
      <c r="AA4" s="1343"/>
      <c r="AB4" s="556"/>
      <c r="AC4" s="556"/>
      <c r="AD4" s="893"/>
    </row>
    <row r="5" spans="1:34" s="492" customFormat="1" ht="15.5"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AA5" s="1343"/>
      <c r="AB5" s="556"/>
      <c r="AC5" s="556"/>
      <c r="AD5" s="893"/>
    </row>
    <row r="6" spans="1:34" s="492" customFormat="1" ht="6" customHeight="1" x14ac:dyDescent="0.25">
      <c r="AA6" s="1343"/>
      <c r="AB6" s="556"/>
      <c r="AC6" s="556"/>
      <c r="AD6" s="893"/>
    </row>
    <row r="7" spans="1:34" s="437" customFormat="1" ht="7.5" customHeight="1" x14ac:dyDescent="0.25">
      <c r="A7" s="488"/>
      <c r="B7" s="1391" t="s">
        <v>12</v>
      </c>
      <c r="D7" s="1416" t="s">
        <v>13</v>
      </c>
      <c r="E7" s="593"/>
      <c r="F7" s="1456"/>
      <c r="G7" s="1456"/>
      <c r="H7" s="489"/>
      <c r="I7" s="445"/>
      <c r="J7" s="445"/>
      <c r="K7" s="445"/>
      <c r="L7" s="445"/>
      <c r="M7" s="489"/>
      <c r="N7" s="489"/>
      <c r="O7" s="489"/>
      <c r="P7" s="489"/>
      <c r="Q7" s="489"/>
      <c r="R7" s="489"/>
      <c r="S7" s="594"/>
      <c r="T7" s="489"/>
      <c r="U7" s="489"/>
      <c r="V7" s="595"/>
      <c r="AA7" s="1344"/>
      <c r="AB7" s="513"/>
      <c r="AC7" s="513"/>
      <c r="AD7" s="320"/>
    </row>
    <row r="8" spans="1:34" s="437" customFormat="1" ht="15" customHeight="1" x14ac:dyDescent="0.25">
      <c r="A8" s="488"/>
      <c r="B8" s="1392"/>
      <c r="D8" s="1455"/>
      <c r="F8" s="1416" t="s">
        <v>242</v>
      </c>
      <c r="G8" s="1417"/>
      <c r="I8" s="1416" t="s">
        <v>243</v>
      </c>
      <c r="J8" s="1418"/>
      <c r="K8" s="1464" t="s">
        <v>372</v>
      </c>
      <c r="L8" s="1465"/>
      <c r="M8" s="1465"/>
      <c r="N8" s="1465"/>
      <c r="O8" s="1465"/>
      <c r="P8" s="1465"/>
      <c r="Q8" s="1465"/>
      <c r="R8" s="1465"/>
      <c r="S8" s="1465"/>
      <c r="T8" s="1465"/>
      <c r="U8" s="1465"/>
      <c r="V8" s="1466"/>
      <c r="AA8" s="1344"/>
      <c r="AB8" s="513"/>
      <c r="AC8" s="513"/>
      <c r="AD8" s="320"/>
    </row>
    <row r="9" spans="1:34" s="437" customFormat="1" ht="25.5" customHeight="1" x14ac:dyDescent="0.25">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1344"/>
      <c r="AB9" s="513"/>
      <c r="AC9" s="513"/>
      <c r="AD9" s="320"/>
    </row>
    <row r="10" spans="1:34" s="437" customFormat="1" ht="39" x14ac:dyDescent="0.25">
      <c r="A10" s="488"/>
      <c r="B10" s="1393"/>
      <c r="D10" s="600" t="s">
        <v>9</v>
      </c>
      <c r="E10" s="493"/>
      <c r="F10" s="455" t="s">
        <v>9</v>
      </c>
      <c r="G10" s="401" t="s">
        <v>212</v>
      </c>
      <c r="H10" s="494"/>
      <c r="I10" s="400" t="s">
        <v>9</v>
      </c>
      <c r="J10" s="406" t="s">
        <v>212</v>
      </c>
      <c r="K10" s="601" t="s">
        <v>9</v>
      </c>
      <c r="L10" s="403" t="s">
        <v>379</v>
      </c>
      <c r="M10" s="405" t="s">
        <v>9</v>
      </c>
      <c r="N10" s="403" t="s">
        <v>379</v>
      </c>
      <c r="O10" s="407" t="s">
        <v>9</v>
      </c>
      <c r="P10" s="403" t="s">
        <v>379</v>
      </c>
      <c r="Q10" s="406" t="s">
        <v>9</v>
      </c>
      <c r="R10" s="737" t="s">
        <v>379</v>
      </c>
      <c r="S10" s="406" t="s">
        <v>9</v>
      </c>
      <c r="T10" s="738" t="s">
        <v>379</v>
      </c>
      <c r="U10" s="407" t="s">
        <v>9</v>
      </c>
      <c r="V10" s="737" t="s">
        <v>379</v>
      </c>
      <c r="AA10" s="1345" t="s">
        <v>208</v>
      </c>
      <c r="AB10" s="602" t="s">
        <v>380</v>
      </c>
      <c r="AC10" s="603" t="s">
        <v>381</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45">
        <v>44286</v>
      </c>
      <c r="AB11" s="602">
        <v>27728</v>
      </c>
      <c r="AC11" s="602">
        <v>26286</v>
      </c>
      <c r="AD11" s="329"/>
    </row>
    <row r="12" spans="1:34" s="331" customFormat="1" x14ac:dyDescent="0.35">
      <c r="A12" s="330"/>
      <c r="B12" s="349" t="s">
        <v>8</v>
      </c>
      <c r="C12" s="350"/>
      <c r="D12" s="605">
        <v>407182</v>
      </c>
      <c r="E12" s="350"/>
      <c r="F12" s="355">
        <v>598</v>
      </c>
      <c r="G12" s="358">
        <v>0.14686307351503752</v>
      </c>
      <c r="H12" s="350"/>
      <c r="I12" s="355">
        <v>3287</v>
      </c>
      <c r="J12" s="358">
        <v>0.80725572348482977</v>
      </c>
      <c r="K12" s="355">
        <v>2862</v>
      </c>
      <c r="L12" s="358">
        <v>87.070276848189849</v>
      </c>
      <c r="M12" s="355">
        <v>39</v>
      </c>
      <c r="N12" s="358">
        <v>1.186492242166109</v>
      </c>
      <c r="O12" s="355">
        <v>1</v>
      </c>
      <c r="P12" s="358">
        <v>3.0422878004259201E-2</v>
      </c>
      <c r="Q12" s="355">
        <v>286</v>
      </c>
      <c r="R12" s="358">
        <v>8.700943109218132</v>
      </c>
      <c r="S12" s="355">
        <v>48</v>
      </c>
      <c r="T12" s="358">
        <v>1.4602981442044418</v>
      </c>
      <c r="U12" s="355">
        <v>51</v>
      </c>
      <c r="V12" s="358">
        <v>1.5515667782172193</v>
      </c>
      <c r="X12" s="606"/>
      <c r="Y12" s="606"/>
      <c r="Z12" s="606"/>
      <c r="AA12" s="1345">
        <v>44316</v>
      </c>
      <c r="AB12" s="602">
        <v>26001</v>
      </c>
      <c r="AC12" s="602">
        <v>20329</v>
      </c>
      <c r="AD12" s="360"/>
      <c r="AE12" s="360"/>
      <c r="AF12" s="360"/>
      <c r="AG12" s="361"/>
      <c r="AH12" s="607"/>
    </row>
    <row r="13" spans="1:34" s="331" customFormat="1" x14ac:dyDescent="0.35">
      <c r="A13" s="330"/>
      <c r="B13" s="363" t="s">
        <v>7</v>
      </c>
      <c r="C13" s="350"/>
      <c r="D13" s="608">
        <v>56858</v>
      </c>
      <c r="E13" s="350"/>
      <c r="F13" s="368">
        <v>1316</v>
      </c>
      <c r="G13" s="372">
        <v>2.3145379717893699</v>
      </c>
      <c r="H13" s="350"/>
      <c r="I13" s="368">
        <v>692</v>
      </c>
      <c r="J13" s="372">
        <v>1.217067079390763</v>
      </c>
      <c r="K13" s="368">
        <v>662</v>
      </c>
      <c r="L13" s="372">
        <v>95.664739884393072</v>
      </c>
      <c r="M13" s="368">
        <v>13</v>
      </c>
      <c r="N13" s="372">
        <v>1.8786127167630058</v>
      </c>
      <c r="O13" s="368">
        <v>0</v>
      </c>
      <c r="P13" s="372">
        <v>0</v>
      </c>
      <c r="Q13" s="368">
        <v>3</v>
      </c>
      <c r="R13" s="372">
        <v>0.43352601156069359</v>
      </c>
      <c r="S13" s="368">
        <v>3</v>
      </c>
      <c r="T13" s="372">
        <v>0.43352601156069359</v>
      </c>
      <c r="U13" s="368">
        <v>11</v>
      </c>
      <c r="V13" s="372">
        <v>1.5895953757225432</v>
      </c>
      <c r="X13" s="606"/>
      <c r="Y13" s="606"/>
      <c r="Z13" s="606"/>
      <c r="AA13" s="1345">
        <v>44347</v>
      </c>
      <c r="AB13" s="602">
        <v>27218</v>
      </c>
      <c r="AC13" s="602">
        <v>17469</v>
      </c>
      <c r="AD13" s="360"/>
      <c r="AE13" s="360"/>
      <c r="AF13" s="360"/>
      <c r="AG13" s="361"/>
      <c r="AH13" s="607"/>
    </row>
    <row r="14" spans="1:34" s="331" customFormat="1" x14ac:dyDescent="0.35">
      <c r="A14" s="330"/>
      <c r="B14" s="363" t="s">
        <v>37</v>
      </c>
      <c r="C14" s="350"/>
      <c r="D14" s="608">
        <v>48519</v>
      </c>
      <c r="E14" s="350"/>
      <c r="F14" s="368">
        <v>1243</v>
      </c>
      <c r="G14" s="372">
        <v>2.5618829736804138</v>
      </c>
      <c r="H14" s="350"/>
      <c r="I14" s="368">
        <v>666</v>
      </c>
      <c r="J14" s="372">
        <v>1.3726581339269153</v>
      </c>
      <c r="K14" s="368">
        <v>558</v>
      </c>
      <c r="L14" s="372">
        <v>83.78378378378379</v>
      </c>
      <c r="M14" s="368">
        <v>11</v>
      </c>
      <c r="N14" s="372">
        <v>1.6516516516516515</v>
      </c>
      <c r="O14" s="368">
        <v>6</v>
      </c>
      <c r="P14" s="372">
        <v>0.90090090090090091</v>
      </c>
      <c r="Q14" s="368">
        <v>1</v>
      </c>
      <c r="R14" s="372">
        <v>0.15015015015015015</v>
      </c>
      <c r="S14" s="368">
        <v>11</v>
      </c>
      <c r="T14" s="372">
        <v>1.6516516516516515</v>
      </c>
      <c r="U14" s="368">
        <v>79</v>
      </c>
      <c r="V14" s="372">
        <v>11.861861861861863</v>
      </c>
      <c r="X14" s="606"/>
      <c r="Y14" s="606"/>
      <c r="Z14" s="606"/>
      <c r="AA14" s="1345">
        <v>44377</v>
      </c>
      <c r="AB14" s="602">
        <v>28579</v>
      </c>
      <c r="AC14" s="602">
        <v>20931</v>
      </c>
      <c r="AD14" s="360"/>
      <c r="AE14" s="360"/>
      <c r="AF14" s="360"/>
      <c r="AG14" s="361"/>
      <c r="AH14" s="607"/>
    </row>
    <row r="15" spans="1:34" s="331" customFormat="1" x14ac:dyDescent="0.35">
      <c r="A15" s="330"/>
      <c r="B15" s="363" t="s">
        <v>38</v>
      </c>
      <c r="C15" s="350"/>
      <c r="D15" s="608">
        <v>45142</v>
      </c>
      <c r="E15" s="350"/>
      <c r="F15" s="368">
        <v>602</v>
      </c>
      <c r="G15" s="372">
        <v>1.3335696247397102</v>
      </c>
      <c r="H15" s="350"/>
      <c r="I15" s="368">
        <v>417</v>
      </c>
      <c r="J15" s="372">
        <v>0.92375171680474955</v>
      </c>
      <c r="K15" s="368">
        <v>406</v>
      </c>
      <c r="L15" s="372">
        <v>97.362110311750598</v>
      </c>
      <c r="M15" s="368">
        <v>10</v>
      </c>
      <c r="N15" s="372">
        <v>2.3980815347721824</v>
      </c>
      <c r="O15" s="368">
        <v>0</v>
      </c>
      <c r="P15" s="372">
        <v>0</v>
      </c>
      <c r="Q15" s="368">
        <v>0</v>
      </c>
      <c r="R15" s="372">
        <v>0</v>
      </c>
      <c r="S15" s="368">
        <v>1</v>
      </c>
      <c r="T15" s="372">
        <v>0.23980815347721821</v>
      </c>
      <c r="U15" s="368">
        <v>0</v>
      </c>
      <c r="V15" s="372">
        <v>0</v>
      </c>
      <c r="X15" s="606"/>
      <c r="Y15" s="606"/>
      <c r="Z15" s="606"/>
      <c r="AA15" s="1345">
        <v>44408</v>
      </c>
      <c r="AB15" s="602">
        <v>30723</v>
      </c>
      <c r="AC15" s="602">
        <v>25882</v>
      </c>
      <c r="AD15" s="360"/>
      <c r="AE15" s="360"/>
      <c r="AF15" s="360"/>
      <c r="AG15" s="361"/>
      <c r="AH15" s="607"/>
    </row>
    <row r="16" spans="1:34" s="331" customFormat="1" x14ac:dyDescent="0.35">
      <c r="A16" s="330"/>
      <c r="B16" s="363" t="s">
        <v>6</v>
      </c>
      <c r="C16" s="350"/>
      <c r="D16" s="608">
        <v>69464</v>
      </c>
      <c r="E16" s="350"/>
      <c r="F16" s="368">
        <v>2442</v>
      </c>
      <c r="G16" s="372">
        <v>3.5154900380052978</v>
      </c>
      <c r="H16" s="350"/>
      <c r="I16" s="368">
        <v>762</v>
      </c>
      <c r="J16" s="372">
        <v>1.0969710929402279</v>
      </c>
      <c r="K16" s="368">
        <v>671</v>
      </c>
      <c r="L16" s="372">
        <v>88.057742782152232</v>
      </c>
      <c r="M16" s="368">
        <v>5</v>
      </c>
      <c r="N16" s="372">
        <v>0.65616797900262469</v>
      </c>
      <c r="O16" s="368">
        <v>0</v>
      </c>
      <c r="P16" s="372">
        <v>0</v>
      </c>
      <c r="Q16" s="368">
        <v>0</v>
      </c>
      <c r="R16" s="372">
        <v>0</v>
      </c>
      <c r="S16" s="368">
        <v>4</v>
      </c>
      <c r="T16" s="372">
        <v>0.52493438320209973</v>
      </c>
      <c r="U16" s="368">
        <v>82</v>
      </c>
      <c r="V16" s="372">
        <v>10.761154855643044</v>
      </c>
      <c r="X16" s="606"/>
      <c r="Y16" s="606"/>
      <c r="Z16" s="606"/>
      <c r="AA16" s="1345">
        <v>44439</v>
      </c>
      <c r="AB16" s="602">
        <v>23332</v>
      </c>
      <c r="AC16" s="602">
        <v>22391</v>
      </c>
      <c r="AD16" s="360"/>
      <c r="AE16" s="360"/>
      <c r="AF16" s="360"/>
      <c r="AG16" s="361"/>
      <c r="AH16" s="607"/>
    </row>
    <row r="17" spans="1:34" s="331" customFormat="1" x14ac:dyDescent="0.35">
      <c r="A17" s="330"/>
      <c r="B17" s="363" t="s">
        <v>5</v>
      </c>
      <c r="C17" s="350"/>
      <c r="D17" s="609">
        <v>23700</v>
      </c>
      <c r="E17" s="350"/>
      <c r="F17" s="377">
        <v>259</v>
      </c>
      <c r="G17" s="372">
        <v>1.0928270042194093</v>
      </c>
      <c r="H17" s="350"/>
      <c r="I17" s="377">
        <v>228</v>
      </c>
      <c r="J17" s="372">
        <v>0.96202531645569622</v>
      </c>
      <c r="K17" s="377">
        <v>225</v>
      </c>
      <c r="L17" s="372">
        <v>98.68421052631578</v>
      </c>
      <c r="M17" s="377">
        <v>3</v>
      </c>
      <c r="N17" s="372">
        <v>1.3157894736842104</v>
      </c>
      <c r="O17" s="377">
        <v>0</v>
      </c>
      <c r="P17" s="372">
        <v>0</v>
      </c>
      <c r="Q17" s="377">
        <v>0</v>
      </c>
      <c r="R17" s="372">
        <v>0</v>
      </c>
      <c r="S17" s="377">
        <v>0</v>
      </c>
      <c r="T17" s="372">
        <v>0</v>
      </c>
      <c r="U17" s="377">
        <v>0</v>
      </c>
      <c r="V17" s="372">
        <v>0</v>
      </c>
      <c r="X17" s="606"/>
      <c r="Y17" s="606"/>
      <c r="Z17" s="606"/>
      <c r="AA17" s="1345">
        <v>44469</v>
      </c>
      <c r="AB17" s="602">
        <v>26490</v>
      </c>
      <c r="AC17" s="602">
        <v>22335</v>
      </c>
      <c r="AD17" s="360"/>
      <c r="AE17" s="360"/>
      <c r="AF17" s="360"/>
      <c r="AG17" s="361"/>
      <c r="AH17" s="607"/>
    </row>
    <row r="18" spans="1:34" s="331" customFormat="1" x14ac:dyDescent="0.35">
      <c r="A18" s="330"/>
      <c r="B18" s="363" t="s">
        <v>4</v>
      </c>
      <c r="C18" s="350"/>
      <c r="D18" s="608">
        <v>159961</v>
      </c>
      <c r="E18" s="350"/>
      <c r="F18" s="368">
        <v>1740</v>
      </c>
      <c r="G18" s="372">
        <v>1.0877651427535462</v>
      </c>
      <c r="H18" s="350"/>
      <c r="I18" s="368">
        <v>1707</v>
      </c>
      <c r="J18" s="372">
        <v>1.0671351141840824</v>
      </c>
      <c r="K18" s="368">
        <v>1558</v>
      </c>
      <c r="L18" s="372">
        <v>91.271236086701819</v>
      </c>
      <c r="M18" s="368">
        <v>92</v>
      </c>
      <c r="N18" s="372">
        <v>5.3895723491505567</v>
      </c>
      <c r="O18" s="368">
        <v>0</v>
      </c>
      <c r="P18" s="372">
        <v>0</v>
      </c>
      <c r="Q18" s="368">
        <v>19</v>
      </c>
      <c r="R18" s="372">
        <v>1.1130638547158758</v>
      </c>
      <c r="S18" s="368">
        <v>8</v>
      </c>
      <c r="T18" s="372">
        <v>0.46865846514352666</v>
      </c>
      <c r="U18" s="368">
        <v>30</v>
      </c>
      <c r="V18" s="372">
        <v>1.7574692442882252</v>
      </c>
      <c r="X18" s="606"/>
      <c r="Y18" s="606"/>
      <c r="Z18" s="606"/>
      <c r="AA18" s="1345">
        <v>44500</v>
      </c>
      <c r="AB18" s="602">
        <v>29231</v>
      </c>
      <c r="AC18" s="602">
        <v>19576</v>
      </c>
      <c r="AD18" s="360"/>
      <c r="AE18" s="360"/>
      <c r="AF18" s="360"/>
      <c r="AG18" s="361"/>
      <c r="AH18" s="607"/>
    </row>
    <row r="19" spans="1:34" s="331" customFormat="1" x14ac:dyDescent="0.35">
      <c r="A19" s="330"/>
      <c r="B19" s="363" t="s">
        <v>40</v>
      </c>
      <c r="C19" s="350"/>
      <c r="D19" s="608">
        <v>98240</v>
      </c>
      <c r="E19" s="350"/>
      <c r="F19" s="368">
        <v>1486</v>
      </c>
      <c r="G19" s="372">
        <v>1.5126221498371335</v>
      </c>
      <c r="H19" s="350"/>
      <c r="I19" s="368">
        <v>1133</v>
      </c>
      <c r="J19" s="372">
        <v>1.1532980456026058</v>
      </c>
      <c r="K19" s="368">
        <v>916</v>
      </c>
      <c r="L19" s="372">
        <v>80.847308031774062</v>
      </c>
      <c r="M19" s="368">
        <v>44</v>
      </c>
      <c r="N19" s="372">
        <v>3.8834951456310676</v>
      </c>
      <c r="O19" s="368">
        <v>1</v>
      </c>
      <c r="P19" s="372">
        <v>8.8261253309797005E-2</v>
      </c>
      <c r="Q19" s="368">
        <v>53</v>
      </c>
      <c r="R19" s="372">
        <v>4.6778464254192409</v>
      </c>
      <c r="S19" s="368">
        <v>3</v>
      </c>
      <c r="T19" s="372">
        <v>0.26478375992939102</v>
      </c>
      <c r="U19" s="368">
        <v>116</v>
      </c>
      <c r="V19" s="372">
        <v>10.238305383936453</v>
      </c>
      <c r="X19" s="606"/>
      <c r="Y19" s="606"/>
      <c r="Z19" s="606"/>
      <c r="AA19" s="1345">
        <v>44530</v>
      </c>
      <c r="AB19" s="602">
        <v>29856</v>
      </c>
      <c r="AC19" s="602">
        <v>21916</v>
      </c>
      <c r="AD19" s="360"/>
      <c r="AE19" s="360"/>
      <c r="AF19" s="360"/>
      <c r="AG19" s="361"/>
      <c r="AH19" s="607"/>
    </row>
    <row r="20" spans="1:34" s="331" customFormat="1" x14ac:dyDescent="0.35">
      <c r="A20" s="330"/>
      <c r="B20" s="363" t="s">
        <v>41</v>
      </c>
      <c r="C20" s="350"/>
      <c r="D20" s="608">
        <v>368778</v>
      </c>
      <c r="E20" s="350"/>
      <c r="F20" s="368">
        <v>7587</v>
      </c>
      <c r="G20" s="372">
        <v>2.0573353074207246</v>
      </c>
      <c r="H20" s="350"/>
      <c r="I20" s="368">
        <v>4519</v>
      </c>
      <c r="J20" s="372">
        <v>1.2253984782172471</v>
      </c>
      <c r="K20" s="368">
        <v>3314</v>
      </c>
      <c r="L20" s="372">
        <v>73.33480858597035</v>
      </c>
      <c r="M20" s="368">
        <v>17</v>
      </c>
      <c r="N20" s="372">
        <v>0.3761894224385926</v>
      </c>
      <c r="O20" s="368">
        <v>460</v>
      </c>
      <c r="P20" s="372">
        <v>10.179243195397211</v>
      </c>
      <c r="Q20" s="368">
        <v>0</v>
      </c>
      <c r="R20" s="372">
        <v>0</v>
      </c>
      <c r="S20" s="368">
        <v>369</v>
      </c>
      <c r="T20" s="372">
        <v>8.1655233458729803</v>
      </c>
      <c r="U20" s="368">
        <v>359</v>
      </c>
      <c r="V20" s="372">
        <v>7.9442354503208676</v>
      </c>
      <c r="X20" s="606"/>
      <c r="Y20" s="606"/>
      <c r="Z20" s="606"/>
      <c r="AA20" s="1345">
        <v>44561</v>
      </c>
      <c r="AB20" s="602">
        <v>24104</v>
      </c>
      <c r="AC20" s="602">
        <v>29010</v>
      </c>
      <c r="AD20" s="360"/>
      <c r="AE20" s="360"/>
      <c r="AF20" s="360"/>
      <c r="AG20" s="361"/>
      <c r="AH20" s="607"/>
    </row>
    <row r="21" spans="1:34" s="331" customFormat="1" x14ac:dyDescent="0.35">
      <c r="A21" s="330"/>
      <c r="B21" s="363" t="s">
        <v>3</v>
      </c>
      <c r="C21" s="350"/>
      <c r="D21" s="608">
        <v>209122</v>
      </c>
      <c r="E21" s="350"/>
      <c r="F21" s="368">
        <v>3538</v>
      </c>
      <c r="G21" s="372">
        <v>1.6918353879553563</v>
      </c>
      <c r="H21" s="350"/>
      <c r="I21" s="368">
        <v>2032</v>
      </c>
      <c r="J21" s="372">
        <v>0.97168160212698818</v>
      </c>
      <c r="K21" s="368">
        <v>1884</v>
      </c>
      <c r="L21" s="372">
        <v>92.716535433070874</v>
      </c>
      <c r="M21" s="368">
        <v>34</v>
      </c>
      <c r="N21" s="372">
        <v>1.673228346456693</v>
      </c>
      <c r="O21" s="368">
        <v>0</v>
      </c>
      <c r="P21" s="372">
        <v>0</v>
      </c>
      <c r="Q21" s="368">
        <v>47</v>
      </c>
      <c r="R21" s="372">
        <v>2.3129921259842519</v>
      </c>
      <c r="S21" s="368">
        <v>27</v>
      </c>
      <c r="T21" s="372">
        <v>1.328740157480315</v>
      </c>
      <c r="U21" s="368">
        <v>40</v>
      </c>
      <c r="V21" s="372">
        <v>1.9685039370078741</v>
      </c>
      <c r="X21" s="606"/>
      <c r="Y21" s="606"/>
      <c r="Z21" s="606"/>
      <c r="AA21" s="1345">
        <v>44592</v>
      </c>
      <c r="AB21" s="602">
        <v>22642</v>
      </c>
      <c r="AC21" s="602">
        <v>24609</v>
      </c>
      <c r="AD21" s="360"/>
      <c r="AE21" s="360"/>
      <c r="AF21" s="360"/>
      <c r="AG21" s="361"/>
      <c r="AH21" s="607"/>
    </row>
    <row r="22" spans="1:34" s="331" customFormat="1" x14ac:dyDescent="0.35">
      <c r="A22" s="330"/>
      <c r="B22" s="363" t="s">
        <v>2</v>
      </c>
      <c r="C22" s="350"/>
      <c r="D22" s="608">
        <v>58675</v>
      </c>
      <c r="E22" s="350"/>
      <c r="F22" s="368">
        <v>788</v>
      </c>
      <c r="G22" s="372">
        <v>1.3429910524073285</v>
      </c>
      <c r="H22" s="350"/>
      <c r="I22" s="368">
        <v>800</v>
      </c>
      <c r="J22" s="372">
        <v>1.3634426927993182</v>
      </c>
      <c r="K22" s="368">
        <v>578</v>
      </c>
      <c r="L22" s="372">
        <v>72.25</v>
      </c>
      <c r="M22" s="368">
        <v>17</v>
      </c>
      <c r="N22" s="372">
        <v>2.125</v>
      </c>
      <c r="O22" s="368">
        <v>0</v>
      </c>
      <c r="P22" s="372">
        <v>0</v>
      </c>
      <c r="Q22" s="368">
        <v>53</v>
      </c>
      <c r="R22" s="372">
        <v>6.625</v>
      </c>
      <c r="S22" s="368">
        <v>5</v>
      </c>
      <c r="T22" s="372">
        <v>0.625</v>
      </c>
      <c r="U22" s="368">
        <v>147</v>
      </c>
      <c r="V22" s="372">
        <v>18.375</v>
      </c>
      <c r="X22" s="606"/>
      <c r="Y22" s="606"/>
      <c r="Z22" s="606"/>
      <c r="AA22" s="1345">
        <v>44620</v>
      </c>
      <c r="AB22" s="602">
        <v>24889</v>
      </c>
      <c r="AC22" s="602">
        <v>26478</v>
      </c>
      <c r="AD22" s="360"/>
      <c r="AE22" s="360"/>
      <c r="AF22" s="360"/>
      <c r="AG22" s="361"/>
      <c r="AH22" s="607"/>
    </row>
    <row r="23" spans="1:34" s="331" customFormat="1" x14ac:dyDescent="0.35">
      <c r="A23" s="330"/>
      <c r="B23" s="363" t="s">
        <v>35</v>
      </c>
      <c r="C23" s="350"/>
      <c r="D23" s="608">
        <v>84146</v>
      </c>
      <c r="E23" s="350"/>
      <c r="F23" s="368">
        <v>1384</v>
      </c>
      <c r="G23" s="372">
        <v>1.6447602975780191</v>
      </c>
      <c r="H23" s="350"/>
      <c r="I23" s="368">
        <v>875</v>
      </c>
      <c r="J23" s="372">
        <v>1.0398592921826348</v>
      </c>
      <c r="K23" s="368">
        <v>855</v>
      </c>
      <c r="L23" s="372">
        <v>97.714285714285708</v>
      </c>
      <c r="M23" s="368">
        <v>11</v>
      </c>
      <c r="N23" s="372">
        <v>1.2571428571428571</v>
      </c>
      <c r="O23" s="368">
        <v>0</v>
      </c>
      <c r="P23" s="372">
        <v>0</v>
      </c>
      <c r="Q23" s="368">
        <v>7</v>
      </c>
      <c r="R23" s="372">
        <v>0.8</v>
      </c>
      <c r="S23" s="368">
        <v>2</v>
      </c>
      <c r="T23" s="372">
        <v>0.22857142857142859</v>
      </c>
      <c r="U23" s="368">
        <v>0</v>
      </c>
      <c r="V23" s="372">
        <v>0</v>
      </c>
      <c r="X23" s="606"/>
      <c r="Y23" s="606"/>
      <c r="Z23" s="606"/>
      <c r="AA23" s="1345">
        <v>44651</v>
      </c>
      <c r="AB23" s="602">
        <v>30256</v>
      </c>
      <c r="AC23" s="602">
        <v>24903</v>
      </c>
      <c r="AD23" s="360"/>
      <c r="AE23" s="360"/>
      <c r="AF23" s="360"/>
      <c r="AG23" s="361"/>
      <c r="AH23" s="607"/>
    </row>
    <row r="24" spans="1:34" s="331" customFormat="1" x14ac:dyDescent="0.35">
      <c r="A24" s="330"/>
      <c r="B24" s="363" t="s">
        <v>42</v>
      </c>
      <c r="C24" s="350"/>
      <c r="D24" s="608">
        <v>252067</v>
      </c>
      <c r="E24" s="350"/>
      <c r="F24" s="368">
        <v>4979</v>
      </c>
      <c r="G24" s="372">
        <v>1.9752684802056597</v>
      </c>
      <c r="H24" s="350"/>
      <c r="I24" s="368">
        <v>2741</v>
      </c>
      <c r="J24" s="372">
        <v>1.0874092999083576</v>
      </c>
      <c r="K24" s="368">
        <v>2126</v>
      </c>
      <c r="L24" s="372">
        <v>77.562933236045239</v>
      </c>
      <c r="M24" s="368">
        <v>96</v>
      </c>
      <c r="N24" s="372">
        <v>3.502371397300255</v>
      </c>
      <c r="O24" s="368">
        <v>0</v>
      </c>
      <c r="P24" s="372">
        <v>0</v>
      </c>
      <c r="Q24" s="368">
        <v>29</v>
      </c>
      <c r="R24" s="372">
        <v>1.0580080262677856</v>
      </c>
      <c r="S24" s="368">
        <v>0</v>
      </c>
      <c r="T24" s="372">
        <v>0</v>
      </c>
      <c r="U24" s="368">
        <v>490</v>
      </c>
      <c r="V24" s="372">
        <v>17.87668734038672</v>
      </c>
      <c r="X24" s="606"/>
      <c r="Y24" s="606"/>
      <c r="Z24" s="606"/>
      <c r="AA24" s="1345">
        <v>44681</v>
      </c>
      <c r="AB24" s="602">
        <v>32696</v>
      </c>
      <c r="AC24" s="602">
        <v>22635</v>
      </c>
      <c r="AD24" s="360"/>
      <c r="AE24" s="360"/>
      <c r="AF24" s="360"/>
      <c r="AG24" s="361"/>
      <c r="AH24" s="607"/>
    </row>
    <row r="25" spans="1:34" x14ac:dyDescent="0.35">
      <c r="A25" s="332"/>
      <c r="B25" s="363" t="s">
        <v>43</v>
      </c>
      <c r="C25" s="350"/>
      <c r="D25" s="608">
        <v>65939</v>
      </c>
      <c r="E25" s="350"/>
      <c r="F25" s="368">
        <v>1187</v>
      </c>
      <c r="G25" s="372">
        <v>1.800148622211438</v>
      </c>
      <c r="H25" s="350"/>
      <c r="I25" s="368">
        <v>808</v>
      </c>
      <c r="J25" s="372">
        <v>1.2253749677732451</v>
      </c>
      <c r="K25" s="368">
        <v>456</v>
      </c>
      <c r="L25" s="372">
        <v>56.435643564356432</v>
      </c>
      <c r="M25" s="368">
        <v>11</v>
      </c>
      <c r="N25" s="372">
        <v>1.3613861386138615</v>
      </c>
      <c r="O25" s="368">
        <v>0</v>
      </c>
      <c r="P25" s="372">
        <v>0</v>
      </c>
      <c r="Q25" s="368">
        <v>280</v>
      </c>
      <c r="R25" s="372">
        <v>34.653465346534652</v>
      </c>
      <c r="S25" s="368">
        <v>29</v>
      </c>
      <c r="T25" s="372">
        <v>3.5891089108910887</v>
      </c>
      <c r="U25" s="368">
        <v>32</v>
      </c>
      <c r="V25" s="372">
        <v>3.9603960396039604</v>
      </c>
      <c r="X25" s="606"/>
      <c r="Y25" s="606"/>
      <c r="Z25" s="606"/>
      <c r="AA25" s="1345">
        <v>44712</v>
      </c>
      <c r="AB25" s="602">
        <v>38586</v>
      </c>
      <c r="AC25" s="602">
        <v>22335</v>
      </c>
      <c r="AD25" s="360"/>
      <c r="AE25" s="360"/>
      <c r="AF25" s="360"/>
      <c r="AG25" s="361"/>
      <c r="AH25" s="607"/>
    </row>
    <row r="26" spans="1:34" s="331" customFormat="1" x14ac:dyDescent="0.35">
      <c r="B26" s="363" t="s">
        <v>44</v>
      </c>
      <c r="C26" s="350"/>
      <c r="D26" s="610">
        <v>21613</v>
      </c>
      <c r="E26" s="350"/>
      <c r="F26" s="377">
        <v>276</v>
      </c>
      <c r="G26" s="372">
        <v>1.2770092074214594</v>
      </c>
      <c r="H26" s="350"/>
      <c r="I26" s="377">
        <v>259</v>
      </c>
      <c r="J26" s="372">
        <v>1.1983528431962245</v>
      </c>
      <c r="K26" s="377">
        <v>255</v>
      </c>
      <c r="L26" s="372">
        <v>98.455598455598462</v>
      </c>
      <c r="M26" s="377">
        <v>4</v>
      </c>
      <c r="N26" s="372">
        <v>1.5444015444015444</v>
      </c>
      <c r="O26" s="377">
        <v>0</v>
      </c>
      <c r="P26" s="372">
        <v>0</v>
      </c>
      <c r="Q26" s="377">
        <v>0</v>
      </c>
      <c r="R26" s="372">
        <v>0</v>
      </c>
      <c r="S26" s="377">
        <v>0</v>
      </c>
      <c r="T26" s="372">
        <v>0</v>
      </c>
      <c r="U26" s="377">
        <v>0</v>
      </c>
      <c r="V26" s="372">
        <v>0</v>
      </c>
      <c r="X26" s="606"/>
      <c r="Y26" s="606"/>
      <c r="Z26" s="606"/>
      <c r="AA26" s="1345">
        <v>44742</v>
      </c>
      <c r="AB26" s="602">
        <v>41750</v>
      </c>
      <c r="AC26" s="602">
        <v>23105</v>
      </c>
      <c r="AD26" s="360"/>
      <c r="AE26" s="360"/>
      <c r="AF26" s="360"/>
      <c r="AG26" s="361"/>
      <c r="AH26" s="607"/>
    </row>
    <row r="27" spans="1:34" s="331" customFormat="1" x14ac:dyDescent="0.35">
      <c r="B27" s="363" t="s">
        <v>45</v>
      </c>
      <c r="C27" s="350"/>
      <c r="D27" s="610">
        <v>116241</v>
      </c>
      <c r="E27" s="350"/>
      <c r="F27" s="377">
        <v>1832</v>
      </c>
      <c r="G27" s="372">
        <v>1.5760359941844961</v>
      </c>
      <c r="H27" s="350"/>
      <c r="I27" s="377">
        <v>1103</v>
      </c>
      <c r="J27" s="372">
        <v>0.94889066680431178</v>
      </c>
      <c r="K27" s="377">
        <v>1019</v>
      </c>
      <c r="L27" s="372">
        <v>92.384406165004535</v>
      </c>
      <c r="M27" s="377">
        <v>29</v>
      </c>
      <c r="N27" s="372">
        <v>2.6291931097008159</v>
      </c>
      <c r="O27" s="377">
        <v>0</v>
      </c>
      <c r="P27" s="372">
        <v>0</v>
      </c>
      <c r="Q27" s="377">
        <v>24</v>
      </c>
      <c r="R27" s="372">
        <v>2.1758839528558478</v>
      </c>
      <c r="S27" s="377">
        <v>26</v>
      </c>
      <c r="T27" s="372">
        <v>2.3572076155938348</v>
      </c>
      <c r="U27" s="377">
        <v>5</v>
      </c>
      <c r="V27" s="372">
        <v>0.45330915684496825</v>
      </c>
      <c r="X27" s="606"/>
      <c r="Y27" s="606"/>
      <c r="Z27" s="606"/>
      <c r="AA27" s="1345">
        <v>44773</v>
      </c>
      <c r="AB27" s="602">
        <v>30827</v>
      </c>
      <c r="AC27" s="602">
        <v>22962</v>
      </c>
      <c r="AD27" s="360"/>
      <c r="AE27" s="360"/>
      <c r="AF27" s="360"/>
      <c r="AG27" s="361"/>
      <c r="AH27" s="607"/>
    </row>
    <row r="28" spans="1:34" s="331" customFormat="1" x14ac:dyDescent="0.35">
      <c r="B28" s="363" t="s">
        <v>46</v>
      </c>
      <c r="C28" s="350"/>
      <c r="D28" s="610">
        <v>14873</v>
      </c>
      <c r="E28" s="350"/>
      <c r="F28" s="377">
        <v>297</v>
      </c>
      <c r="G28" s="383">
        <v>1.9969071471794528</v>
      </c>
      <c r="H28" s="350"/>
      <c r="I28" s="377">
        <v>201</v>
      </c>
      <c r="J28" s="383">
        <v>1.3514422107174073</v>
      </c>
      <c r="K28" s="377">
        <v>46</v>
      </c>
      <c r="L28" s="383">
        <v>22.885572139303484</v>
      </c>
      <c r="M28" s="377">
        <v>2</v>
      </c>
      <c r="N28" s="383">
        <v>0.99502487562189057</v>
      </c>
      <c r="O28" s="377">
        <v>153</v>
      </c>
      <c r="P28" s="383">
        <v>76.119402985074629</v>
      </c>
      <c r="Q28" s="377">
        <v>0</v>
      </c>
      <c r="R28" s="383">
        <v>0</v>
      </c>
      <c r="S28" s="377">
        <v>0</v>
      </c>
      <c r="T28" s="383">
        <v>0</v>
      </c>
      <c r="U28" s="377">
        <v>0</v>
      </c>
      <c r="V28" s="383">
        <v>0</v>
      </c>
      <c r="X28" s="606"/>
      <c r="Y28" s="606"/>
      <c r="Z28" s="606"/>
      <c r="AA28" s="1345">
        <v>44804</v>
      </c>
      <c r="AB28" s="602">
        <v>26047</v>
      </c>
      <c r="AC28" s="602">
        <v>23877</v>
      </c>
      <c r="AD28" s="360"/>
      <c r="AE28" s="360"/>
      <c r="AF28" s="360"/>
      <c r="AG28" s="361"/>
      <c r="AH28" s="607"/>
    </row>
    <row r="29" spans="1:34" s="331" customFormat="1" x14ac:dyDescent="0.35">
      <c r="B29" s="384" t="s">
        <v>1</v>
      </c>
      <c r="C29" s="350"/>
      <c r="D29" s="611">
        <v>5474</v>
      </c>
      <c r="E29" s="350"/>
      <c r="F29" s="389">
        <v>75</v>
      </c>
      <c r="G29" s="393">
        <v>1.370113262696383</v>
      </c>
      <c r="H29" s="350"/>
      <c r="I29" s="389">
        <v>39</v>
      </c>
      <c r="J29" s="393">
        <v>0.71245889660211914</v>
      </c>
      <c r="K29" s="389">
        <v>22</v>
      </c>
      <c r="L29" s="393">
        <v>56.410256410256409</v>
      </c>
      <c r="M29" s="389">
        <v>0</v>
      </c>
      <c r="N29" s="393">
        <v>0</v>
      </c>
      <c r="O29" s="389">
        <v>1</v>
      </c>
      <c r="P29" s="393">
        <v>2.5641025641025639</v>
      </c>
      <c r="Q29" s="389">
        <v>7</v>
      </c>
      <c r="R29" s="393">
        <v>17.948717948717949</v>
      </c>
      <c r="S29" s="389">
        <v>3</v>
      </c>
      <c r="T29" s="393">
        <v>7.6923076923076925</v>
      </c>
      <c r="U29" s="389">
        <v>6</v>
      </c>
      <c r="V29" s="393">
        <v>15.384615384615385</v>
      </c>
      <c r="X29" s="606"/>
      <c r="Y29" s="606"/>
      <c r="Z29" s="606"/>
      <c r="AA29" s="1345">
        <v>44834</v>
      </c>
      <c r="AB29" s="602">
        <v>32379</v>
      </c>
      <c r="AC29" s="602">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45">
        <v>44865</v>
      </c>
      <c r="AB30" s="602">
        <v>29932</v>
      </c>
      <c r="AC30" s="602">
        <v>19815</v>
      </c>
      <c r="AD30" s="329"/>
      <c r="AE30" s="329"/>
      <c r="AF30" s="360"/>
      <c r="AG30" s="361"/>
      <c r="AH30" s="607"/>
    </row>
    <row r="31" spans="1:34" s="329" customFormat="1" x14ac:dyDescent="0.35">
      <c r="B31" s="1242" t="s">
        <v>0</v>
      </c>
      <c r="C31" s="320"/>
      <c r="D31" s="1250">
        <v>2105994</v>
      </c>
      <c r="E31" s="320"/>
      <c r="F31" s="1248">
        <v>31629</v>
      </c>
      <c r="G31" s="1249">
        <v>1.5018561306442468</v>
      </c>
      <c r="H31" s="320"/>
      <c r="I31" s="1248">
        <v>22269</v>
      </c>
      <c r="J31" s="1249">
        <v>1.0574104199727066</v>
      </c>
      <c r="K31" s="1248">
        <v>18413</v>
      </c>
      <c r="L31" s="1249">
        <v>82.684449234361665</v>
      </c>
      <c r="M31" s="1248">
        <v>438</v>
      </c>
      <c r="N31" s="1249">
        <v>1.9668597602047688</v>
      </c>
      <c r="O31" s="1248">
        <v>622</v>
      </c>
      <c r="P31" s="1249">
        <v>2.7931204813866812</v>
      </c>
      <c r="Q31" s="1248">
        <v>809</v>
      </c>
      <c r="R31" s="1249">
        <v>3.6328528447617767</v>
      </c>
      <c r="S31" s="1248">
        <v>539</v>
      </c>
      <c r="T31" s="1249">
        <v>2.420405047375275</v>
      </c>
      <c r="U31" s="1248">
        <v>1448</v>
      </c>
      <c r="V31" s="1249">
        <v>6.5023126319098301</v>
      </c>
      <c r="X31" s="360"/>
      <c r="Y31" s="360"/>
      <c r="AA31" s="1345">
        <v>44895</v>
      </c>
      <c r="AB31" s="602">
        <v>32038</v>
      </c>
      <c r="AC31" s="602">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45">
        <v>44926</v>
      </c>
      <c r="AB32" s="602">
        <v>25446</v>
      </c>
      <c r="AC32" s="602">
        <v>23015</v>
      </c>
      <c r="AD32" s="329"/>
    </row>
    <row r="33" spans="2:30" s="394" customFormat="1" x14ac:dyDescent="0.25">
      <c r="B33" s="1467" t="s">
        <v>382</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1345">
        <v>44957</v>
      </c>
      <c r="AB33" s="602">
        <v>28819</v>
      </c>
      <c r="AC33" s="602">
        <v>24165</v>
      </c>
      <c r="AD33" s="329"/>
    </row>
    <row r="34" spans="2:30" s="394" customFormat="1" ht="12" customHeight="1" x14ac:dyDescent="0.25">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1345">
        <v>44985</v>
      </c>
      <c r="AB34" s="602">
        <v>34747</v>
      </c>
      <c r="AC34" s="602">
        <v>23214</v>
      </c>
      <c r="AD34" s="329"/>
    </row>
    <row r="35" spans="2:30" x14ac:dyDescent="0.25">
      <c r="B35" s="1433"/>
      <c r="C35" s="1433"/>
      <c r="D35" s="1433"/>
      <c r="AA35" s="1345">
        <v>45016</v>
      </c>
      <c r="AB35" s="602">
        <f>GETPIVOTDATA("Suma de AltasSol",[1]td!$A$3,"Fecha",$AA35)</f>
        <v>39866</v>
      </c>
      <c r="AC35" s="602">
        <f>GETPIVOTDATA("Suma de BajasSol",[1]td!$A$3,"Fecha",$AA35)</f>
        <v>28170</v>
      </c>
    </row>
    <row r="36" spans="2:30" x14ac:dyDescent="0.25">
      <c r="B36" s="1413"/>
      <c r="C36" s="1413"/>
      <c r="D36" s="1413"/>
      <c r="AA36" s="1345">
        <v>45046</v>
      </c>
      <c r="AB36" s="602">
        <f>GETPIVOTDATA("Suma de AltasSol",[1]td!$A$3,"Fecha",$AA36)</f>
        <v>35704</v>
      </c>
      <c r="AC36" s="602">
        <f>GETPIVOTDATA("Suma de BajasSol",[1]td!$A$3,"Fecha",$AA36)</f>
        <v>24597</v>
      </c>
    </row>
    <row r="37" spans="2:30" x14ac:dyDescent="0.25">
      <c r="AA37" s="1345">
        <v>45077</v>
      </c>
      <c r="AB37" s="602">
        <f>GETPIVOTDATA("Suma de AltasSol",[1]td!$A$3,"Fecha",$AA37)</f>
        <v>38659</v>
      </c>
      <c r="AC37" s="602">
        <f>GETPIVOTDATA("Suma de BajasSol",[1]td!$A$3,"Fecha",$AA37)</f>
        <v>21489</v>
      </c>
    </row>
    <row r="38" spans="2:30" x14ac:dyDescent="0.25">
      <c r="AA38" s="1345">
        <v>45107</v>
      </c>
      <c r="AB38" s="602">
        <f>GETPIVOTDATA("Suma de AltasSol",[1]td!$A$3,"Fecha",$AA38)</f>
        <v>38600</v>
      </c>
      <c r="AC38" s="602">
        <f>GETPIVOTDATA("Suma de BajasSol",[1]td!$A$3,"Fecha",$AA38)</f>
        <v>21018</v>
      </c>
    </row>
    <row r="39" spans="2:30" x14ac:dyDescent="0.25">
      <c r="AA39" s="1345">
        <v>45138</v>
      </c>
      <c r="AB39" s="602">
        <f>GETPIVOTDATA("Suma de AltasSol",[1]td!$A$3,"Fecha",$AA39)</f>
        <v>27853</v>
      </c>
      <c r="AC39" s="602">
        <f>GETPIVOTDATA("Suma de BajasSol",[1]td!$A$3,"Fecha",$AA39)</f>
        <v>19454</v>
      </c>
    </row>
    <row r="40" spans="2:30" x14ac:dyDescent="0.25">
      <c r="AA40" s="1345">
        <v>45169</v>
      </c>
      <c r="AB40" s="602">
        <f>GETPIVOTDATA("Suma de AltasSol",[1]td!$A$3,"Fecha",$AA40)</f>
        <v>23854</v>
      </c>
      <c r="AC40" s="602">
        <f>GETPIVOTDATA("Suma de BajasSol",[1]td!$A$3,"Fecha",$AA40)</f>
        <v>17588</v>
      </c>
    </row>
    <row r="41" spans="2:30" x14ac:dyDescent="0.25">
      <c r="AA41" s="1345">
        <v>45199</v>
      </c>
      <c r="AB41" s="602">
        <f>GETPIVOTDATA("Suma de AltasSol",[1]td!$A$3,"Fecha",$AA41)</f>
        <v>30663</v>
      </c>
      <c r="AC41" s="602">
        <f>GETPIVOTDATA("Suma de BajasSol",[1]td!$A$3,"Fecha",$AA41)</f>
        <v>23194</v>
      </c>
    </row>
    <row r="42" spans="2:30" x14ac:dyDescent="0.25">
      <c r="AA42" s="1345">
        <v>45230</v>
      </c>
      <c r="AB42" s="602">
        <f>GETPIVOTDATA("Suma de AltasSol",[1]td!$A$3,"Fecha",$AA42)</f>
        <v>29848</v>
      </c>
      <c r="AC42" s="602">
        <f>GETPIVOTDATA("Suma de BajasSol",[1]td!$A$3,"Fecha",$AA42)</f>
        <v>22671</v>
      </c>
    </row>
    <row r="43" spans="2:30" x14ac:dyDescent="0.25">
      <c r="AA43" s="1345">
        <v>45260</v>
      </c>
      <c r="AB43" s="602">
        <f>GETPIVOTDATA("Suma de AltasSol",[1]td!$A$3,"Fecha",$AA43)</f>
        <v>25851</v>
      </c>
      <c r="AC43" s="602">
        <f>GETPIVOTDATA("Suma de BajasSol",[1]td!$A$3,"Fecha",$AA43)</f>
        <v>49513</v>
      </c>
    </row>
    <row r="44" spans="2:30" x14ac:dyDescent="0.25">
      <c r="AA44" s="1345">
        <v>45291</v>
      </c>
      <c r="AB44" s="602">
        <f>GETPIVOTDATA("Suma de AltasSol",[1]td!$A$3,"Fecha",$AA44)</f>
        <v>20461</v>
      </c>
      <c r="AC44" s="602">
        <f>GETPIVOTDATA("Suma de BajasSol",[1]td!$A$3,"Fecha",$AA44)</f>
        <v>20498</v>
      </c>
    </row>
    <row r="45" spans="2:30" x14ac:dyDescent="0.25">
      <c r="AA45" s="1345">
        <v>45322</v>
      </c>
      <c r="AB45" s="602">
        <f>GETPIVOTDATA("Suma de AltasSol",[1]td!$A$3,"Fecha",$AA45)</f>
        <v>31387</v>
      </c>
      <c r="AC45" s="602">
        <f>GETPIVOTDATA("Suma de BajasSol",[1]td!$A$3,"Fecha",$AA45)</f>
        <v>25158</v>
      </c>
    </row>
    <row r="46" spans="2:30" x14ac:dyDescent="0.25">
      <c r="AA46" s="1345">
        <v>45351</v>
      </c>
      <c r="AB46" s="602">
        <f>GETPIVOTDATA("Suma de AltasSol",[1]td!$A$3,"Fecha",$AA46)</f>
        <v>32616</v>
      </c>
      <c r="AC46" s="602">
        <f>GETPIVOTDATA("Suma de BajasSol",[1]td!$A$3,"Fecha",$AA46)</f>
        <v>29865</v>
      </c>
    </row>
    <row r="47" spans="2:30" x14ac:dyDescent="0.25">
      <c r="AA47" s="1345">
        <v>45382</v>
      </c>
      <c r="AB47" s="602">
        <f>GETPIVOTDATA("Suma de AltasSol",[1]td!$A$3,"Fecha",$AA47)</f>
        <v>37480</v>
      </c>
      <c r="AC47" s="602">
        <f>GETPIVOTDATA("Suma de BajasSol",[1]td!$A$3,"Fecha",$AA47)</f>
        <v>24763</v>
      </c>
    </row>
    <row r="48" spans="2:30" x14ac:dyDescent="0.25">
      <c r="AA48" s="1345">
        <v>45412</v>
      </c>
      <c r="AB48" s="602">
        <f>GETPIVOTDATA("Suma de AltasSol",[1]td!$A$3,"Fecha",$AA48)</f>
        <v>30764</v>
      </c>
      <c r="AC48" s="602">
        <f>GETPIVOTDATA("Suma de BajasSol",[1]td!$A$3,"Fecha",$AA48)</f>
        <v>22655</v>
      </c>
    </row>
    <row r="49" spans="27:29" x14ac:dyDescent="0.25">
      <c r="AA49" s="1345">
        <v>45443</v>
      </c>
      <c r="AB49" s="602">
        <f>GETPIVOTDATA("Suma de AltasSol",[1]td!$A$3,"Fecha",$AA49)</f>
        <v>29722</v>
      </c>
      <c r="AC49" s="602">
        <f>GETPIVOTDATA("Suma de BajasSol",[1]td!$A$3,"Fecha",$AA49)</f>
        <v>24266</v>
      </c>
    </row>
    <row r="50" spans="27:29" x14ac:dyDescent="0.25">
      <c r="AA50" s="1345">
        <v>45473</v>
      </c>
      <c r="AB50" s="602">
        <f>GETPIVOTDATA("Suma de AltasSol",[1]td!$A$3,"Fecha",$AA50)</f>
        <v>31629</v>
      </c>
      <c r="AC50" s="602">
        <f>GETPIVOTDATA("Suma de BajasSol",[1]td!$A$3,"Fecha",$AA50)</f>
        <v>22269</v>
      </c>
    </row>
    <row r="51" spans="27:29" x14ac:dyDescent="0.25">
      <c r="AA51" s="1345"/>
      <c r="AB51" s="602"/>
      <c r="AC51" s="602"/>
    </row>
    <row r="52" spans="27:29" x14ac:dyDescent="0.25">
      <c r="AA52" s="1345"/>
      <c r="AB52" s="602"/>
      <c r="AC52" s="602"/>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4"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476"/>
      <c r="C3" s="1476"/>
      <c r="D3" s="1476"/>
      <c r="E3" s="1476"/>
      <c r="F3" s="1476"/>
      <c r="G3" s="1476"/>
      <c r="H3" s="1476"/>
      <c r="I3" s="1476"/>
      <c r="J3" s="1476"/>
      <c r="K3" s="1476"/>
      <c r="L3" s="618"/>
      <c r="M3" s="618"/>
      <c r="W3" s="620"/>
      <c r="AA3" s="620"/>
      <c r="AD3" s="620"/>
    </row>
    <row r="4" spans="2:30" s="621" customFormat="1" ht="7.5" customHeight="1" x14ac:dyDescent="0.25">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0" s="621" customFormat="1" ht="21" x14ac:dyDescent="0.25">
      <c r="B5" s="1478" t="s">
        <v>398</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0" s="621" customFormat="1" ht="16.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10" t="s">
        <v>27</v>
      </c>
      <c r="C8" s="625"/>
      <c r="D8" s="625"/>
      <c r="E8" s="1480" t="s">
        <v>26</v>
      </c>
      <c r="F8" s="1481"/>
      <c r="G8" s="1481"/>
      <c r="H8" s="1481"/>
      <c r="I8" s="1481"/>
      <c r="J8" s="1481"/>
      <c r="K8" s="1481"/>
      <c r="L8" s="1481"/>
      <c r="M8" s="1481"/>
      <c r="N8" s="1481"/>
      <c r="O8" s="1481"/>
      <c r="P8" s="1481"/>
      <c r="Q8" s="1481"/>
      <c r="R8" s="1481"/>
      <c r="S8" s="1481"/>
      <c r="T8" s="1481"/>
      <c r="U8" s="1481"/>
      <c r="V8" s="1481"/>
      <c r="W8" s="1481"/>
      <c r="X8" s="1481"/>
      <c r="Y8" s="1481"/>
      <c r="Z8" s="1481"/>
      <c r="AA8" s="1482"/>
      <c r="AB8" s="625"/>
      <c r="AC8" s="1408" t="s">
        <v>0</v>
      </c>
      <c r="AD8" s="1409"/>
    </row>
    <row r="9" spans="2:30" s="626" customFormat="1" ht="21.75" customHeight="1" x14ac:dyDescent="0.25">
      <c r="B9" s="1479"/>
      <c r="C9" s="625"/>
      <c r="D9" s="627"/>
      <c r="E9" s="1473" t="s">
        <v>22</v>
      </c>
      <c r="F9" s="1474"/>
      <c r="G9" s="627"/>
      <c r="H9" s="1473" t="s">
        <v>21</v>
      </c>
      <c r="I9" s="1474"/>
      <c r="J9" s="627"/>
      <c r="K9" s="1473" t="s">
        <v>20</v>
      </c>
      <c r="L9" s="1474"/>
      <c r="M9" s="627"/>
      <c r="N9" s="1473" t="s">
        <v>19</v>
      </c>
      <c r="O9" s="1474"/>
      <c r="P9" s="627"/>
      <c r="Q9" s="1473" t="s">
        <v>18</v>
      </c>
      <c r="R9" s="1474"/>
      <c r="S9" s="627"/>
      <c r="T9" s="1473" t="s">
        <v>17</v>
      </c>
      <c r="U9" s="1474"/>
      <c r="V9" s="627"/>
      <c r="W9" s="1473" t="s">
        <v>16</v>
      </c>
      <c r="X9" s="1474"/>
      <c r="Y9" s="627"/>
      <c r="Z9" s="1473" t="s">
        <v>15</v>
      </c>
      <c r="AA9" s="1474"/>
      <c r="AB9" s="625"/>
      <c r="AC9" s="1483"/>
      <c r="AD9" s="1484"/>
    </row>
    <row r="10" spans="2:30" s="626" customFormat="1" ht="21.75" customHeight="1" x14ac:dyDescent="0.25">
      <c r="B10" s="1411"/>
      <c r="C10" s="628"/>
      <c r="D10" s="627"/>
      <c r="E10" s="1220"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2828</v>
      </c>
      <c r="F12" s="636">
        <v>0.21534230136043336</v>
      </c>
      <c r="G12" s="634"/>
      <c r="H12" s="635">
        <v>44297</v>
      </c>
      <c r="I12" s="636">
        <v>3.3730615004820073</v>
      </c>
      <c r="J12" s="634"/>
      <c r="K12" s="635">
        <v>26409</v>
      </c>
      <c r="L12" s="636">
        <v>2.0109529125274697</v>
      </c>
      <c r="M12" s="634"/>
      <c r="N12" s="635">
        <v>37419</v>
      </c>
      <c r="O12" s="636">
        <v>2.8493258750375023</v>
      </c>
      <c r="P12" s="634"/>
      <c r="Q12" s="635">
        <v>45358</v>
      </c>
      <c r="R12" s="636">
        <v>3.4538529367420567</v>
      </c>
      <c r="S12" s="634"/>
      <c r="T12" s="635">
        <v>76917</v>
      </c>
      <c r="U12" s="636">
        <v>5.8569603231048282</v>
      </c>
      <c r="V12" s="634"/>
      <c r="W12" s="635">
        <v>285175</v>
      </c>
      <c r="X12" s="636">
        <v>21.715078073006218</v>
      </c>
      <c r="Y12" s="634"/>
      <c r="Z12" s="635">
        <v>794855</v>
      </c>
      <c r="AA12" s="636">
        <f>Z12*100/$AC$12</f>
        <v>60.525426077739482</v>
      </c>
      <c r="AB12" s="637"/>
      <c r="AC12" s="638">
        <f>E12+H12+K12+N12+Q12+T12+W12+Z12</f>
        <v>1313258</v>
      </c>
      <c r="AD12" s="446">
        <f>F12+I12+L12+O12+R12+U12+X12+AA12</f>
        <v>100</v>
      </c>
    </row>
    <row r="13" spans="2:30" s="633" customFormat="1" ht="20.25" customHeight="1" x14ac:dyDescent="0.25">
      <c r="B13" s="639" t="s">
        <v>23</v>
      </c>
      <c r="D13" s="634"/>
      <c r="E13" s="640">
        <v>3719</v>
      </c>
      <c r="F13" s="641">
        <v>0.4691347434707141</v>
      </c>
      <c r="G13" s="634"/>
      <c r="H13" s="640">
        <v>92632</v>
      </c>
      <c r="I13" s="641">
        <v>11.685100714487547</v>
      </c>
      <c r="J13" s="634"/>
      <c r="K13" s="640">
        <v>42167</v>
      </c>
      <c r="L13" s="641">
        <v>5.3191730916723854</v>
      </c>
      <c r="M13" s="634"/>
      <c r="N13" s="640">
        <v>48540</v>
      </c>
      <c r="O13" s="641">
        <v>6.1230977273644696</v>
      </c>
      <c r="P13" s="634"/>
      <c r="Q13" s="640">
        <v>50567</v>
      </c>
      <c r="R13" s="641">
        <v>6.3787944536390428</v>
      </c>
      <c r="S13" s="634"/>
      <c r="T13" s="640">
        <v>77633</v>
      </c>
      <c r="U13" s="641">
        <v>9.793045856375894</v>
      </c>
      <c r="V13" s="634"/>
      <c r="W13" s="640">
        <v>170171</v>
      </c>
      <c r="X13" s="641">
        <v>21.466288903241431</v>
      </c>
      <c r="Y13" s="634"/>
      <c r="Z13" s="640">
        <v>307307</v>
      </c>
      <c r="AA13" s="641">
        <f>Z13*100/$AC$13</f>
        <v>38.765364509748515</v>
      </c>
      <c r="AB13" s="637"/>
      <c r="AC13" s="642">
        <f>E13+H13+K13+N13+Q13+T13+W13+Z13</f>
        <v>792736</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20" customFormat="1" ht="18" customHeight="1" x14ac:dyDescent="0.25">
      <c r="B15" s="1230" t="s">
        <v>0</v>
      </c>
      <c r="C15" s="1231"/>
      <c r="D15" s="1251"/>
      <c r="E15" s="1232">
        <f>SUM(E12:E13)</f>
        <v>6547</v>
      </c>
      <c r="F15" s="1252">
        <f>E15*100/$AC$15</f>
        <v>0.31087457988959133</v>
      </c>
      <c r="G15" s="1251"/>
      <c r="H15" s="1232">
        <f>SUM(H12:H13)</f>
        <v>136929</v>
      </c>
      <c r="I15" s="1252">
        <f>H15*100/$AC$15</f>
        <v>6.5018703756990757</v>
      </c>
      <c r="J15" s="1251"/>
      <c r="K15" s="1232">
        <f>SUM(K12:K13)</f>
        <v>68576</v>
      </c>
      <c r="L15" s="1252">
        <f>K15*100/$AC$15</f>
        <v>3.2562295998943966</v>
      </c>
      <c r="M15" s="1251"/>
      <c r="N15" s="1232">
        <f>SUM(N12:N13)</f>
        <v>85959</v>
      </c>
      <c r="O15" s="1252">
        <f>N15*100/$AC$15</f>
        <v>4.081635560215271</v>
      </c>
      <c r="P15" s="1251"/>
      <c r="Q15" s="1232">
        <f>SUM(Q12:Q13)</f>
        <v>95925</v>
      </c>
      <c r="R15" s="1252">
        <f>Q15*100/$AC$15</f>
        <v>4.5548562816418281</v>
      </c>
      <c r="S15" s="1251"/>
      <c r="T15" s="1232">
        <f>SUM(T12:T13)</f>
        <v>154550</v>
      </c>
      <c r="U15" s="1252">
        <f>T15*100/$AC$15</f>
        <v>7.3385774128511283</v>
      </c>
      <c r="V15" s="1251"/>
      <c r="W15" s="1232">
        <f>SUM(W12:W13)</f>
        <v>455346</v>
      </c>
      <c r="X15" s="1252">
        <f>W15*100/$AC$15</f>
        <v>21.621429120880688</v>
      </c>
      <c r="Y15" s="1251"/>
      <c r="Z15" s="1232">
        <f>SUM(Z12:Z13)</f>
        <v>1102162</v>
      </c>
      <c r="AA15" s="1252">
        <f>Z15*100/$AC$15</f>
        <v>52.334527068928018</v>
      </c>
      <c r="AB15" s="1251"/>
      <c r="AC15" s="1232">
        <f>E15+H15+K15+N15+Q15+T15+W15+Z15</f>
        <v>2105994</v>
      </c>
      <c r="AD15" s="1253">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6547</v>
      </c>
      <c r="F19" s="655">
        <f>H15</f>
        <v>136929</v>
      </c>
      <c r="G19" s="655"/>
      <c r="H19" s="655">
        <f>K15</f>
        <v>68576</v>
      </c>
      <c r="I19" s="655">
        <f>N15</f>
        <v>85959</v>
      </c>
      <c r="J19" s="655"/>
      <c r="K19" s="655">
        <f>Q15</f>
        <v>95925</v>
      </c>
      <c r="L19" s="655">
        <f>T15</f>
        <v>154550</v>
      </c>
      <c r="M19" s="655"/>
      <c r="N19" s="655">
        <f>W15</f>
        <v>455346</v>
      </c>
      <c r="O19" s="655">
        <f>Z15</f>
        <v>1102162</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475" t="s">
        <v>14</v>
      </c>
      <c r="C36" s="1475"/>
      <c r="D36" s="1475"/>
      <c r="E36" s="1475"/>
      <c r="F36" s="1475"/>
      <c r="G36" s="1475"/>
      <c r="H36" s="1475"/>
      <c r="I36" s="1475"/>
      <c r="J36" s="1475"/>
      <c r="K36" s="1475"/>
    </row>
    <row r="37" spans="2:16" s="657" customFormat="1" ht="12.75" customHeight="1" x14ac:dyDescent="0.25">
      <c r="B37" s="1485"/>
      <c r="C37" s="1486"/>
      <c r="D37" s="1486"/>
      <c r="E37" s="1486"/>
      <c r="F37" s="1486"/>
      <c r="G37" s="1486"/>
      <c r="H37" s="1486"/>
      <c r="I37" s="1486"/>
      <c r="J37" s="1486"/>
      <c r="K37" s="1486"/>
      <c r="L37" s="1486"/>
      <c r="M37" s="1486"/>
      <c r="N37" s="1486"/>
      <c r="O37" s="1486"/>
      <c r="P37" s="656"/>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55"/>
      <c r="C2" s="1355"/>
      <c r="D2" s="1355"/>
      <c r="E2" s="1355"/>
      <c r="F2" s="1355"/>
      <c r="G2" s="1355"/>
      <c r="H2" s="1355"/>
      <c r="I2" s="1355"/>
      <c r="J2" s="1355"/>
      <c r="K2" s="1355"/>
      <c r="L2" s="1355"/>
      <c r="M2" s="1355"/>
      <c r="N2" s="1355"/>
      <c r="O2" s="1355"/>
      <c r="P2" s="1355"/>
      <c r="Q2" s="1355"/>
      <c r="R2" s="1355"/>
      <c r="S2" s="210"/>
      <c r="T2" s="210"/>
    </row>
    <row r="3" spans="1:20" x14ac:dyDescent="0.25">
      <c r="C3" s="1356" t="s">
        <v>290</v>
      </c>
      <c r="D3" s="1356"/>
      <c r="E3" s="1356"/>
    </row>
    <row r="5" spans="1:20" ht="23.25" customHeight="1" x14ac:dyDescent="0.25">
      <c r="B5" s="1357" t="s">
        <v>291</v>
      </c>
      <c r="C5" s="1358"/>
      <c r="D5" s="1358"/>
      <c r="E5" s="1358"/>
      <c r="F5" s="1358"/>
      <c r="G5" s="1358"/>
      <c r="H5" s="1358"/>
      <c r="I5" s="1358"/>
      <c r="J5" s="1358"/>
      <c r="K5" s="1358"/>
      <c r="L5" s="1358"/>
      <c r="M5" s="1358"/>
      <c r="N5" s="1358"/>
      <c r="O5" s="1358"/>
      <c r="P5" s="1358"/>
      <c r="Q5" s="1359">
        <v>45473</v>
      </c>
      <c r="R5" s="1360"/>
      <c r="S5" s="1360"/>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1" t="s">
        <v>292</v>
      </c>
      <c r="C7" s="1361"/>
      <c r="D7" s="1361"/>
      <c r="E7" s="1361"/>
      <c r="F7" s="1361"/>
      <c r="G7" s="1361"/>
      <c r="H7" s="1361"/>
      <c r="I7" s="1361"/>
      <c r="J7" s="1361"/>
      <c r="K7" s="1361"/>
      <c r="L7" s="1361"/>
      <c r="M7" s="1361"/>
      <c r="N7" s="1361"/>
      <c r="O7" s="1361"/>
      <c r="P7" s="1361"/>
      <c r="Q7" s="1361"/>
      <c r="R7" s="1361"/>
      <c r="S7" s="1361"/>
    </row>
    <row r="8" spans="1:20" ht="18.75" customHeight="1" x14ac:dyDescent="0.25">
      <c r="B8" s="1354" t="s">
        <v>293</v>
      </c>
      <c r="C8" s="1354"/>
      <c r="D8" s="1354"/>
      <c r="E8" s="1354"/>
      <c r="F8" s="1354"/>
      <c r="G8" s="1354"/>
      <c r="H8" s="1354"/>
      <c r="I8" s="1354"/>
      <c r="J8" s="1354"/>
      <c r="K8" s="1354"/>
      <c r="L8" s="1354"/>
      <c r="M8" s="1354"/>
      <c r="N8" s="1354"/>
      <c r="O8" s="1354"/>
      <c r="P8" s="1354"/>
      <c r="Q8" s="1354"/>
      <c r="R8" s="1354"/>
      <c r="S8" s="1354"/>
    </row>
    <row r="9" spans="1:20" ht="18.75" customHeight="1" x14ac:dyDescent="0.25">
      <c r="B9" s="1354" t="s">
        <v>294</v>
      </c>
      <c r="C9" s="1354"/>
      <c r="D9" s="1354"/>
      <c r="E9" s="1354"/>
      <c r="F9" s="1354"/>
      <c r="G9" s="1354"/>
      <c r="H9" s="1354"/>
      <c r="I9" s="1354"/>
      <c r="J9" s="1354"/>
      <c r="K9" s="1354"/>
      <c r="L9" s="1354"/>
      <c r="M9" s="1354"/>
      <c r="N9" s="1354"/>
      <c r="O9" s="1354"/>
      <c r="P9" s="1354"/>
      <c r="Q9" s="1354"/>
      <c r="R9" s="1354"/>
      <c r="S9" s="1354"/>
    </row>
    <row r="10" spans="1:20" ht="18.75" customHeight="1" x14ac:dyDescent="0.25">
      <c r="B10" s="1354" t="s">
        <v>295</v>
      </c>
      <c r="C10" s="1354"/>
      <c r="D10" s="1354"/>
      <c r="E10" s="1354"/>
      <c r="F10" s="1354"/>
      <c r="G10" s="1354"/>
      <c r="H10" s="1354"/>
      <c r="I10" s="1354"/>
      <c r="J10" s="1354"/>
      <c r="K10" s="1354"/>
      <c r="L10" s="1354"/>
      <c r="M10" s="1354"/>
      <c r="N10" s="1354"/>
      <c r="O10" s="1354"/>
      <c r="P10" s="1354"/>
      <c r="Q10" s="1354"/>
      <c r="R10" s="1354"/>
      <c r="S10" s="1354"/>
    </row>
    <row r="11" spans="1:20" ht="18.75" customHeight="1" x14ac:dyDescent="0.25">
      <c r="B11" s="1354" t="s">
        <v>296</v>
      </c>
      <c r="C11" s="1354"/>
      <c r="D11" s="1354"/>
      <c r="E11" s="1354"/>
      <c r="F11" s="1354"/>
      <c r="G11" s="1354"/>
      <c r="H11" s="1354"/>
      <c r="I11" s="1354"/>
      <c r="J11" s="1354"/>
      <c r="K11" s="1354"/>
      <c r="L11" s="1354"/>
      <c r="M11" s="1354"/>
      <c r="N11" s="1354"/>
      <c r="O11" s="1354"/>
      <c r="P11" s="1354"/>
      <c r="Q11" s="1354"/>
      <c r="R11" s="1354"/>
      <c r="S11" s="1354"/>
    </row>
    <row r="12" spans="1:20" ht="18.75" customHeight="1" x14ac:dyDescent="0.25">
      <c r="B12" s="1354" t="s">
        <v>297</v>
      </c>
      <c r="C12" s="1354"/>
      <c r="D12" s="1354"/>
      <c r="E12" s="1354"/>
      <c r="F12" s="1354"/>
      <c r="G12" s="1354"/>
      <c r="H12" s="1354"/>
      <c r="I12" s="1354"/>
      <c r="J12" s="1354"/>
      <c r="K12" s="1354"/>
      <c r="L12" s="1354"/>
      <c r="M12" s="1354"/>
      <c r="N12" s="1354"/>
      <c r="O12" s="1354"/>
      <c r="P12" s="1354"/>
      <c r="Q12" s="1354"/>
      <c r="R12" s="1354"/>
      <c r="S12" s="1354"/>
    </row>
    <row r="13" spans="1:20" ht="18.75" customHeight="1" x14ac:dyDescent="0.25">
      <c r="B13" s="1354" t="s">
        <v>298</v>
      </c>
      <c r="C13" s="1354"/>
      <c r="D13" s="1354"/>
      <c r="E13" s="1354"/>
      <c r="F13" s="1354"/>
      <c r="G13" s="1354"/>
      <c r="H13" s="1354"/>
      <c r="I13" s="1354"/>
      <c r="J13" s="1354"/>
      <c r="K13" s="1354"/>
      <c r="L13" s="1354"/>
      <c r="M13" s="1354"/>
      <c r="N13" s="1354"/>
      <c r="O13" s="1354"/>
      <c r="P13" s="1354"/>
      <c r="Q13" s="1354"/>
      <c r="R13" s="1354"/>
      <c r="S13" s="1354"/>
    </row>
    <row r="14" spans="1:20" ht="18.75" customHeight="1" x14ac:dyDescent="0.25">
      <c r="B14" s="1354" t="s">
        <v>299</v>
      </c>
      <c r="C14" s="1354"/>
      <c r="D14" s="1354"/>
      <c r="E14" s="1354"/>
      <c r="F14" s="1354"/>
      <c r="G14" s="1354"/>
      <c r="H14" s="1354"/>
      <c r="I14" s="1354"/>
      <c r="J14" s="1354"/>
      <c r="K14" s="1354"/>
      <c r="L14" s="1354"/>
      <c r="M14" s="1354"/>
      <c r="N14" s="1354"/>
      <c r="O14" s="1354"/>
      <c r="P14" s="1354"/>
      <c r="Q14" s="1354"/>
      <c r="R14" s="1354"/>
      <c r="S14" s="1354"/>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361" t="s">
        <v>300</v>
      </c>
      <c r="C16" s="1361"/>
      <c r="D16" s="1361"/>
      <c r="E16" s="1361"/>
      <c r="F16" s="1361"/>
      <c r="G16" s="1361"/>
      <c r="H16" s="1361"/>
      <c r="I16" s="1361"/>
      <c r="J16" s="1361"/>
      <c r="K16" s="1361"/>
      <c r="L16" s="1361"/>
      <c r="M16" s="1361"/>
      <c r="N16" s="1361"/>
      <c r="O16" s="1361"/>
      <c r="P16" s="1361"/>
      <c r="Q16" s="1361"/>
      <c r="R16" s="1361"/>
      <c r="S16" s="1361"/>
    </row>
    <row r="17" spans="2:21" ht="18.75" customHeight="1" x14ac:dyDescent="0.25">
      <c r="B17" s="1354" t="s">
        <v>301</v>
      </c>
      <c r="C17" s="1354"/>
      <c r="D17" s="1354"/>
      <c r="E17" s="1354"/>
      <c r="F17" s="1354"/>
      <c r="G17" s="1354"/>
      <c r="H17" s="1354"/>
      <c r="I17" s="1354"/>
      <c r="J17" s="1354"/>
      <c r="K17" s="1354"/>
      <c r="L17" s="1354"/>
      <c r="M17" s="1354"/>
      <c r="N17" s="1354"/>
      <c r="O17" s="1354"/>
      <c r="P17" s="1354"/>
      <c r="Q17" s="1354"/>
      <c r="R17" s="1354"/>
      <c r="S17" s="1354"/>
      <c r="T17" s="214"/>
    </row>
    <row r="18" spans="2:21" ht="18.75" customHeight="1" x14ac:dyDescent="0.25">
      <c r="B18" s="1354" t="s">
        <v>302</v>
      </c>
      <c r="C18" s="1354"/>
      <c r="D18" s="1354"/>
      <c r="E18" s="1354"/>
      <c r="F18" s="1354"/>
      <c r="G18" s="1354"/>
      <c r="H18" s="1354"/>
      <c r="I18" s="1354"/>
      <c r="J18" s="1354"/>
      <c r="K18" s="1354"/>
      <c r="L18" s="1354"/>
      <c r="M18" s="1354"/>
      <c r="N18" s="1354"/>
      <c r="O18" s="1354"/>
      <c r="P18" s="1354"/>
      <c r="Q18" s="1354"/>
      <c r="R18" s="1354"/>
      <c r="S18" s="1354"/>
      <c r="T18" s="214"/>
    </row>
    <row r="19" spans="2:21" ht="18.75" customHeight="1" x14ac:dyDescent="0.25">
      <c r="B19" s="1354" t="s">
        <v>303</v>
      </c>
      <c r="C19" s="1354"/>
      <c r="D19" s="1354"/>
      <c r="E19" s="1354"/>
      <c r="F19" s="1354"/>
      <c r="G19" s="1354"/>
      <c r="H19" s="1354"/>
      <c r="I19" s="1354"/>
      <c r="J19" s="1354"/>
      <c r="K19" s="1354"/>
      <c r="L19" s="1354"/>
      <c r="M19" s="1354"/>
      <c r="N19" s="1354"/>
      <c r="O19" s="1354"/>
      <c r="P19" s="1354"/>
      <c r="Q19" s="1354"/>
      <c r="R19" s="1354"/>
      <c r="S19" s="1354"/>
      <c r="T19" s="214"/>
    </row>
    <row r="20" spans="2:21" ht="18.75" customHeight="1" x14ac:dyDescent="0.25">
      <c r="B20" s="1354" t="s">
        <v>304</v>
      </c>
      <c r="C20" s="1354"/>
      <c r="D20" s="1354"/>
      <c r="E20" s="1354"/>
      <c r="F20" s="1354"/>
      <c r="G20" s="1354"/>
      <c r="H20" s="1354"/>
      <c r="I20" s="1354"/>
      <c r="J20" s="1354"/>
      <c r="K20" s="1354"/>
      <c r="L20" s="1354"/>
      <c r="M20" s="1354"/>
      <c r="N20" s="1354"/>
      <c r="O20" s="1354"/>
      <c r="P20" s="1354"/>
      <c r="Q20" s="1354"/>
      <c r="R20" s="1354"/>
      <c r="S20" s="1354"/>
      <c r="T20" s="214"/>
    </row>
    <row r="21" spans="2:21" ht="18.75" customHeight="1" x14ac:dyDescent="0.25">
      <c r="B21" s="1354" t="s">
        <v>305</v>
      </c>
      <c r="C21" s="1354"/>
      <c r="D21" s="1354"/>
      <c r="E21" s="1354"/>
      <c r="F21" s="1354"/>
      <c r="G21" s="1354"/>
      <c r="H21" s="1354"/>
      <c r="I21" s="1354"/>
      <c r="J21" s="1354"/>
      <c r="K21" s="1354"/>
      <c r="L21" s="1354"/>
      <c r="M21" s="1354"/>
      <c r="N21" s="1354"/>
      <c r="O21" s="1354"/>
      <c r="P21" s="1354"/>
      <c r="Q21" s="1354"/>
      <c r="R21" s="1354"/>
      <c r="S21" s="1354"/>
      <c r="T21" s="1354"/>
    </row>
    <row r="22" spans="2:21" ht="18.75" customHeight="1" x14ac:dyDescent="0.25">
      <c r="B22" s="1354" t="s">
        <v>306</v>
      </c>
      <c r="C22" s="1354"/>
      <c r="D22" s="1354"/>
      <c r="E22" s="1354"/>
      <c r="F22" s="1354"/>
      <c r="G22" s="1354"/>
      <c r="H22" s="1354"/>
      <c r="I22" s="1354"/>
      <c r="J22" s="1354"/>
      <c r="K22" s="1354"/>
      <c r="L22" s="1354"/>
      <c r="M22" s="1354"/>
      <c r="N22" s="1354"/>
      <c r="O22" s="1354"/>
      <c r="P22" s="1354"/>
      <c r="Q22" s="1354"/>
      <c r="R22" s="1354"/>
      <c r="S22" s="1354"/>
      <c r="T22" s="214"/>
    </row>
    <row r="23" spans="2:21" ht="18.75" customHeight="1" x14ac:dyDescent="0.25">
      <c r="B23" s="1354" t="s">
        <v>307</v>
      </c>
      <c r="C23" s="1354"/>
      <c r="D23" s="1354"/>
      <c r="E23" s="1354"/>
      <c r="F23" s="1354"/>
      <c r="G23" s="1354"/>
      <c r="H23" s="1354"/>
      <c r="I23" s="1354"/>
      <c r="J23" s="1354"/>
      <c r="K23" s="1354"/>
      <c r="L23" s="1354"/>
      <c r="M23" s="1354"/>
      <c r="N23" s="1354"/>
      <c r="O23" s="1354"/>
      <c r="P23" s="1354"/>
      <c r="Q23" s="1354"/>
      <c r="R23" s="1354"/>
      <c r="S23" s="1354"/>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361" t="s">
        <v>308</v>
      </c>
      <c r="C25" s="1361"/>
      <c r="D25" s="1361"/>
      <c r="E25" s="1361"/>
      <c r="F25" s="1361"/>
      <c r="G25" s="1361"/>
      <c r="H25" s="1361"/>
      <c r="I25" s="1361"/>
      <c r="J25" s="1361"/>
      <c r="K25" s="1361"/>
      <c r="L25" s="1361"/>
      <c r="M25" s="1361"/>
      <c r="N25" s="1361"/>
      <c r="O25" s="1361"/>
      <c r="P25" s="1361"/>
      <c r="Q25" s="1361"/>
      <c r="R25" s="1361"/>
      <c r="S25" s="1361"/>
    </row>
    <row r="26" spans="2:21" ht="18.75" customHeight="1" x14ac:dyDescent="0.25">
      <c r="B26" s="1354" t="s">
        <v>309</v>
      </c>
      <c r="C26" s="1354"/>
      <c r="D26" s="1354"/>
      <c r="E26" s="1354"/>
      <c r="F26" s="1354"/>
      <c r="G26" s="1354"/>
      <c r="H26" s="1354"/>
      <c r="I26" s="1354"/>
      <c r="J26" s="1354"/>
      <c r="K26" s="1354"/>
      <c r="L26" s="1354"/>
      <c r="M26" s="1354"/>
      <c r="N26" s="1354"/>
      <c r="O26" s="1354"/>
      <c r="P26" s="1354"/>
      <c r="Q26" s="1354"/>
      <c r="R26" s="1354"/>
      <c r="S26" s="1354"/>
      <c r="T26" s="1354"/>
      <c r="U26" s="1354"/>
    </row>
    <row r="27" spans="2:21" ht="18.75" customHeight="1" x14ac:dyDescent="0.25">
      <c r="B27" s="1354" t="s">
        <v>310</v>
      </c>
      <c r="C27" s="1354"/>
      <c r="D27" s="1354"/>
      <c r="E27" s="1354"/>
      <c r="F27" s="1354"/>
      <c r="G27" s="1354"/>
      <c r="H27" s="1354"/>
      <c r="I27" s="1354"/>
      <c r="J27" s="1354"/>
      <c r="K27" s="1354"/>
      <c r="L27" s="1354"/>
      <c r="M27" s="1354"/>
      <c r="N27" s="1354"/>
      <c r="O27" s="1354"/>
      <c r="P27" s="1354"/>
      <c r="Q27" s="1354"/>
      <c r="R27" s="1354"/>
      <c r="S27" s="1354"/>
      <c r="T27" s="1354"/>
      <c r="U27" s="1354"/>
    </row>
    <row r="28" spans="2:21" ht="18.75" customHeight="1" x14ac:dyDescent="0.25">
      <c r="B28" s="1354" t="s">
        <v>311</v>
      </c>
      <c r="C28" s="1354"/>
      <c r="D28" s="1354"/>
      <c r="E28" s="1354"/>
      <c r="F28" s="1354"/>
      <c r="G28" s="1354"/>
      <c r="H28" s="1354"/>
      <c r="I28" s="1354"/>
      <c r="J28" s="1354"/>
      <c r="K28" s="1354"/>
      <c r="L28" s="1354"/>
      <c r="M28" s="1354"/>
      <c r="N28" s="1354"/>
      <c r="O28" s="1354"/>
      <c r="P28" s="1354"/>
      <c r="Q28" s="1354"/>
      <c r="R28" s="1354"/>
      <c r="S28" s="1354"/>
      <c r="T28" s="1354"/>
      <c r="U28" s="1354"/>
    </row>
    <row r="29" spans="2:21" ht="18.75" customHeight="1" x14ac:dyDescent="0.25">
      <c r="B29" s="1354" t="s">
        <v>312</v>
      </c>
      <c r="C29" s="1354"/>
      <c r="D29" s="1354"/>
      <c r="E29" s="1354"/>
      <c r="F29" s="1354"/>
      <c r="G29" s="1354"/>
      <c r="H29" s="1354"/>
      <c r="I29" s="1354"/>
      <c r="J29" s="1354"/>
      <c r="K29" s="1354"/>
      <c r="L29" s="1354"/>
      <c r="M29" s="1354"/>
      <c r="N29" s="1354"/>
      <c r="O29" s="1354"/>
      <c r="P29" s="1354"/>
      <c r="Q29" s="1354"/>
      <c r="R29" s="1354"/>
      <c r="S29" s="1354"/>
      <c r="T29" s="1354"/>
      <c r="U29" s="1354"/>
    </row>
    <row r="30" spans="2:21" ht="15" customHeight="1" x14ac:dyDescent="0.25">
      <c r="B30" s="1354" t="s">
        <v>313</v>
      </c>
      <c r="C30" s="1354"/>
      <c r="D30" s="1354"/>
      <c r="E30" s="1354"/>
      <c r="F30" s="1354"/>
      <c r="G30" s="1354"/>
      <c r="H30" s="1354"/>
      <c r="I30" s="1354"/>
      <c r="J30" s="1354"/>
      <c r="K30" s="1354"/>
      <c r="L30" s="1354"/>
      <c r="M30" s="1354"/>
      <c r="N30" s="1354"/>
      <c r="O30" s="1354"/>
      <c r="P30" s="1354"/>
      <c r="Q30" s="1354"/>
      <c r="R30" s="1354"/>
      <c r="S30" s="1354"/>
      <c r="T30" s="1354"/>
      <c r="U30" s="1354"/>
    </row>
    <row r="31" spans="2:21" ht="18.75" customHeight="1" x14ac:dyDescent="0.25">
      <c r="B31" s="1354" t="s">
        <v>314</v>
      </c>
      <c r="C31" s="1354"/>
      <c r="D31" s="1354"/>
      <c r="E31" s="1354"/>
      <c r="F31" s="1354"/>
      <c r="G31" s="1354"/>
      <c r="H31" s="1354"/>
      <c r="I31" s="1354"/>
      <c r="J31" s="1354"/>
      <c r="K31" s="1354"/>
      <c r="L31" s="1354"/>
      <c r="M31" s="1354"/>
      <c r="N31" s="1354"/>
      <c r="O31" s="1354"/>
      <c r="P31" s="1354"/>
      <c r="Q31" s="1354"/>
      <c r="R31" s="1354"/>
      <c r="S31" s="1354"/>
      <c r="T31" s="1354"/>
      <c r="U31" s="1354"/>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476"/>
      <c r="C2" s="1476"/>
      <c r="D2" s="1476"/>
      <c r="E2" s="1476"/>
      <c r="F2" s="1476"/>
      <c r="G2" s="667"/>
      <c r="H2" s="1491"/>
      <c r="I2" s="1491"/>
      <c r="J2" s="1491"/>
      <c r="K2" s="1491"/>
      <c r="L2" s="1491"/>
      <c r="M2" s="1491"/>
      <c r="N2" s="1491"/>
      <c r="O2" s="1491"/>
      <c r="P2" s="667"/>
      <c r="Q2" s="667"/>
      <c r="R2" s="667"/>
      <c r="T2" s="618"/>
      <c r="U2" s="667"/>
      <c r="V2" s="667"/>
      <c r="W2" s="667"/>
      <c r="X2" s="667"/>
      <c r="Z2" s="1221"/>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21"/>
    </row>
    <row r="4" spans="1:26" s="623" customFormat="1" ht="15" customHeight="1" x14ac:dyDescent="0.25">
      <c r="B4" s="1478" t="s">
        <v>399</v>
      </c>
      <c r="C4" s="1478"/>
      <c r="D4" s="1478"/>
      <c r="E4" s="1478"/>
      <c r="F4" s="1478"/>
      <c r="G4" s="1478"/>
      <c r="H4" s="1478"/>
      <c r="I4" s="1478"/>
      <c r="J4" s="1478"/>
      <c r="K4" s="1478"/>
      <c r="L4" s="1478"/>
      <c r="M4" s="1478"/>
      <c r="N4" s="1478"/>
      <c r="O4" s="1478"/>
      <c r="P4" s="1478"/>
      <c r="Q4" s="1478"/>
      <c r="R4" s="1478"/>
      <c r="S4" s="1478"/>
      <c r="T4" s="1478"/>
      <c r="U4" s="1478"/>
      <c r="V4" s="1478"/>
      <c r="W4" s="1478"/>
      <c r="X4" s="1478"/>
      <c r="Z4" s="1221"/>
    </row>
    <row r="5" spans="1:26" s="623"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Z5" s="1221"/>
    </row>
    <row r="6" spans="1:26" s="623" customFormat="1" ht="4.5" customHeight="1" x14ac:dyDescent="0.25">
      <c r="G6" s="668"/>
      <c r="H6" s="668"/>
      <c r="I6" s="668"/>
      <c r="J6" s="668"/>
      <c r="K6" s="668"/>
      <c r="L6" s="668"/>
      <c r="M6" s="668"/>
      <c r="N6" s="668"/>
      <c r="O6" s="668"/>
      <c r="P6" s="668"/>
      <c r="Q6" s="668"/>
      <c r="R6" s="668"/>
      <c r="T6" s="668"/>
      <c r="U6" s="668"/>
      <c r="V6" s="668"/>
      <c r="W6" s="668"/>
      <c r="X6" s="668"/>
      <c r="Z6" s="1221"/>
    </row>
    <row r="7" spans="1:26" s="628" customFormat="1" ht="52.5" customHeight="1" x14ac:dyDescent="0.35">
      <c r="A7" s="661"/>
      <c r="B7" s="1492" t="s">
        <v>12</v>
      </c>
      <c r="C7" s="625"/>
      <c r="D7" s="1487" t="s">
        <v>29</v>
      </c>
      <c r="E7" s="1488"/>
      <c r="F7" s="669"/>
      <c r="G7" s="670"/>
      <c r="H7" s="1487" t="s">
        <v>244</v>
      </c>
      <c r="I7" s="1488"/>
      <c r="J7" s="627"/>
      <c r="K7" s="1487" t="s">
        <v>31</v>
      </c>
      <c r="L7" s="1488"/>
      <c r="M7" s="627"/>
      <c r="N7" s="1487" t="s">
        <v>49</v>
      </c>
      <c r="O7" s="1488"/>
      <c r="P7" s="627"/>
      <c r="Q7" s="1487" t="s">
        <v>50</v>
      </c>
      <c r="R7" s="1488"/>
      <c r="T7" s="1489" t="s">
        <v>51</v>
      </c>
      <c r="U7" s="1490"/>
      <c r="V7" s="627"/>
      <c r="W7" s="1487" t="s">
        <v>113</v>
      </c>
      <c r="X7" s="1488"/>
      <c r="Z7" s="1222"/>
    </row>
    <row r="8" spans="1:26" s="628" customFormat="1" ht="36" customHeight="1" x14ac:dyDescent="0.35">
      <c r="A8" s="661"/>
      <c r="B8" s="1493"/>
      <c r="D8" s="710" t="s">
        <v>9</v>
      </c>
      <c r="E8" s="712" t="s">
        <v>10</v>
      </c>
      <c r="F8" s="669"/>
      <c r="G8" s="670"/>
      <c r="H8" s="711" t="s">
        <v>9</v>
      </c>
      <c r="I8" s="713" t="s">
        <v>187</v>
      </c>
      <c r="J8" s="671"/>
      <c r="K8" s="710" t="s">
        <v>9</v>
      </c>
      <c r="L8" s="712" t="s">
        <v>479</v>
      </c>
      <c r="M8" s="671"/>
      <c r="N8" s="710" t="s">
        <v>9</v>
      </c>
      <c r="O8" s="712" t="s">
        <v>479</v>
      </c>
      <c r="P8" s="671"/>
      <c r="Q8" s="710" t="s">
        <v>9</v>
      </c>
      <c r="R8" s="712" t="s">
        <v>479</v>
      </c>
      <c r="T8" s="710" t="s">
        <v>9</v>
      </c>
      <c r="U8" s="712" t="s">
        <v>479</v>
      </c>
      <c r="V8" s="671"/>
      <c r="W8" s="710" t="s">
        <v>9</v>
      </c>
      <c r="X8" s="712" t="s">
        <v>479</v>
      </c>
      <c r="Z8" s="1222" t="s">
        <v>480</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407182</v>
      </c>
      <c r="E10" s="676">
        <v>19.334433051566148</v>
      </c>
      <c r="F10" s="677"/>
      <c r="G10" s="678"/>
      <c r="H10" s="675">
        <v>376734</v>
      </c>
      <c r="I10" s="676">
        <v>92.522262771930002</v>
      </c>
      <c r="J10" s="679"/>
      <c r="K10" s="675">
        <v>78852</v>
      </c>
      <c r="L10" s="676">
        <v>20.930417748331713</v>
      </c>
      <c r="M10" s="680">
        <v>53364</v>
      </c>
      <c r="N10" s="675">
        <v>137863</v>
      </c>
      <c r="O10" s="676">
        <v>36.594254832322008</v>
      </c>
      <c r="P10" s="678">
        <v>53364</v>
      </c>
      <c r="Q10" s="675">
        <v>91112</v>
      </c>
      <c r="R10" s="676">
        <f t="shared" ref="R10:R27" si="0">Q10*100/H10</f>
        <v>24.184703265433967</v>
      </c>
      <c r="S10" s="681"/>
      <c r="T10" s="675">
        <f t="shared" ref="T10:T27" si="1">K10+N10+Q10</f>
        <v>307827</v>
      </c>
      <c r="U10" s="676">
        <f>T10*100/H10</f>
        <v>81.709375846087696</v>
      </c>
      <c r="V10" s="678">
        <v>53364</v>
      </c>
      <c r="W10" s="675">
        <v>68907</v>
      </c>
      <c r="X10" s="676">
        <f>W10*100/H10</f>
        <v>18.290624153912308</v>
      </c>
      <c r="Z10" s="854"/>
    </row>
    <row r="11" spans="1:26" s="633" customFormat="1" ht="18" customHeight="1" x14ac:dyDescent="0.25">
      <c r="A11" s="673"/>
      <c r="B11" s="682" t="s">
        <v>7</v>
      </c>
      <c r="D11" s="683">
        <v>56858</v>
      </c>
      <c r="E11" s="684">
        <v>2.6998177582652181</v>
      </c>
      <c r="F11" s="677"/>
      <c r="G11" s="678"/>
      <c r="H11" s="683">
        <v>49959</v>
      </c>
      <c r="I11" s="684">
        <v>87.866263322663471</v>
      </c>
      <c r="J11" s="679"/>
      <c r="K11" s="683">
        <v>12278</v>
      </c>
      <c r="L11" s="684">
        <v>24.576152445004904</v>
      </c>
      <c r="M11" s="680">
        <v>5161</v>
      </c>
      <c r="N11" s="683">
        <v>15064</v>
      </c>
      <c r="O11" s="684">
        <v>30.152725234692447</v>
      </c>
      <c r="P11" s="678">
        <v>5161</v>
      </c>
      <c r="Q11" s="683">
        <v>14612</v>
      </c>
      <c r="R11" s="684">
        <f t="shared" si="0"/>
        <v>29.247983346344004</v>
      </c>
      <c r="S11" s="681"/>
      <c r="T11" s="683">
        <f t="shared" si="1"/>
        <v>41954</v>
      </c>
      <c r="U11" s="684">
        <f t="shared" ref="U11:U27" si="2">T11*100/H11</f>
        <v>83.976861026041348</v>
      </c>
      <c r="V11" s="678">
        <v>5161</v>
      </c>
      <c r="W11" s="683">
        <v>8005</v>
      </c>
      <c r="X11" s="684">
        <f t="shared" ref="X11:X27" si="3">W11*100/H11</f>
        <v>16.023138973958645</v>
      </c>
      <c r="Z11" s="854"/>
    </row>
    <row r="12" spans="1:26" s="633" customFormat="1" ht="18" customHeight="1" x14ac:dyDescent="0.25">
      <c r="A12" s="673"/>
      <c r="B12" s="682" t="s">
        <v>37</v>
      </c>
      <c r="D12" s="683">
        <v>48519</v>
      </c>
      <c r="E12" s="684">
        <v>2.3038527175291099</v>
      </c>
      <c r="F12" s="677"/>
      <c r="G12" s="678"/>
      <c r="H12" s="683">
        <v>40816</v>
      </c>
      <c r="I12" s="684">
        <v>84.123745336878329</v>
      </c>
      <c r="J12" s="679"/>
      <c r="K12" s="683">
        <v>7902</v>
      </c>
      <c r="L12" s="684">
        <v>19.360054880439044</v>
      </c>
      <c r="M12" s="680">
        <v>3593</v>
      </c>
      <c r="N12" s="683">
        <v>10862</v>
      </c>
      <c r="O12" s="684">
        <v>26.612112896903174</v>
      </c>
      <c r="P12" s="678">
        <v>3593</v>
      </c>
      <c r="Q12" s="683">
        <v>13532</v>
      </c>
      <c r="R12" s="684">
        <f t="shared" si="0"/>
        <v>33.153665229321831</v>
      </c>
      <c r="S12" s="681"/>
      <c r="T12" s="683">
        <f t="shared" si="1"/>
        <v>32296</v>
      </c>
      <c r="U12" s="684">
        <f t="shared" si="2"/>
        <v>79.125833006664053</v>
      </c>
      <c r="V12" s="678">
        <v>3593</v>
      </c>
      <c r="W12" s="683">
        <v>8520</v>
      </c>
      <c r="X12" s="684">
        <f t="shared" si="3"/>
        <v>20.874166993335947</v>
      </c>
      <c r="Z12" s="854"/>
    </row>
    <row r="13" spans="1:26" s="633" customFormat="1" ht="18" customHeight="1" x14ac:dyDescent="0.25">
      <c r="A13" s="673"/>
      <c r="B13" s="682" t="s">
        <v>38</v>
      </c>
      <c r="D13" s="683">
        <v>45142</v>
      </c>
      <c r="E13" s="684">
        <v>2.1435008836682345</v>
      </c>
      <c r="F13" s="677"/>
      <c r="G13" s="678"/>
      <c r="H13" s="683">
        <v>42594</v>
      </c>
      <c r="I13" s="684">
        <v>94.355589030171458</v>
      </c>
      <c r="J13" s="679"/>
      <c r="K13" s="683">
        <v>8527</v>
      </c>
      <c r="L13" s="684">
        <v>20.019251537775272</v>
      </c>
      <c r="M13" s="680">
        <v>2742</v>
      </c>
      <c r="N13" s="683">
        <v>11327</v>
      </c>
      <c r="O13" s="684">
        <v>26.592947363478423</v>
      </c>
      <c r="P13" s="678">
        <v>2742</v>
      </c>
      <c r="Q13" s="683">
        <v>14852</v>
      </c>
      <c r="R13" s="684">
        <f t="shared" si="0"/>
        <v>34.868760858336856</v>
      </c>
      <c r="S13" s="681"/>
      <c r="T13" s="683">
        <f t="shared" si="1"/>
        <v>34706</v>
      </c>
      <c r="U13" s="684">
        <f t="shared" si="2"/>
        <v>81.480959759590547</v>
      </c>
      <c r="V13" s="678">
        <v>2742</v>
      </c>
      <c r="W13" s="683">
        <v>7888</v>
      </c>
      <c r="X13" s="684">
        <f t="shared" si="3"/>
        <v>18.519040240409446</v>
      </c>
      <c r="Z13" s="854"/>
    </row>
    <row r="14" spans="1:26" s="633" customFormat="1" ht="18" customHeight="1" x14ac:dyDescent="0.25">
      <c r="A14" s="673"/>
      <c r="B14" s="682" t="s">
        <v>6</v>
      </c>
      <c r="D14" s="683">
        <v>69464</v>
      </c>
      <c r="E14" s="684">
        <v>3.2983949621888762</v>
      </c>
      <c r="F14" s="677"/>
      <c r="G14" s="678"/>
      <c r="H14" s="683">
        <v>55189</v>
      </c>
      <c r="I14" s="684">
        <v>79.449786939997693</v>
      </c>
      <c r="J14" s="679"/>
      <c r="K14" s="683">
        <v>15898</v>
      </c>
      <c r="L14" s="684">
        <v>28.806465056442406</v>
      </c>
      <c r="M14" s="680">
        <v>7296</v>
      </c>
      <c r="N14" s="683">
        <v>17134</v>
      </c>
      <c r="O14" s="684">
        <v>31.046041783688779</v>
      </c>
      <c r="P14" s="678">
        <v>7296</v>
      </c>
      <c r="Q14" s="683">
        <v>15635</v>
      </c>
      <c r="R14" s="684">
        <f t="shared" si="0"/>
        <v>28.329920817554221</v>
      </c>
      <c r="S14" s="681"/>
      <c r="T14" s="683">
        <f t="shared" si="1"/>
        <v>48667</v>
      </c>
      <c r="U14" s="684">
        <f t="shared" si="2"/>
        <v>88.182427657685409</v>
      </c>
      <c r="V14" s="678">
        <v>7296</v>
      </c>
      <c r="W14" s="683">
        <v>6522</v>
      </c>
      <c r="X14" s="684">
        <f t="shared" si="3"/>
        <v>11.817572342314591</v>
      </c>
      <c r="Z14" s="854"/>
    </row>
    <row r="15" spans="1:26" s="633" customFormat="1" ht="18" customHeight="1" x14ac:dyDescent="0.25">
      <c r="A15" s="673"/>
      <c r="B15" s="682" t="s">
        <v>5</v>
      </c>
      <c r="D15" s="683">
        <v>23700</v>
      </c>
      <c r="E15" s="684">
        <v>1.125359331508067</v>
      </c>
      <c r="F15" s="677"/>
      <c r="G15" s="678"/>
      <c r="H15" s="683">
        <v>22833</v>
      </c>
      <c r="I15" s="684">
        <v>96.341772151898738</v>
      </c>
      <c r="J15" s="679"/>
      <c r="K15" s="683">
        <v>5340</v>
      </c>
      <c r="L15" s="684">
        <v>23.38720273288661</v>
      </c>
      <c r="M15" s="680">
        <v>3462</v>
      </c>
      <c r="N15" s="683">
        <v>7881</v>
      </c>
      <c r="O15" s="684">
        <v>34.515832347917488</v>
      </c>
      <c r="P15" s="678">
        <v>3462</v>
      </c>
      <c r="Q15" s="683">
        <v>5143</v>
      </c>
      <c r="R15" s="684">
        <f t="shared" si="0"/>
        <v>22.524416414838171</v>
      </c>
      <c r="S15" s="681"/>
      <c r="T15" s="683">
        <f t="shared" si="1"/>
        <v>18364</v>
      </c>
      <c r="U15" s="684">
        <f t="shared" si="2"/>
        <v>80.427451495642273</v>
      </c>
      <c r="V15" s="678">
        <v>3462</v>
      </c>
      <c r="W15" s="683">
        <v>4469</v>
      </c>
      <c r="X15" s="684">
        <f t="shared" si="3"/>
        <v>19.572548504357727</v>
      </c>
      <c r="Z15" s="854"/>
    </row>
    <row r="16" spans="1:26" s="633" customFormat="1" ht="18" customHeight="1" x14ac:dyDescent="0.25">
      <c r="A16" s="673"/>
      <c r="B16" s="682" t="s">
        <v>4</v>
      </c>
      <c r="D16" s="683">
        <v>159961</v>
      </c>
      <c r="E16" s="684">
        <v>7.5955107184540891</v>
      </c>
      <c r="F16" s="677"/>
      <c r="G16" s="678"/>
      <c r="H16" s="683">
        <v>153002</v>
      </c>
      <c r="I16" s="684">
        <v>95.649564581366704</v>
      </c>
      <c r="J16" s="679"/>
      <c r="K16" s="683">
        <v>34931</v>
      </c>
      <c r="L16" s="684">
        <v>22.830420517378858</v>
      </c>
      <c r="M16" s="680">
        <v>14325</v>
      </c>
      <c r="N16" s="683">
        <v>40996</v>
      </c>
      <c r="O16" s="684">
        <v>26.79442098796094</v>
      </c>
      <c r="P16" s="678">
        <v>14325</v>
      </c>
      <c r="Q16" s="683">
        <v>48948</v>
      </c>
      <c r="R16" s="684">
        <f t="shared" si="0"/>
        <v>31.991738670082743</v>
      </c>
      <c r="S16" s="681"/>
      <c r="T16" s="683">
        <f t="shared" si="1"/>
        <v>124875</v>
      </c>
      <c r="U16" s="684">
        <f t="shared" si="2"/>
        <v>81.616580175422541</v>
      </c>
      <c r="V16" s="678">
        <v>14325</v>
      </c>
      <c r="W16" s="683">
        <v>28127</v>
      </c>
      <c r="X16" s="684">
        <f t="shared" si="3"/>
        <v>18.383419824577455</v>
      </c>
      <c r="Z16" s="854"/>
    </row>
    <row r="17" spans="1:26" s="633" customFormat="1" ht="18" customHeight="1" x14ac:dyDescent="0.25">
      <c r="A17" s="673"/>
      <c r="B17" s="682" t="s">
        <v>40</v>
      </c>
      <c r="D17" s="683">
        <v>98240</v>
      </c>
      <c r="E17" s="684">
        <v>4.6647806214072789</v>
      </c>
      <c r="F17" s="677"/>
      <c r="G17" s="678"/>
      <c r="H17" s="683">
        <v>94727</v>
      </c>
      <c r="I17" s="684">
        <v>96.424063517915314</v>
      </c>
      <c r="J17" s="679"/>
      <c r="K17" s="683">
        <v>23183</v>
      </c>
      <c r="L17" s="684">
        <v>24.473486967812768</v>
      </c>
      <c r="M17" s="680">
        <v>9188</v>
      </c>
      <c r="N17" s="683">
        <v>25471</v>
      </c>
      <c r="O17" s="684">
        <v>26.88884900820252</v>
      </c>
      <c r="P17" s="678">
        <v>9188</v>
      </c>
      <c r="Q17" s="683">
        <v>29002</v>
      </c>
      <c r="R17" s="684">
        <f t="shared" si="0"/>
        <v>30.616402926304012</v>
      </c>
      <c r="S17" s="681"/>
      <c r="T17" s="683">
        <f t="shared" si="1"/>
        <v>77656</v>
      </c>
      <c r="U17" s="684">
        <f t="shared" si="2"/>
        <v>81.978738902319293</v>
      </c>
      <c r="V17" s="678">
        <v>9188</v>
      </c>
      <c r="W17" s="683">
        <v>17071</v>
      </c>
      <c r="X17" s="684">
        <f t="shared" si="3"/>
        <v>18.021261097680704</v>
      </c>
      <c r="Z17" s="854"/>
    </row>
    <row r="18" spans="1:26" s="633" customFormat="1" ht="18" customHeight="1" x14ac:dyDescent="0.25">
      <c r="A18" s="673"/>
      <c r="B18" s="682" t="s">
        <v>41</v>
      </c>
      <c r="D18" s="683">
        <v>368778</v>
      </c>
      <c r="E18" s="684">
        <v>17.510876099362108</v>
      </c>
      <c r="F18" s="677"/>
      <c r="G18" s="678"/>
      <c r="H18" s="683">
        <v>338778</v>
      </c>
      <c r="I18" s="684">
        <v>91.865024486276297</v>
      </c>
      <c r="J18" s="679"/>
      <c r="K18" s="683">
        <v>49490</v>
      </c>
      <c r="L18" s="684">
        <v>14.608386613062242</v>
      </c>
      <c r="M18" s="680">
        <v>34612</v>
      </c>
      <c r="N18" s="683">
        <v>98952</v>
      </c>
      <c r="O18" s="684">
        <v>29.208508226626286</v>
      </c>
      <c r="P18" s="678">
        <v>34612</v>
      </c>
      <c r="Q18" s="683">
        <v>110443</v>
      </c>
      <c r="R18" s="684">
        <f t="shared" si="0"/>
        <v>32.600404984975413</v>
      </c>
      <c r="S18" s="681"/>
      <c r="T18" s="683">
        <f t="shared" si="1"/>
        <v>258885</v>
      </c>
      <c r="U18" s="684">
        <f t="shared" si="2"/>
        <v>76.417299824663942</v>
      </c>
      <c r="V18" s="678">
        <v>34612</v>
      </c>
      <c r="W18" s="683">
        <v>79893</v>
      </c>
      <c r="X18" s="684">
        <f t="shared" si="3"/>
        <v>23.582700175336061</v>
      </c>
      <c r="Z18" s="854"/>
    </row>
    <row r="19" spans="1:26" s="633" customFormat="1" ht="18" customHeight="1" x14ac:dyDescent="0.25">
      <c r="A19" s="673"/>
      <c r="B19" s="682" t="s">
        <v>3</v>
      </c>
      <c r="D19" s="683">
        <v>209122</v>
      </c>
      <c r="E19" s="684">
        <v>9.929847853317721</v>
      </c>
      <c r="F19" s="677"/>
      <c r="G19" s="678"/>
      <c r="H19" s="683">
        <v>195278</v>
      </c>
      <c r="I19" s="684">
        <v>93.379940895745065</v>
      </c>
      <c r="J19" s="679"/>
      <c r="K19" s="683">
        <v>47970</v>
      </c>
      <c r="L19" s="684">
        <v>24.564979157918454</v>
      </c>
      <c r="M19" s="680">
        <v>13397</v>
      </c>
      <c r="N19" s="683">
        <v>62679</v>
      </c>
      <c r="O19" s="684">
        <v>32.097317670193263</v>
      </c>
      <c r="P19" s="678">
        <v>13397</v>
      </c>
      <c r="Q19" s="683">
        <v>56881</v>
      </c>
      <c r="R19" s="684">
        <f t="shared" si="0"/>
        <v>29.128217208287673</v>
      </c>
      <c r="S19" s="681"/>
      <c r="T19" s="683">
        <f t="shared" si="1"/>
        <v>167530</v>
      </c>
      <c r="U19" s="684">
        <f t="shared" si="2"/>
        <v>85.790514036399387</v>
      </c>
      <c r="V19" s="678">
        <v>13397</v>
      </c>
      <c r="W19" s="683">
        <v>27748</v>
      </c>
      <c r="X19" s="684">
        <f t="shared" si="3"/>
        <v>14.20948596360061</v>
      </c>
      <c r="Z19" s="854"/>
    </row>
    <row r="20" spans="1:26" s="633" customFormat="1" ht="18" customHeight="1" x14ac:dyDescent="0.25">
      <c r="A20" s="673"/>
      <c r="B20" s="682" t="s">
        <v>2</v>
      </c>
      <c r="D20" s="683">
        <v>58675</v>
      </c>
      <c r="E20" s="684">
        <v>2.7860953070141701</v>
      </c>
      <c r="F20" s="677"/>
      <c r="G20" s="678"/>
      <c r="H20" s="683">
        <v>56394</v>
      </c>
      <c r="I20" s="684">
        <v>96.11248402215594</v>
      </c>
      <c r="J20" s="679"/>
      <c r="K20" s="683">
        <v>13208</v>
      </c>
      <c r="L20" s="684">
        <v>23.420931304748731</v>
      </c>
      <c r="M20" s="680">
        <v>6540</v>
      </c>
      <c r="N20" s="683">
        <v>13449</v>
      </c>
      <c r="O20" s="684">
        <v>23.84828173209916</v>
      </c>
      <c r="P20" s="678">
        <v>6540</v>
      </c>
      <c r="Q20" s="683">
        <v>14075</v>
      </c>
      <c r="R20" s="684">
        <f t="shared" si="0"/>
        <v>24.958328900237614</v>
      </c>
      <c r="S20" s="681"/>
      <c r="T20" s="683">
        <f t="shared" si="1"/>
        <v>40732</v>
      </c>
      <c r="U20" s="684">
        <f t="shared" si="2"/>
        <v>72.227541937085505</v>
      </c>
      <c r="V20" s="678">
        <v>6540</v>
      </c>
      <c r="W20" s="683">
        <v>15662</v>
      </c>
      <c r="X20" s="684">
        <f t="shared" si="3"/>
        <v>27.772458062914495</v>
      </c>
      <c r="Z20" s="854"/>
    </row>
    <row r="21" spans="1:26" s="633" customFormat="1" ht="18" customHeight="1" x14ac:dyDescent="0.25">
      <c r="A21" s="673"/>
      <c r="B21" s="682" t="s">
        <v>35</v>
      </c>
      <c r="D21" s="683">
        <v>84146</v>
      </c>
      <c r="E21" s="684">
        <v>3.995547945530709</v>
      </c>
      <c r="F21" s="677"/>
      <c r="G21" s="678"/>
      <c r="H21" s="683">
        <v>83897</v>
      </c>
      <c r="I21" s="684">
        <v>99.70408575571031</v>
      </c>
      <c r="J21" s="679"/>
      <c r="K21" s="683">
        <v>26096</v>
      </c>
      <c r="L21" s="684">
        <v>31.104807084877887</v>
      </c>
      <c r="M21" s="680">
        <v>13798</v>
      </c>
      <c r="N21" s="683">
        <v>26427</v>
      </c>
      <c r="O21" s="684">
        <v>31.49933847455809</v>
      </c>
      <c r="P21" s="678">
        <v>13798</v>
      </c>
      <c r="Q21" s="683">
        <v>24250</v>
      </c>
      <c r="R21" s="684">
        <f t="shared" si="0"/>
        <v>28.904490029440861</v>
      </c>
      <c r="S21" s="681"/>
      <c r="T21" s="683">
        <f t="shared" si="1"/>
        <v>76773</v>
      </c>
      <c r="U21" s="684">
        <f t="shared" si="2"/>
        <v>91.508635588876842</v>
      </c>
      <c r="V21" s="678">
        <v>13798</v>
      </c>
      <c r="W21" s="683">
        <v>7124</v>
      </c>
      <c r="X21" s="684">
        <f t="shared" si="3"/>
        <v>8.491364411123163</v>
      </c>
      <c r="Z21" s="854"/>
    </row>
    <row r="22" spans="1:26" s="633" customFormat="1" ht="18" customHeight="1" x14ac:dyDescent="0.25">
      <c r="A22" s="673"/>
      <c r="B22" s="682" t="s">
        <v>42</v>
      </c>
      <c r="D22" s="683">
        <v>252067</v>
      </c>
      <c r="E22" s="684">
        <v>11.969027452119997</v>
      </c>
      <c r="F22" s="677"/>
      <c r="G22" s="678"/>
      <c r="H22" s="683">
        <v>251691</v>
      </c>
      <c r="I22" s="684">
        <v>99.850833310191334</v>
      </c>
      <c r="J22" s="679"/>
      <c r="K22" s="683">
        <v>63927</v>
      </c>
      <c r="L22" s="684">
        <v>25.399001156179601</v>
      </c>
      <c r="M22" s="680">
        <v>24812</v>
      </c>
      <c r="N22" s="683">
        <v>73342</v>
      </c>
      <c r="O22" s="684">
        <v>29.139699075453631</v>
      </c>
      <c r="P22" s="678">
        <v>24812</v>
      </c>
      <c r="Q22" s="683">
        <v>60196</v>
      </c>
      <c r="R22" s="684">
        <f t="shared" si="0"/>
        <v>23.916627928690339</v>
      </c>
      <c r="S22" s="681"/>
      <c r="T22" s="683">
        <f t="shared" si="1"/>
        <v>197465</v>
      </c>
      <c r="U22" s="684">
        <f t="shared" si="2"/>
        <v>78.455328160323575</v>
      </c>
      <c r="V22" s="678">
        <v>24812</v>
      </c>
      <c r="W22" s="683">
        <v>54226</v>
      </c>
      <c r="X22" s="684">
        <f t="shared" si="3"/>
        <v>21.544671839676429</v>
      </c>
      <c r="Z22" s="854"/>
    </row>
    <row r="23" spans="1:26" s="633" customFormat="1" ht="18" customHeight="1" x14ac:dyDescent="0.25">
      <c r="A23" s="673">
        <v>47094</v>
      </c>
      <c r="B23" s="682" t="s">
        <v>43</v>
      </c>
      <c r="D23" s="683">
        <v>65939</v>
      </c>
      <c r="E23" s="684">
        <v>3.1310155679455876</v>
      </c>
      <c r="F23" s="677"/>
      <c r="G23" s="678"/>
      <c r="H23" s="683">
        <v>56723</v>
      </c>
      <c r="I23" s="684">
        <v>86.02344591213091</v>
      </c>
      <c r="J23" s="679"/>
      <c r="K23" s="683">
        <v>14927</v>
      </c>
      <c r="L23" s="684">
        <v>26.315603899652697</v>
      </c>
      <c r="M23" s="680">
        <v>10064</v>
      </c>
      <c r="N23" s="683">
        <v>18920</v>
      </c>
      <c r="O23" s="684">
        <v>33.355076424025526</v>
      </c>
      <c r="P23" s="678">
        <v>10064</v>
      </c>
      <c r="Q23" s="683">
        <v>15756</v>
      </c>
      <c r="R23" s="684">
        <f t="shared" si="0"/>
        <v>27.777092184828025</v>
      </c>
      <c r="S23" s="681"/>
      <c r="T23" s="683">
        <f t="shared" si="1"/>
        <v>49603</v>
      </c>
      <c r="U23" s="684">
        <f t="shared" si="2"/>
        <v>87.447772508506247</v>
      </c>
      <c r="V23" s="678">
        <v>10064</v>
      </c>
      <c r="W23" s="683">
        <v>7120</v>
      </c>
      <c r="X23" s="684">
        <f t="shared" si="3"/>
        <v>12.552227491493751</v>
      </c>
      <c r="Z23" s="854"/>
    </row>
    <row r="24" spans="1:26" s="633" customFormat="1" ht="18" customHeight="1" x14ac:dyDescent="0.25">
      <c r="B24" s="682" t="s">
        <v>44</v>
      </c>
      <c r="D24" s="685">
        <v>21613</v>
      </c>
      <c r="E24" s="684">
        <v>1.0262612334128207</v>
      </c>
      <c r="F24" s="677"/>
      <c r="G24" s="678"/>
      <c r="H24" s="683">
        <v>21529</v>
      </c>
      <c r="I24" s="684">
        <v>99.61134502382825</v>
      </c>
      <c r="J24" s="679"/>
      <c r="K24" s="685">
        <v>3342</v>
      </c>
      <c r="L24" s="684">
        <v>15.523247712387942</v>
      </c>
      <c r="M24" s="680">
        <v>1275</v>
      </c>
      <c r="N24" s="683">
        <v>6307</v>
      </c>
      <c r="O24" s="684">
        <v>29.295369037112732</v>
      </c>
      <c r="P24" s="678">
        <v>1275</v>
      </c>
      <c r="Q24" s="683">
        <v>6983</v>
      </c>
      <c r="R24" s="684">
        <f t="shared" si="0"/>
        <v>32.435319801198382</v>
      </c>
      <c r="S24" s="681"/>
      <c r="T24" s="685">
        <f t="shared" si="1"/>
        <v>16632</v>
      </c>
      <c r="U24" s="684">
        <f t="shared" si="2"/>
        <v>77.253936550699052</v>
      </c>
      <c r="V24" s="678">
        <v>1275</v>
      </c>
      <c r="W24" s="683">
        <v>4897</v>
      </c>
      <c r="X24" s="684">
        <f t="shared" si="3"/>
        <v>22.746063449300944</v>
      </c>
      <c r="Z24" s="854"/>
    </row>
    <row r="25" spans="1:26" s="633" customFormat="1" ht="18" customHeight="1" x14ac:dyDescent="0.25">
      <c r="B25" s="682" t="s">
        <v>45</v>
      </c>
      <c r="D25" s="685">
        <v>116241</v>
      </c>
      <c r="E25" s="684">
        <v>5.5195313946763385</v>
      </c>
      <c r="F25" s="677"/>
      <c r="G25" s="678"/>
      <c r="H25" s="683">
        <v>116085</v>
      </c>
      <c r="I25" s="684">
        <v>99.865796061630576</v>
      </c>
      <c r="J25" s="679"/>
      <c r="K25" s="685">
        <v>19866</v>
      </c>
      <c r="L25" s="684">
        <v>17.113322134642718</v>
      </c>
      <c r="M25" s="680">
        <v>8030</v>
      </c>
      <c r="N25" s="685">
        <v>26875</v>
      </c>
      <c r="O25" s="684">
        <v>23.151139251410605</v>
      </c>
      <c r="P25" s="678">
        <v>8030</v>
      </c>
      <c r="Q25" s="683">
        <v>37284</v>
      </c>
      <c r="R25" s="684">
        <f t="shared" si="0"/>
        <v>32.117844682775555</v>
      </c>
      <c r="S25" s="681"/>
      <c r="T25" s="685">
        <f t="shared" si="1"/>
        <v>84025</v>
      </c>
      <c r="U25" s="684">
        <f t="shared" si="2"/>
        <v>72.382306068828882</v>
      </c>
      <c r="V25" s="678">
        <v>8030</v>
      </c>
      <c r="W25" s="683">
        <v>32060</v>
      </c>
      <c r="X25" s="684">
        <f t="shared" si="3"/>
        <v>27.617693931171125</v>
      </c>
      <c r="Z25" s="854"/>
    </row>
    <row r="26" spans="1:26" s="633" customFormat="1" ht="18" customHeight="1" x14ac:dyDescent="0.25">
      <c r="B26" s="682" t="s">
        <v>46</v>
      </c>
      <c r="D26" s="685">
        <v>14873</v>
      </c>
      <c r="E26" s="686">
        <v>0.70622233491643371</v>
      </c>
      <c r="F26" s="677"/>
      <c r="G26" s="678"/>
      <c r="H26" s="683">
        <v>14845</v>
      </c>
      <c r="I26" s="686">
        <v>99.811739393531909</v>
      </c>
      <c r="J26" s="679"/>
      <c r="K26" s="685">
        <v>2524</v>
      </c>
      <c r="L26" s="684">
        <v>17.002357696194004</v>
      </c>
      <c r="M26" s="680">
        <v>1753</v>
      </c>
      <c r="N26" s="685">
        <v>4386</v>
      </c>
      <c r="O26" s="686">
        <v>29.545301448299092</v>
      </c>
      <c r="P26" s="687">
        <v>1753</v>
      </c>
      <c r="Q26" s="683">
        <v>3823</v>
      </c>
      <c r="R26" s="686">
        <f t="shared" si="0"/>
        <v>25.752778713371505</v>
      </c>
      <c r="S26" s="681"/>
      <c r="T26" s="685">
        <f t="shared" si="1"/>
        <v>10733</v>
      </c>
      <c r="U26" s="686">
        <f t="shared" si="2"/>
        <v>72.300437857864594</v>
      </c>
      <c r="V26" s="687">
        <v>1753</v>
      </c>
      <c r="W26" s="683">
        <v>4112</v>
      </c>
      <c r="X26" s="686">
        <f t="shared" si="3"/>
        <v>27.699562142135399</v>
      </c>
      <c r="Z26" s="854"/>
    </row>
    <row r="27" spans="1:26" s="633" customFormat="1" ht="18" customHeight="1" x14ac:dyDescent="0.25">
      <c r="B27" s="688" t="s">
        <v>1</v>
      </c>
      <c r="D27" s="689">
        <v>5474</v>
      </c>
      <c r="E27" s="690">
        <v>0.25992476711709528</v>
      </c>
      <c r="F27" s="677"/>
      <c r="G27" s="678"/>
      <c r="H27" s="691">
        <v>5270</v>
      </c>
      <c r="I27" s="690">
        <v>96.273291925465841</v>
      </c>
      <c r="J27" s="679"/>
      <c r="K27" s="689">
        <v>1270</v>
      </c>
      <c r="L27" s="692">
        <v>24.098671726755217</v>
      </c>
      <c r="M27" s="680">
        <v>384</v>
      </c>
      <c r="N27" s="689">
        <v>1413</v>
      </c>
      <c r="O27" s="690">
        <v>26.812144212523719</v>
      </c>
      <c r="P27" s="687">
        <v>384</v>
      </c>
      <c r="Q27" s="691">
        <v>1237</v>
      </c>
      <c r="R27" s="690">
        <f t="shared" si="0"/>
        <v>23.472485768500949</v>
      </c>
      <c r="S27" s="681"/>
      <c r="T27" s="689">
        <f t="shared" si="1"/>
        <v>3920</v>
      </c>
      <c r="U27" s="690">
        <f t="shared" si="2"/>
        <v>74.383301707779893</v>
      </c>
      <c r="V27" s="687">
        <v>384</v>
      </c>
      <c r="W27" s="691">
        <v>1350</v>
      </c>
      <c r="X27" s="690">
        <f t="shared" si="3"/>
        <v>25.616698292220114</v>
      </c>
      <c r="Z27" s="854"/>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54" customFormat="1" ht="18" customHeight="1" x14ac:dyDescent="0.25">
      <c r="B29" s="1255" t="s">
        <v>0</v>
      </c>
      <c r="D29" s="1256">
        <f>SUM(D10:D28)</f>
        <v>2105994</v>
      </c>
      <c r="E29" s="1257">
        <f>SUM(E10:E27)</f>
        <v>100</v>
      </c>
      <c r="F29" s="1258"/>
      <c r="G29" s="843"/>
      <c r="H29" s="1256">
        <f>SUM(H10:H28)</f>
        <v>1976344</v>
      </c>
      <c r="I29" s="1257">
        <f>H29*100/D29</f>
        <v>93.843762137973798</v>
      </c>
      <c r="J29" s="1259"/>
      <c r="K29" s="1256">
        <f>SUM(K10:K28)</f>
        <v>429531</v>
      </c>
      <c r="L29" s="1257">
        <f>K29*100/H29</f>
        <v>21.73361520059261</v>
      </c>
      <c r="M29" s="1260"/>
      <c r="N29" s="1256">
        <f>SUM(N10:N28)</f>
        <v>599348</v>
      </c>
      <c r="O29" s="1257">
        <f>N29*100/H29</f>
        <v>30.326097076217501</v>
      </c>
      <c r="P29" s="1260"/>
      <c r="Q29" s="1261">
        <f>SUM(Q10:Q28)</f>
        <v>563764</v>
      </c>
      <c r="R29" s="1257">
        <f>Q29*100/H29</f>
        <v>28.525600806337359</v>
      </c>
      <c r="S29" s="1260"/>
      <c r="T29" s="1256">
        <f>SUM(T10:T27)</f>
        <v>1592643</v>
      </c>
      <c r="U29" s="1257">
        <f>T29*100/H29</f>
        <v>80.585313083147469</v>
      </c>
      <c r="V29" s="1260"/>
      <c r="W29" s="1261">
        <f>SUM(W10:W28)</f>
        <v>383701</v>
      </c>
      <c r="X29" s="1257">
        <f>W29*100/H29</f>
        <v>19.414686916852531</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704">
        <v>1753</v>
      </c>
      <c r="N37" s="703" t="e">
        <f>GETPIVOTDATA("Cuenta número de expedientes",#REF!,"CCAA",$B37,"Grado",N$7)</f>
        <v>#REF!</v>
      </c>
      <c r="O37" s="705" t="e">
        <f>N37*100/H37</f>
        <v>#REF!</v>
      </c>
      <c r="P37" s="706">
        <v>1753</v>
      </c>
      <c r="Q37" s="707" t="e">
        <f>GETPIVOTDATA("Cuenta número de expedientes",#REF!,"CCAA",$B37,"Grado",Q$7)</f>
        <v>#REF!</v>
      </c>
      <c r="R37" s="705" t="e">
        <f>Q37*100/H37</f>
        <v>#REF!</v>
      </c>
      <c r="S37" s="708"/>
      <c r="T37" s="703" t="e">
        <f>K37+N37+Q37</f>
        <v>#REF!</v>
      </c>
      <c r="U37" s="705" t="e">
        <f>T37*100/H37</f>
        <v>#REF!</v>
      </c>
      <c r="V37" s="706">
        <v>1753</v>
      </c>
      <c r="W37" s="707" t="e">
        <f>GETPIVOTDATA("Cuenta número de expedientes",#REF!,"CCAA",$B37,"Grado",W$7)</f>
        <v>#REF!</v>
      </c>
      <c r="X37" s="705"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704">
        <v>1753</v>
      </c>
      <c r="N38" s="703" t="e">
        <f>GETPIVOTDATA("Cuenta número de expedientes",#REF!,"CCAA",$B38,"Grado",N$7)</f>
        <v>#REF!</v>
      </c>
      <c r="O38" s="705" t="e">
        <f>N38*100/H38</f>
        <v>#REF!</v>
      </c>
      <c r="P38" s="706">
        <v>1753</v>
      </c>
      <c r="Q38" s="707" t="e">
        <f>GETPIVOTDATA("Cuenta número de expedientes",#REF!,"CCAA",$B38,"Grado",Q$7)</f>
        <v>#REF!</v>
      </c>
      <c r="R38" s="705" t="e">
        <f>Q38*100/H38</f>
        <v>#REF!</v>
      </c>
      <c r="S38" s="708"/>
      <c r="T38" s="703" t="e">
        <f>K38+N38+Q38</f>
        <v>#REF!</v>
      </c>
      <c r="U38" s="705" t="e">
        <f>T38*100/H38</f>
        <v>#REF!</v>
      </c>
      <c r="V38" s="706">
        <v>1753</v>
      </c>
      <c r="W38" s="707" t="e">
        <f>GETPIVOTDATA("Cuenta número de expedientes",#REF!,"CCAA",$B38,"Grado",W$7)</f>
        <v>#REF!</v>
      </c>
      <c r="X38" s="705" t="e">
        <f>W38*100/H38</f>
        <v>#REF!</v>
      </c>
      <c r="Y38" s="702"/>
    </row>
    <row r="39" spans="2:26" s="700" customFormat="1" x14ac:dyDescent="0.35"/>
    <row r="40" spans="2:26" s="700" customFormat="1" x14ac:dyDescent="0.35"/>
    <row r="41" spans="2:26" x14ac:dyDescent="0.35">
      <c r="Z41" s="666"/>
    </row>
    <row r="42" spans="2:26" x14ac:dyDescent="0.35">
      <c r="Z42" s="666"/>
    </row>
    <row r="43" spans="2:26" x14ac:dyDescent="0.35">
      <c r="Z43" s="666"/>
    </row>
    <row r="44" spans="2:26" s="709" customFormat="1" x14ac:dyDescent="0.35">
      <c r="Z44" s="700"/>
    </row>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4" customWidth="1"/>
    <col min="25" max="25" width="10.453125" style="734" customWidth="1"/>
    <col min="26" max="26" width="1.453125" style="615" customWidth="1"/>
    <col min="27" max="16384" width="11.453125" style="615"/>
  </cols>
  <sheetData>
    <row r="1" spans="2:25" s="613" customFormat="1" ht="9" customHeight="1" x14ac:dyDescent="0.25">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25" s="619" customFormat="1" ht="49.5" customHeight="1" x14ac:dyDescent="0.35">
      <c r="B2" s="720"/>
      <c r="C2" s="720"/>
      <c r="D2" s="720"/>
      <c r="E2" s="720"/>
      <c r="F2" s="720"/>
      <c r="G2" s="720"/>
      <c r="H2" s="720"/>
      <c r="I2" s="720"/>
      <c r="J2" s="720"/>
      <c r="K2" s="720"/>
      <c r="X2" s="667"/>
      <c r="Y2" s="667"/>
    </row>
    <row r="3" spans="2:25" s="623" customFormat="1" ht="39.75" customHeight="1" x14ac:dyDescent="0.25">
      <c r="B3" s="1494" t="s">
        <v>400</v>
      </c>
      <c r="C3" s="1494"/>
      <c r="D3" s="1494"/>
      <c r="E3" s="1494"/>
      <c r="F3" s="1494"/>
      <c r="G3" s="1494"/>
      <c r="H3" s="1494"/>
      <c r="I3" s="1494"/>
      <c r="J3" s="1494"/>
      <c r="K3" s="1494"/>
      <c r="L3" s="1494"/>
      <c r="M3" s="1494"/>
      <c r="N3" s="1494"/>
      <c r="O3" s="1494"/>
      <c r="P3" s="1494"/>
      <c r="Q3" s="1494"/>
      <c r="R3" s="1494"/>
      <c r="S3" s="1494"/>
      <c r="T3" s="1494"/>
      <c r="U3" s="1494"/>
      <c r="V3" s="1494"/>
      <c r="W3" s="1494"/>
      <c r="X3" s="1494"/>
      <c r="Y3" s="721"/>
    </row>
    <row r="4" spans="2:25" s="623"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622"/>
    </row>
    <row r="5" spans="2:25" s="621" customFormat="1" ht="5.25" customHeight="1" x14ac:dyDescent="0.25">
      <c r="B5" s="722"/>
      <c r="C5" s="722"/>
      <c r="D5" s="722"/>
      <c r="E5" s="722"/>
      <c r="F5" s="722"/>
      <c r="G5" s="722"/>
      <c r="H5" s="722"/>
      <c r="I5" s="722"/>
      <c r="J5" s="722"/>
      <c r="K5" s="722"/>
      <c r="L5" s="722"/>
      <c r="M5" s="722"/>
      <c r="N5" s="722"/>
      <c r="O5" s="722"/>
      <c r="P5" s="722"/>
      <c r="Q5" s="722"/>
      <c r="R5" s="722"/>
      <c r="S5" s="722"/>
      <c r="T5" s="722"/>
      <c r="U5" s="722"/>
      <c r="V5" s="722"/>
      <c r="W5" s="722"/>
      <c r="X5" s="723"/>
      <c r="Y5" s="723"/>
    </row>
    <row r="6" spans="2:25" s="724" customFormat="1" ht="19.5" customHeight="1" x14ac:dyDescent="0.25">
      <c r="F6" s="1495" t="s">
        <v>52</v>
      </c>
      <c r="G6" s="1495"/>
      <c r="H6" s="1495"/>
      <c r="I6" s="1495"/>
      <c r="J6" s="1495"/>
      <c r="K6" s="1495"/>
      <c r="L6" s="1495"/>
      <c r="M6" s="1495"/>
      <c r="N6" s="1495"/>
      <c r="O6" s="1495"/>
      <c r="P6" s="1495"/>
      <c r="Q6" s="1495"/>
      <c r="R6" s="1495"/>
      <c r="S6" s="1495"/>
      <c r="T6" s="1495"/>
      <c r="U6" s="1495"/>
      <c r="V6" s="1495"/>
      <c r="W6" s="1495"/>
      <c r="X6" s="725"/>
      <c r="Y6" s="725"/>
    </row>
    <row r="7" spans="2:25" s="724" customFormat="1" ht="64.5" customHeight="1" x14ac:dyDescent="0.25">
      <c r="B7" s="1496" t="s">
        <v>12</v>
      </c>
      <c r="C7" s="717"/>
      <c r="D7" s="715"/>
      <c r="E7" s="717"/>
      <c r="F7" s="1496" t="s">
        <v>32</v>
      </c>
      <c r="G7" s="1496"/>
      <c r="H7" s="1496" t="s">
        <v>33</v>
      </c>
      <c r="I7" s="1496"/>
      <c r="J7" s="1496" t="s">
        <v>48</v>
      </c>
      <c r="K7" s="1496"/>
      <c r="L7" s="1496" t="s">
        <v>34</v>
      </c>
      <c r="M7" s="1496"/>
      <c r="N7" s="1496" t="s">
        <v>190</v>
      </c>
      <c r="O7" s="1496"/>
      <c r="P7" s="715"/>
      <c r="Q7" s="715"/>
    </row>
    <row r="8" spans="2:25" s="717" customFormat="1" ht="20.25" customHeight="1" x14ac:dyDescent="0.25">
      <c r="B8" s="1496"/>
      <c r="D8" s="715"/>
      <c r="F8" s="715" t="s">
        <v>9</v>
      </c>
      <c r="G8" s="715" t="s">
        <v>28</v>
      </c>
      <c r="H8" s="715" t="s">
        <v>9</v>
      </c>
      <c r="I8" s="715" t="s">
        <v>28</v>
      </c>
      <c r="J8" s="715" t="s">
        <v>9</v>
      </c>
      <c r="K8" s="715" t="s">
        <v>28</v>
      </c>
      <c r="L8" s="715" t="s">
        <v>9</v>
      </c>
      <c r="M8" s="715" t="s">
        <v>28</v>
      </c>
      <c r="N8" s="715" t="s">
        <v>9</v>
      </c>
      <c r="O8" s="715" t="s">
        <v>28</v>
      </c>
      <c r="P8" s="715"/>
      <c r="Q8" s="715"/>
    </row>
    <row r="9" spans="2:25" s="717" customFormat="1" ht="8.25" customHeight="1" x14ac:dyDescent="0.25">
      <c r="B9" s="715"/>
      <c r="C9" s="697"/>
      <c r="E9" s="697"/>
      <c r="F9" s="715"/>
      <c r="G9" s="715"/>
      <c r="H9" s="715"/>
      <c r="I9" s="715"/>
      <c r="J9" s="715"/>
      <c r="K9" s="715"/>
      <c r="L9" s="715"/>
      <c r="M9" s="715"/>
      <c r="N9" s="715"/>
      <c r="O9" s="715"/>
      <c r="P9" s="715"/>
      <c r="Q9" s="715"/>
    </row>
    <row r="10" spans="2:25" s="697" customFormat="1" ht="18" customHeight="1" x14ac:dyDescent="0.25">
      <c r="B10" s="716" t="s">
        <v>8</v>
      </c>
      <c r="D10" s="703"/>
      <c r="F10" s="707">
        <f>'31dictsaad'!K10</f>
        <v>78852</v>
      </c>
      <c r="G10" s="560">
        <f t="shared" ref="G10:G27" si="0">F10*100/$N10</f>
        <v>20.930417748331713</v>
      </c>
      <c r="H10" s="707">
        <f>'31dictsaad'!N10</f>
        <v>137863</v>
      </c>
      <c r="I10" s="560">
        <f t="shared" ref="I10:I27" si="1">H10*100/$N10</f>
        <v>36.594254832322008</v>
      </c>
      <c r="J10" s="707">
        <f>'31dictsaad'!Q10</f>
        <v>91112</v>
      </c>
      <c r="K10" s="560">
        <f t="shared" ref="K10:K27" si="2">J10*100/$N10</f>
        <v>24.184703265433967</v>
      </c>
      <c r="L10" s="707">
        <f>'31dictsaad'!W10</f>
        <v>68907</v>
      </c>
      <c r="M10" s="560">
        <f t="shared" ref="M10:M27" si="3">L10*100/$N10</f>
        <v>18.290624153912308</v>
      </c>
      <c r="N10" s="707">
        <f>F10+H10+J10+L10</f>
        <v>376734</v>
      </c>
      <c r="O10" s="560">
        <f>G10+I10+K10+M10</f>
        <v>99.999999999999986</v>
      </c>
      <c r="P10" s="726"/>
      <c r="Q10" s="726"/>
    </row>
    <row r="11" spans="2:25" s="697" customFormat="1" ht="18" customHeight="1" x14ac:dyDescent="0.25">
      <c r="B11" s="716" t="s">
        <v>7</v>
      </c>
      <c r="D11" s="703"/>
      <c r="F11" s="707">
        <f>'31dictsaad'!K11</f>
        <v>12278</v>
      </c>
      <c r="G11" s="560">
        <f t="shared" si="0"/>
        <v>24.576152445004904</v>
      </c>
      <c r="H11" s="707">
        <f>'31dictsaad'!N11</f>
        <v>15064</v>
      </c>
      <c r="I11" s="560">
        <f t="shared" si="1"/>
        <v>30.152725234692447</v>
      </c>
      <c r="J11" s="707">
        <f>'31dictsaad'!Q11</f>
        <v>14612</v>
      </c>
      <c r="K11" s="560">
        <f t="shared" si="2"/>
        <v>29.247983346344004</v>
      </c>
      <c r="L11" s="707">
        <f>'31dictsaad'!W11</f>
        <v>8005</v>
      </c>
      <c r="M11" s="560">
        <f t="shared" si="3"/>
        <v>16.023138973958645</v>
      </c>
      <c r="N11" s="707">
        <f t="shared" ref="N11:O27" si="4">F11+H11+J11+L11</f>
        <v>49959</v>
      </c>
      <c r="O11" s="560">
        <f t="shared" si="4"/>
        <v>100</v>
      </c>
      <c r="P11" s="726"/>
      <c r="Q11" s="726"/>
    </row>
    <row r="12" spans="2:25" s="697" customFormat="1" ht="22.5" customHeight="1" x14ac:dyDescent="0.25">
      <c r="B12" s="716" t="s">
        <v>37</v>
      </c>
      <c r="D12" s="703"/>
      <c r="F12" s="703">
        <f>'31dictsaad'!K12</f>
        <v>7902</v>
      </c>
      <c r="G12" s="560">
        <f t="shared" si="0"/>
        <v>19.360054880439044</v>
      </c>
      <c r="H12" s="703">
        <f>'31dictsaad'!N12</f>
        <v>10862</v>
      </c>
      <c r="I12" s="560">
        <f t="shared" si="1"/>
        <v>26.612112896903174</v>
      </c>
      <c r="J12" s="703">
        <f>'31dictsaad'!Q12</f>
        <v>13532</v>
      </c>
      <c r="K12" s="560">
        <f t="shared" si="2"/>
        <v>33.153665229321831</v>
      </c>
      <c r="L12" s="703">
        <f>'31dictsaad'!W12</f>
        <v>8520</v>
      </c>
      <c r="M12" s="560">
        <f t="shared" si="3"/>
        <v>20.874166993335947</v>
      </c>
      <c r="N12" s="707">
        <f t="shared" si="4"/>
        <v>40816</v>
      </c>
      <c r="O12" s="560">
        <f t="shared" si="4"/>
        <v>100</v>
      </c>
      <c r="P12" s="726"/>
      <c r="Q12" s="726"/>
    </row>
    <row r="13" spans="2:25" s="697" customFormat="1" ht="18" customHeight="1" x14ac:dyDescent="0.25">
      <c r="B13" s="716" t="s">
        <v>38</v>
      </c>
      <c r="D13" s="703"/>
      <c r="F13" s="707">
        <f>'31dictsaad'!K13</f>
        <v>8527</v>
      </c>
      <c r="G13" s="560">
        <f t="shared" si="0"/>
        <v>20.019251537775272</v>
      </c>
      <c r="H13" s="707">
        <f>'31dictsaad'!N13</f>
        <v>11327</v>
      </c>
      <c r="I13" s="560">
        <f t="shared" si="1"/>
        <v>26.592947363478423</v>
      </c>
      <c r="J13" s="707">
        <f>'31dictsaad'!Q13</f>
        <v>14852</v>
      </c>
      <c r="K13" s="560">
        <f t="shared" si="2"/>
        <v>34.868760858336856</v>
      </c>
      <c r="L13" s="707">
        <f>'31dictsaad'!W13</f>
        <v>7888</v>
      </c>
      <c r="M13" s="560">
        <f t="shared" si="3"/>
        <v>18.519040240409446</v>
      </c>
      <c r="N13" s="707">
        <f t="shared" si="4"/>
        <v>42594</v>
      </c>
      <c r="O13" s="560">
        <f t="shared" si="4"/>
        <v>100</v>
      </c>
      <c r="P13" s="726"/>
      <c r="Q13" s="726"/>
    </row>
    <row r="14" spans="2:25" s="697" customFormat="1" ht="18" customHeight="1" x14ac:dyDescent="0.25">
      <c r="B14" s="716" t="s">
        <v>6</v>
      </c>
      <c r="D14" s="703"/>
      <c r="F14" s="707">
        <f>'31dictsaad'!K14</f>
        <v>15898</v>
      </c>
      <c r="G14" s="560">
        <f t="shared" si="0"/>
        <v>28.806465056442406</v>
      </c>
      <c r="H14" s="707">
        <f>'31dictsaad'!N14</f>
        <v>17134</v>
      </c>
      <c r="I14" s="560">
        <f t="shared" si="1"/>
        <v>31.046041783688779</v>
      </c>
      <c r="J14" s="707">
        <f>'31dictsaad'!Q14</f>
        <v>15635</v>
      </c>
      <c r="K14" s="560">
        <f t="shared" si="2"/>
        <v>28.329920817554221</v>
      </c>
      <c r="L14" s="707">
        <f>'31dictsaad'!W14</f>
        <v>6522</v>
      </c>
      <c r="M14" s="560">
        <f t="shared" si="3"/>
        <v>11.817572342314591</v>
      </c>
      <c r="N14" s="707">
        <f t="shared" si="4"/>
        <v>55189</v>
      </c>
      <c r="O14" s="560">
        <f t="shared" si="4"/>
        <v>100</v>
      </c>
      <c r="P14" s="726"/>
      <c r="Q14" s="726"/>
    </row>
    <row r="15" spans="2:25" s="697" customFormat="1" ht="18" customHeight="1" x14ac:dyDescent="0.25">
      <c r="B15" s="716" t="s">
        <v>5</v>
      </c>
      <c r="D15" s="703"/>
      <c r="F15" s="703">
        <f>'31dictsaad'!K15</f>
        <v>5340</v>
      </c>
      <c r="G15" s="560">
        <f t="shared" si="0"/>
        <v>23.38720273288661</v>
      </c>
      <c r="H15" s="703">
        <f>'31dictsaad'!N15</f>
        <v>7881</v>
      </c>
      <c r="I15" s="560">
        <f t="shared" si="1"/>
        <v>34.515832347917488</v>
      </c>
      <c r="J15" s="703">
        <f>'31dictsaad'!Q15</f>
        <v>5143</v>
      </c>
      <c r="K15" s="560">
        <f t="shared" si="2"/>
        <v>22.524416414838171</v>
      </c>
      <c r="L15" s="703">
        <f>'31dictsaad'!W15</f>
        <v>4469</v>
      </c>
      <c r="M15" s="560">
        <f t="shared" si="3"/>
        <v>19.572548504357727</v>
      </c>
      <c r="N15" s="707">
        <f t="shared" si="4"/>
        <v>22833</v>
      </c>
      <c r="O15" s="560">
        <f t="shared" si="4"/>
        <v>100</v>
      </c>
      <c r="P15" s="726"/>
      <c r="Q15" s="726"/>
    </row>
    <row r="16" spans="2:25" s="697" customFormat="1" ht="18" customHeight="1" x14ac:dyDescent="0.25">
      <c r="B16" s="716" t="s">
        <v>4</v>
      </c>
      <c r="D16" s="703"/>
      <c r="F16" s="707">
        <f>'31dictsaad'!K16</f>
        <v>34931</v>
      </c>
      <c r="G16" s="560">
        <f t="shared" si="0"/>
        <v>22.830420517378858</v>
      </c>
      <c r="H16" s="707">
        <f>'31dictsaad'!N16</f>
        <v>40996</v>
      </c>
      <c r="I16" s="560">
        <f t="shared" si="1"/>
        <v>26.79442098796094</v>
      </c>
      <c r="J16" s="707">
        <f>'31dictsaad'!Q16</f>
        <v>48948</v>
      </c>
      <c r="K16" s="560">
        <f t="shared" si="2"/>
        <v>31.991738670082743</v>
      </c>
      <c r="L16" s="707">
        <f>'31dictsaad'!W16</f>
        <v>28127</v>
      </c>
      <c r="M16" s="560">
        <f t="shared" si="3"/>
        <v>18.383419824577455</v>
      </c>
      <c r="N16" s="707">
        <f t="shared" si="4"/>
        <v>153002</v>
      </c>
      <c r="O16" s="560">
        <f t="shared" si="4"/>
        <v>100</v>
      </c>
      <c r="P16" s="726"/>
      <c r="Q16" s="726"/>
    </row>
    <row r="17" spans="2:25" s="697" customFormat="1" ht="18" customHeight="1" x14ac:dyDescent="0.25">
      <c r="B17" s="716" t="s">
        <v>40</v>
      </c>
      <c r="D17" s="703"/>
      <c r="F17" s="707">
        <f>'31dictsaad'!K17</f>
        <v>23183</v>
      </c>
      <c r="G17" s="560">
        <f t="shared" si="0"/>
        <v>24.473486967812768</v>
      </c>
      <c r="H17" s="707">
        <f>'31dictsaad'!N17</f>
        <v>25471</v>
      </c>
      <c r="I17" s="560">
        <f t="shared" si="1"/>
        <v>26.88884900820252</v>
      </c>
      <c r="J17" s="707">
        <f>'31dictsaad'!Q17</f>
        <v>29002</v>
      </c>
      <c r="K17" s="560">
        <f t="shared" si="2"/>
        <v>30.616402926304012</v>
      </c>
      <c r="L17" s="707">
        <f>'31dictsaad'!W17</f>
        <v>17071</v>
      </c>
      <c r="M17" s="560">
        <f t="shared" si="3"/>
        <v>18.021261097680704</v>
      </c>
      <c r="N17" s="707">
        <f t="shared" si="4"/>
        <v>94727</v>
      </c>
      <c r="O17" s="560">
        <f t="shared" si="4"/>
        <v>100</v>
      </c>
      <c r="P17" s="726"/>
      <c r="Q17" s="726"/>
    </row>
    <row r="18" spans="2:25" s="697" customFormat="1" ht="18" customHeight="1" x14ac:dyDescent="0.25">
      <c r="B18" s="716" t="s">
        <v>41</v>
      </c>
      <c r="D18" s="703"/>
      <c r="F18" s="707">
        <f>'31dictsaad'!K18</f>
        <v>49490</v>
      </c>
      <c r="G18" s="560">
        <f t="shared" si="0"/>
        <v>14.608386613062242</v>
      </c>
      <c r="H18" s="707">
        <f>'31dictsaad'!N18</f>
        <v>98952</v>
      </c>
      <c r="I18" s="560">
        <f t="shared" si="1"/>
        <v>29.208508226626286</v>
      </c>
      <c r="J18" s="707">
        <f>'31dictsaad'!Q18</f>
        <v>110443</v>
      </c>
      <c r="K18" s="560">
        <f t="shared" si="2"/>
        <v>32.600404984975413</v>
      </c>
      <c r="L18" s="707">
        <f>'31dictsaad'!W18</f>
        <v>79893</v>
      </c>
      <c r="M18" s="560">
        <f t="shared" si="3"/>
        <v>23.582700175336061</v>
      </c>
      <c r="N18" s="707">
        <f t="shared" si="4"/>
        <v>338778</v>
      </c>
      <c r="O18" s="560">
        <f t="shared" si="4"/>
        <v>100</v>
      </c>
      <c r="P18" s="726"/>
      <c r="Q18" s="726"/>
    </row>
    <row r="19" spans="2:25" s="697" customFormat="1" ht="18" customHeight="1" x14ac:dyDescent="0.25">
      <c r="B19" s="716" t="s">
        <v>3</v>
      </c>
      <c r="D19" s="703"/>
      <c r="F19" s="707">
        <f>'31dictsaad'!K19</f>
        <v>47970</v>
      </c>
      <c r="G19" s="560">
        <f t="shared" si="0"/>
        <v>24.564979157918454</v>
      </c>
      <c r="H19" s="707">
        <f>'31dictsaad'!N19</f>
        <v>62679</v>
      </c>
      <c r="I19" s="560">
        <f>H19*100/$N19</f>
        <v>32.097317670193263</v>
      </c>
      <c r="J19" s="707">
        <f>'31dictsaad'!Q19</f>
        <v>56881</v>
      </c>
      <c r="K19" s="560">
        <f>J19*100/$N19</f>
        <v>29.128217208287673</v>
      </c>
      <c r="L19" s="707">
        <f>'31dictsaad'!W19</f>
        <v>27748</v>
      </c>
      <c r="M19" s="560">
        <f t="shared" si="3"/>
        <v>14.20948596360061</v>
      </c>
      <c r="N19" s="707">
        <f t="shared" si="4"/>
        <v>195278</v>
      </c>
      <c r="O19" s="560">
        <f t="shared" si="4"/>
        <v>100.00000000000001</v>
      </c>
      <c r="P19" s="726"/>
      <c r="Q19" s="726"/>
    </row>
    <row r="20" spans="2:25" s="697" customFormat="1" ht="18" customHeight="1" x14ac:dyDescent="0.25">
      <c r="B20" s="716" t="s">
        <v>2</v>
      </c>
      <c r="D20" s="703"/>
      <c r="F20" s="707">
        <f>'31dictsaad'!K20</f>
        <v>13208</v>
      </c>
      <c r="G20" s="560">
        <f t="shared" si="0"/>
        <v>23.420931304748731</v>
      </c>
      <c r="H20" s="707">
        <f>'31dictsaad'!N20</f>
        <v>13449</v>
      </c>
      <c r="I20" s="560">
        <f>H20*100/$N20</f>
        <v>23.84828173209916</v>
      </c>
      <c r="J20" s="707">
        <f>'31dictsaad'!Q20</f>
        <v>14075</v>
      </c>
      <c r="K20" s="560">
        <f>J20*100/$N20</f>
        <v>24.958328900237614</v>
      </c>
      <c r="L20" s="707">
        <f>'31dictsaad'!W20</f>
        <v>15662</v>
      </c>
      <c r="M20" s="560">
        <f t="shared" si="3"/>
        <v>27.772458062914495</v>
      </c>
      <c r="N20" s="707">
        <f t="shared" si="4"/>
        <v>56394</v>
      </c>
      <c r="O20" s="560">
        <f t="shared" si="4"/>
        <v>100</v>
      </c>
      <c r="P20" s="726"/>
      <c r="Q20" s="726"/>
    </row>
    <row r="21" spans="2:25" s="697" customFormat="1" ht="18" customHeight="1" x14ac:dyDescent="0.25">
      <c r="B21" s="716" t="s">
        <v>35</v>
      </c>
      <c r="D21" s="703"/>
      <c r="F21" s="707">
        <f>'31dictsaad'!K21</f>
        <v>26096</v>
      </c>
      <c r="G21" s="560">
        <f t="shared" si="0"/>
        <v>31.104807084877887</v>
      </c>
      <c r="H21" s="707">
        <f>'31dictsaad'!N21</f>
        <v>26427</v>
      </c>
      <c r="I21" s="560">
        <f>H21*100/$N21</f>
        <v>31.49933847455809</v>
      </c>
      <c r="J21" s="707">
        <f>'31dictsaad'!Q21</f>
        <v>24250</v>
      </c>
      <c r="K21" s="560">
        <f>J21*100/$N21</f>
        <v>28.904490029440861</v>
      </c>
      <c r="L21" s="707">
        <f>'31dictsaad'!W21</f>
        <v>7124</v>
      </c>
      <c r="M21" s="560">
        <f t="shared" si="3"/>
        <v>8.491364411123163</v>
      </c>
      <c r="N21" s="707">
        <f t="shared" si="4"/>
        <v>83897</v>
      </c>
      <c r="O21" s="560">
        <f t="shared" si="4"/>
        <v>100</v>
      </c>
      <c r="P21" s="726"/>
      <c r="Q21" s="726"/>
    </row>
    <row r="22" spans="2:25" s="697" customFormat="1" ht="21" customHeight="1" x14ac:dyDescent="0.25">
      <c r="B22" s="716" t="s">
        <v>42</v>
      </c>
      <c r="D22" s="703"/>
      <c r="F22" s="707">
        <f>'31dictsaad'!K22</f>
        <v>63927</v>
      </c>
      <c r="G22" s="560">
        <f t="shared" si="0"/>
        <v>25.399001156179601</v>
      </c>
      <c r="H22" s="707">
        <f>'31dictsaad'!N22</f>
        <v>73342</v>
      </c>
      <c r="I22" s="560">
        <f>H22*100/$N22</f>
        <v>29.139699075453631</v>
      </c>
      <c r="J22" s="707">
        <f>'31dictsaad'!Q22</f>
        <v>60196</v>
      </c>
      <c r="K22" s="560">
        <f>J22*100/$N22</f>
        <v>23.916627928690339</v>
      </c>
      <c r="L22" s="707">
        <f>'31dictsaad'!W22</f>
        <v>54226</v>
      </c>
      <c r="M22" s="560">
        <f t="shared" si="3"/>
        <v>21.544671839676429</v>
      </c>
      <c r="N22" s="707">
        <f t="shared" si="4"/>
        <v>251691</v>
      </c>
      <c r="O22" s="560">
        <f t="shared" si="4"/>
        <v>100</v>
      </c>
      <c r="P22" s="726"/>
      <c r="Q22" s="726"/>
    </row>
    <row r="23" spans="2:25" s="697" customFormat="1" ht="18" customHeight="1" x14ac:dyDescent="0.25">
      <c r="B23" s="716" t="s">
        <v>43</v>
      </c>
      <c r="D23" s="703"/>
      <c r="F23" s="707">
        <f>'31dictsaad'!K23</f>
        <v>14927</v>
      </c>
      <c r="G23" s="560">
        <f t="shared" si="0"/>
        <v>26.315603899652697</v>
      </c>
      <c r="H23" s="707">
        <f>'31dictsaad'!N23</f>
        <v>18920</v>
      </c>
      <c r="I23" s="560">
        <f>H23*100/$N23</f>
        <v>33.355076424025526</v>
      </c>
      <c r="J23" s="707">
        <f>'31dictsaad'!Q23</f>
        <v>15756</v>
      </c>
      <c r="K23" s="560">
        <f>J23*100/$N23</f>
        <v>27.777092184828025</v>
      </c>
      <c r="L23" s="707">
        <f>'31dictsaad'!W23</f>
        <v>7120</v>
      </c>
      <c r="M23" s="560">
        <f t="shared" si="3"/>
        <v>12.552227491493751</v>
      </c>
      <c r="N23" s="707">
        <f t="shared" si="4"/>
        <v>56723</v>
      </c>
      <c r="O23" s="560">
        <f t="shared" si="4"/>
        <v>100</v>
      </c>
      <c r="P23" s="726"/>
      <c r="Q23" s="726"/>
    </row>
    <row r="24" spans="2:25" s="697" customFormat="1" ht="22.5" customHeight="1" x14ac:dyDescent="0.25">
      <c r="B24" s="716" t="s">
        <v>44</v>
      </c>
      <c r="D24" s="703"/>
      <c r="F24" s="703">
        <f>'31dictsaad'!K24</f>
        <v>3342</v>
      </c>
      <c r="G24" s="705">
        <f t="shared" si="0"/>
        <v>15.523247712387942</v>
      </c>
      <c r="H24" s="703">
        <f>'31dictsaad'!N24</f>
        <v>6307</v>
      </c>
      <c r="I24" s="560">
        <f t="shared" si="1"/>
        <v>29.295369037112732</v>
      </c>
      <c r="J24" s="703">
        <f>'31dictsaad'!Q24</f>
        <v>6983</v>
      </c>
      <c r="K24" s="560">
        <f t="shared" si="2"/>
        <v>32.435319801198382</v>
      </c>
      <c r="L24" s="703">
        <f>'31dictsaad'!W24</f>
        <v>4897</v>
      </c>
      <c r="M24" s="560">
        <f t="shared" si="3"/>
        <v>22.746063449300944</v>
      </c>
      <c r="N24" s="703">
        <f t="shared" si="4"/>
        <v>21529</v>
      </c>
      <c r="O24" s="560">
        <f t="shared" si="4"/>
        <v>100</v>
      </c>
      <c r="P24" s="726"/>
      <c r="Q24" s="726"/>
    </row>
    <row r="25" spans="2:25" s="697" customFormat="1" ht="18" customHeight="1" x14ac:dyDescent="0.25">
      <c r="B25" s="716" t="s">
        <v>45</v>
      </c>
      <c r="D25" s="703"/>
      <c r="F25" s="703">
        <f>'31dictsaad'!K25</f>
        <v>19866</v>
      </c>
      <c r="G25" s="705">
        <f t="shared" si="0"/>
        <v>17.113322134642718</v>
      </c>
      <c r="H25" s="703">
        <f>'31dictsaad'!N25</f>
        <v>26875</v>
      </c>
      <c r="I25" s="560">
        <f t="shared" si="1"/>
        <v>23.151139251410605</v>
      </c>
      <c r="J25" s="703">
        <f>'31dictsaad'!Q25</f>
        <v>37284</v>
      </c>
      <c r="K25" s="560">
        <f t="shared" si="2"/>
        <v>32.117844682775555</v>
      </c>
      <c r="L25" s="703">
        <f>'31dictsaad'!W25</f>
        <v>32060</v>
      </c>
      <c r="M25" s="560">
        <f t="shared" si="3"/>
        <v>27.617693931171125</v>
      </c>
      <c r="N25" s="703">
        <f t="shared" si="4"/>
        <v>116085</v>
      </c>
      <c r="O25" s="560">
        <f t="shared" si="4"/>
        <v>100</v>
      </c>
      <c r="P25" s="726"/>
      <c r="Q25" s="726"/>
    </row>
    <row r="26" spans="2:25" s="697" customFormat="1" ht="18" customHeight="1" x14ac:dyDescent="0.25">
      <c r="B26" s="716" t="s">
        <v>46</v>
      </c>
      <c r="D26" s="703"/>
      <c r="F26" s="703">
        <f>'31dictsaad'!K26</f>
        <v>2524</v>
      </c>
      <c r="G26" s="705">
        <f t="shared" si="0"/>
        <v>17.002357696194004</v>
      </c>
      <c r="H26" s="703">
        <f>'31dictsaad'!N26</f>
        <v>4386</v>
      </c>
      <c r="I26" s="560">
        <f t="shared" si="1"/>
        <v>29.545301448299092</v>
      </c>
      <c r="J26" s="703">
        <f>'31dictsaad'!Q26</f>
        <v>3823</v>
      </c>
      <c r="K26" s="560">
        <f t="shared" si="2"/>
        <v>25.752778713371505</v>
      </c>
      <c r="L26" s="703">
        <f>'31dictsaad'!W26</f>
        <v>4112</v>
      </c>
      <c r="M26" s="560">
        <f t="shared" si="3"/>
        <v>27.699562142135399</v>
      </c>
      <c r="N26" s="703">
        <f t="shared" si="4"/>
        <v>14845</v>
      </c>
      <c r="O26" s="560">
        <f t="shared" si="4"/>
        <v>100</v>
      </c>
      <c r="P26" s="726"/>
      <c r="Q26" s="726"/>
    </row>
    <row r="27" spans="2:25" s="697" customFormat="1" ht="18" customHeight="1" x14ac:dyDescent="0.25">
      <c r="B27" s="716" t="s">
        <v>1</v>
      </c>
      <c r="D27" s="703"/>
      <c r="F27" s="703">
        <f>'31dictsaad'!K27</f>
        <v>1270</v>
      </c>
      <c r="G27" s="705">
        <f t="shared" si="0"/>
        <v>24.098671726755217</v>
      </c>
      <c r="H27" s="703">
        <f>'31dictsaad'!N27</f>
        <v>1413</v>
      </c>
      <c r="I27" s="560">
        <f t="shared" si="1"/>
        <v>26.812144212523719</v>
      </c>
      <c r="J27" s="703">
        <f>'31dictsaad'!Q27</f>
        <v>1237</v>
      </c>
      <c r="K27" s="560">
        <f t="shared" si="2"/>
        <v>23.472485768500949</v>
      </c>
      <c r="L27" s="703">
        <f>'31dictsaad'!W27</f>
        <v>1350</v>
      </c>
      <c r="M27" s="560">
        <f t="shared" si="3"/>
        <v>25.616698292220114</v>
      </c>
      <c r="N27" s="707">
        <f t="shared" si="4"/>
        <v>5270</v>
      </c>
      <c r="O27" s="560">
        <f t="shared" si="4"/>
        <v>100</v>
      </c>
      <c r="P27" s="726"/>
      <c r="Q27" s="726"/>
    </row>
    <row r="28" spans="2:25" s="697" customFormat="1" ht="8.25" customHeight="1" x14ac:dyDescent="0.25">
      <c r="B28" s="716"/>
      <c r="D28" s="727"/>
      <c r="F28" s="703"/>
      <c r="G28" s="706"/>
      <c r="H28" s="703"/>
      <c r="I28" s="706"/>
      <c r="J28" s="703"/>
      <c r="K28" s="706"/>
      <c r="L28" s="703"/>
      <c r="M28" s="706"/>
      <c r="N28" s="707"/>
      <c r="O28" s="726"/>
      <c r="P28" s="726"/>
      <c r="Q28" s="706"/>
    </row>
    <row r="29" spans="2:25" s="697" customFormat="1" x14ac:dyDescent="0.25">
      <c r="B29" s="716" t="s">
        <v>0</v>
      </c>
      <c r="D29" s="728"/>
      <c r="F29" s="729">
        <f>SUM(F10:F27)</f>
        <v>429531</v>
      </c>
      <c r="G29" s="715">
        <f>F29*100/$N29</f>
        <v>21.73361520059261</v>
      </c>
      <c r="H29" s="729">
        <f>SUM(H10:H27)</f>
        <v>599348</v>
      </c>
      <c r="I29" s="715">
        <f>H29*100/$N29</f>
        <v>30.326097076217501</v>
      </c>
      <c r="J29" s="729">
        <f>SUM(J10:J27)</f>
        <v>563764</v>
      </c>
      <c r="K29" s="715">
        <f>J29*100/$N29</f>
        <v>28.525600806337359</v>
      </c>
      <c r="L29" s="729">
        <f>SUM(L10:L27)</f>
        <v>383701</v>
      </c>
      <c r="M29" s="715">
        <f>L29*100/$N29</f>
        <v>19.414686916852531</v>
      </c>
      <c r="N29" s="729">
        <f>SUM(N10:N27)</f>
        <v>1976344</v>
      </c>
      <c r="O29" s="715">
        <f>N29*100/$N29</f>
        <v>100</v>
      </c>
      <c r="P29" s="715"/>
      <c r="Q29" s="715"/>
    </row>
    <row r="30" spans="2:25" s="697" customFormat="1" ht="20.25" customHeight="1" x14ac:dyDescent="0.25">
      <c r="B30" s="716" t="s">
        <v>0</v>
      </c>
      <c r="C30" s="717"/>
      <c r="D30" s="729">
        <f>SUM(D10:D29)</f>
        <v>0</v>
      </c>
      <c r="E30" s="717"/>
      <c r="F30" s="729">
        <f>SUM(F10:F27)</f>
        <v>429531</v>
      </c>
      <c r="G30" s="730">
        <f>F30*100/$N30</f>
        <v>21.73361520059261</v>
      </c>
      <c r="H30" s="729">
        <f>SUM(H10:H27)</f>
        <v>599348</v>
      </c>
      <c r="I30" s="730">
        <f>H30*100/$N30</f>
        <v>30.326097076217501</v>
      </c>
      <c r="J30" s="729">
        <f>SUM(J10:J27)</f>
        <v>563764</v>
      </c>
      <c r="K30" s="730">
        <f>J30*100/$N30</f>
        <v>28.525600806337359</v>
      </c>
      <c r="L30" s="729">
        <f>SUM(L10:L28)</f>
        <v>383701</v>
      </c>
      <c r="M30" s="730">
        <f>L30*100/$N30</f>
        <v>19.414686916852531</v>
      </c>
      <c r="N30" s="729">
        <f>F30+H30+J30+L30</f>
        <v>1976344</v>
      </c>
      <c r="O30" s="730">
        <f>G30+I30+K30+M30</f>
        <v>100</v>
      </c>
      <c r="P30" s="731"/>
      <c r="Q30" s="731" t="e">
        <f>(N30/D30)</f>
        <v>#DIV/0!</v>
      </c>
    </row>
    <row r="31" spans="2:25" s="697" customFormat="1" ht="5.25" customHeight="1" x14ac:dyDescent="0.25">
      <c r="B31" s="716"/>
      <c r="C31" s="717"/>
      <c r="D31" s="729"/>
      <c r="E31" s="717"/>
      <c r="F31" s="729"/>
      <c r="G31" s="731"/>
      <c r="H31" s="729"/>
      <c r="I31" s="731"/>
      <c r="J31" s="729"/>
      <c r="K31" s="731"/>
      <c r="L31" s="729"/>
      <c r="M31" s="731"/>
      <c r="N31" s="729"/>
      <c r="O31" s="731"/>
      <c r="P31" s="729"/>
      <c r="Q31" s="731"/>
      <c r="R31" s="729"/>
      <c r="S31" s="731"/>
      <c r="T31" s="729"/>
      <c r="U31" s="731"/>
      <c r="V31" s="729"/>
      <c r="W31" s="731"/>
      <c r="X31" s="731"/>
      <c r="Y31" s="731"/>
    </row>
    <row r="32" spans="2:25" s="697" customFormat="1" ht="18.75" customHeight="1" x14ac:dyDescent="0.25">
      <c r="B32" s="732" t="s">
        <v>39</v>
      </c>
      <c r="C32" s="733"/>
      <c r="D32" s="733"/>
      <c r="E32" s="733"/>
      <c r="F32" s="733"/>
      <c r="G32" s="733"/>
      <c r="H32" s="733"/>
      <c r="I32" s="733"/>
      <c r="J32" s="733"/>
      <c r="K32" s="733"/>
      <c r="L32" s="733"/>
      <c r="N32" s="733"/>
      <c r="O32" s="733"/>
      <c r="P32" s="733"/>
      <c r="Q32" s="733"/>
      <c r="R32" s="733"/>
      <c r="S32" s="733"/>
      <c r="T32" s="733"/>
      <c r="U32" s="733"/>
      <c r="V32" s="733"/>
      <c r="W32" s="733"/>
    </row>
    <row r="33" spans="1:25" x14ac:dyDescent="0.35">
      <c r="A33" s="734"/>
      <c r="B33" s="735" t="s">
        <v>47</v>
      </c>
    </row>
    <row r="36" spans="1:25" x14ac:dyDescent="0.25">
      <c r="D36" s="736"/>
      <c r="T36" s="734"/>
      <c r="U36" s="734"/>
      <c r="X36" s="615"/>
      <c r="Y36" s="615"/>
    </row>
    <row r="37" spans="1:25" x14ac:dyDescent="0.25">
      <c r="T37" s="734"/>
      <c r="U37" s="734"/>
      <c r="X37" s="615"/>
      <c r="Y37" s="615"/>
    </row>
    <row r="38" spans="1:25" x14ac:dyDescent="0.25">
      <c r="T38" s="734"/>
      <c r="U38" s="734"/>
      <c r="X38" s="615"/>
      <c r="Y38" s="615"/>
    </row>
    <row r="39" spans="1:25" x14ac:dyDescent="0.25">
      <c r="T39" s="734"/>
      <c r="U39" s="734"/>
      <c r="X39" s="615"/>
      <c r="Y39" s="615"/>
    </row>
    <row r="40" spans="1:25" x14ac:dyDescent="0.25">
      <c r="T40" s="734"/>
      <c r="U40" s="734"/>
      <c r="X40" s="615"/>
      <c r="Y40" s="615"/>
    </row>
    <row r="41" spans="1:25" x14ac:dyDescent="0.25">
      <c r="T41" s="734"/>
      <c r="U41" s="734"/>
      <c r="X41" s="615"/>
      <c r="Y41" s="615"/>
    </row>
    <row r="42" spans="1:25" x14ac:dyDescent="0.25">
      <c r="T42" s="734"/>
      <c r="U42" s="734"/>
      <c r="X42" s="615"/>
      <c r="Y42" s="615"/>
    </row>
    <row r="43" spans="1:25" x14ac:dyDescent="0.25">
      <c r="T43" s="734"/>
      <c r="U43" s="734"/>
      <c r="X43" s="615"/>
      <c r="Y43" s="615"/>
    </row>
    <row r="44" spans="1:25" x14ac:dyDescent="0.25">
      <c r="T44" s="734"/>
      <c r="U44" s="734"/>
      <c r="X44" s="615"/>
      <c r="Y44" s="615"/>
    </row>
    <row r="45" spans="1:25" x14ac:dyDescent="0.25">
      <c r="T45" s="734"/>
      <c r="U45" s="734"/>
      <c r="X45" s="615"/>
      <c r="Y45" s="615"/>
    </row>
    <row r="46" spans="1:25" x14ac:dyDescent="0.25">
      <c r="T46" s="734"/>
      <c r="U46" s="734"/>
      <c r="X46" s="615"/>
      <c r="Y46" s="615"/>
    </row>
    <row r="47" spans="1:25" x14ac:dyDescent="0.25">
      <c r="T47" s="734"/>
      <c r="U47" s="734"/>
      <c r="X47" s="615"/>
      <c r="Y47" s="615"/>
    </row>
    <row r="48" spans="1:25" x14ac:dyDescent="0.25">
      <c r="T48" s="734"/>
      <c r="U48" s="734"/>
      <c r="X48" s="615"/>
      <c r="Y48" s="615"/>
    </row>
    <row r="49" spans="20:25" x14ac:dyDescent="0.25">
      <c r="T49" s="734"/>
      <c r="U49" s="734"/>
      <c r="X49" s="615"/>
      <c r="Y49" s="615"/>
    </row>
    <row r="50" spans="20:25" x14ac:dyDescent="0.25">
      <c r="T50" s="734"/>
      <c r="U50" s="734"/>
      <c r="X50" s="615"/>
      <c r="Y50" s="615"/>
    </row>
    <row r="51" spans="20:25" x14ac:dyDescent="0.25">
      <c r="T51" s="734"/>
      <c r="U51" s="734"/>
      <c r="X51" s="615"/>
      <c r="Y51" s="615"/>
    </row>
    <row r="52" spans="20:25" x14ac:dyDescent="0.25">
      <c r="T52" s="734"/>
      <c r="U52" s="734"/>
      <c r="X52" s="615"/>
      <c r="Y52" s="615"/>
    </row>
    <row r="53" spans="20:25" x14ac:dyDescent="0.25">
      <c r="T53" s="734"/>
      <c r="U53" s="734"/>
      <c r="X53" s="615"/>
      <c r="Y53" s="615"/>
    </row>
    <row r="54" spans="20:25" x14ac:dyDescent="0.25">
      <c r="T54" s="734"/>
      <c r="U54" s="734"/>
      <c r="X54" s="615"/>
      <c r="Y54" s="615"/>
    </row>
    <row r="55" spans="20:25" x14ac:dyDescent="0.25">
      <c r="T55" s="734"/>
      <c r="U55" s="734"/>
      <c r="X55" s="615"/>
      <c r="Y55" s="615"/>
    </row>
    <row r="56" spans="20:25" x14ac:dyDescent="0.25">
      <c r="T56" s="734"/>
      <c r="U56" s="734"/>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40" customFormat="1" ht="21" x14ac:dyDescent="0.25">
      <c r="B3" s="1494" t="s">
        <v>401</v>
      </c>
      <c r="C3" s="1494"/>
      <c r="D3" s="1494"/>
      <c r="E3" s="1494"/>
      <c r="F3" s="1494"/>
      <c r="G3" s="1494"/>
      <c r="H3" s="1494"/>
      <c r="I3" s="1494"/>
      <c r="J3" s="1494"/>
      <c r="K3" s="1494"/>
      <c r="L3" s="1494"/>
      <c r="M3" s="1494"/>
      <c r="N3" s="1494"/>
      <c r="O3" s="1494"/>
      <c r="P3" s="1494"/>
      <c r="Q3" s="1494"/>
      <c r="R3" s="1494"/>
      <c r="S3" s="1494"/>
      <c r="T3" s="1494"/>
      <c r="U3" s="1494"/>
      <c r="V3" s="1494"/>
      <c r="W3" s="1494"/>
      <c r="X3" s="1494"/>
      <c r="Y3" s="714"/>
    </row>
    <row r="4" spans="1:25" s="740"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741"/>
      <c r="Y4" s="741"/>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497" t="s">
        <v>52</v>
      </c>
      <c r="G6" s="1497"/>
      <c r="H6" s="1497"/>
      <c r="I6" s="1497"/>
      <c r="J6" s="1497"/>
      <c r="K6" s="1497"/>
      <c r="L6" s="1497"/>
      <c r="M6" s="1497"/>
      <c r="N6" s="1497"/>
      <c r="O6" s="1497"/>
      <c r="P6" s="1497"/>
      <c r="Q6" s="1497"/>
      <c r="R6" s="1497"/>
      <c r="S6" s="1497"/>
      <c r="T6" s="1497"/>
      <c r="U6" s="1497"/>
      <c r="V6" s="1497"/>
      <c r="W6" s="1497"/>
      <c r="X6" s="154"/>
      <c r="Y6" s="154"/>
    </row>
    <row r="7" spans="1:25" s="133" customFormat="1" ht="64.5" customHeight="1" x14ac:dyDescent="0.25">
      <c r="A7" s="132"/>
      <c r="B7" s="1498" t="s">
        <v>12</v>
      </c>
      <c r="C7" s="155"/>
      <c r="D7" s="156"/>
      <c r="E7" s="155"/>
      <c r="F7" s="1499" t="s">
        <v>32</v>
      </c>
      <c r="G7" s="1499"/>
      <c r="H7" s="1499" t="s">
        <v>33</v>
      </c>
      <c r="I7" s="1499"/>
      <c r="J7" s="1499" t="s">
        <v>48</v>
      </c>
      <c r="K7" s="1499"/>
      <c r="L7" s="1499"/>
      <c r="M7" s="1499"/>
      <c r="N7" s="1499" t="s">
        <v>224</v>
      </c>
      <c r="O7" s="1499"/>
      <c r="P7" s="156"/>
      <c r="Q7" s="156"/>
    </row>
    <row r="8" spans="1:25" s="155" customFormat="1" ht="20.25" customHeight="1" x14ac:dyDescent="0.25">
      <c r="A8" s="189"/>
      <c r="B8" s="1498"/>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78852</v>
      </c>
      <c r="G10" s="165">
        <f t="shared" ref="G10:G27" si="0">F10*100/$N10</f>
        <v>25.61568673313257</v>
      </c>
      <c r="H10" s="164">
        <f>'31dictsaad'!N10</f>
        <v>137863</v>
      </c>
      <c r="I10" s="165">
        <f t="shared" ref="I10:I27" si="1">H10*100/$N10</f>
        <v>44.785869985413882</v>
      </c>
      <c r="J10" s="164">
        <f>'31dictsaad'!Q10</f>
        <v>91112</v>
      </c>
      <c r="K10" s="165">
        <f t="shared" ref="K10:K27" si="2">J10*100/$N10</f>
        <v>29.598443281453545</v>
      </c>
      <c r="L10" s="164"/>
      <c r="M10" s="165"/>
      <c r="N10" s="164">
        <f>F10+H10+J10+L10</f>
        <v>307827</v>
      </c>
      <c r="O10" s="165">
        <f>G10+I10+K10+M10</f>
        <v>100</v>
      </c>
      <c r="P10" s="166"/>
      <c r="Q10" s="166"/>
    </row>
    <row r="11" spans="1:25" s="162" customFormat="1" ht="18" customHeight="1" x14ac:dyDescent="0.25">
      <c r="A11" s="191"/>
      <c r="B11" s="146" t="s">
        <v>7</v>
      </c>
      <c r="C11" s="159"/>
      <c r="D11" s="163"/>
      <c r="F11" s="164">
        <f>'31dictsaad'!K11</f>
        <v>12278</v>
      </c>
      <c r="G11" s="165">
        <f t="shared" si="0"/>
        <v>29.26538589884159</v>
      </c>
      <c r="H11" s="164">
        <f>'31dictsaad'!N11</f>
        <v>15064</v>
      </c>
      <c r="I11" s="165">
        <f t="shared" si="1"/>
        <v>35.90599227725604</v>
      </c>
      <c r="J11" s="164">
        <f>'31dictsaad'!Q11</f>
        <v>14612</v>
      </c>
      <c r="K11" s="165">
        <f t="shared" si="2"/>
        <v>34.828621823902367</v>
      </c>
      <c r="L11" s="164"/>
      <c r="M11" s="165"/>
      <c r="N11" s="164">
        <f t="shared" ref="N11:O27" si="3">F11+H11+J11+L11</f>
        <v>41954</v>
      </c>
      <c r="O11" s="165">
        <f t="shared" si="3"/>
        <v>100</v>
      </c>
      <c r="P11" s="166"/>
      <c r="Q11" s="166"/>
    </row>
    <row r="12" spans="1:25" s="162" customFormat="1" ht="22.5" customHeight="1" x14ac:dyDescent="0.25">
      <c r="A12" s="191"/>
      <c r="B12" s="146" t="s">
        <v>37</v>
      </c>
      <c r="C12" s="159"/>
      <c r="D12" s="163"/>
      <c r="F12" s="163">
        <f>'31dictsaad'!K12</f>
        <v>7902</v>
      </c>
      <c r="G12" s="165">
        <f t="shared" si="0"/>
        <v>24.467426306663363</v>
      </c>
      <c r="H12" s="163">
        <f>'31dictsaad'!N12</f>
        <v>10862</v>
      </c>
      <c r="I12" s="165">
        <f t="shared" si="1"/>
        <v>33.632648005945008</v>
      </c>
      <c r="J12" s="163">
        <f>'31dictsaad'!Q12</f>
        <v>13532</v>
      </c>
      <c r="K12" s="165">
        <f t="shared" si="2"/>
        <v>41.899925687391629</v>
      </c>
      <c r="L12" s="163"/>
      <c r="M12" s="165"/>
      <c r="N12" s="164">
        <f t="shared" si="3"/>
        <v>32296</v>
      </c>
      <c r="O12" s="165">
        <f t="shared" si="3"/>
        <v>100</v>
      </c>
      <c r="P12" s="166"/>
      <c r="Q12" s="166"/>
    </row>
    <row r="13" spans="1:25" s="162" customFormat="1" ht="18" customHeight="1" x14ac:dyDescent="0.25">
      <c r="A13" s="191"/>
      <c r="B13" s="146" t="s">
        <v>38</v>
      </c>
      <c r="C13" s="159"/>
      <c r="D13" s="163"/>
      <c r="F13" s="164">
        <f>'31dictsaad'!K13</f>
        <v>8527</v>
      </c>
      <c r="G13" s="165">
        <f t="shared" si="0"/>
        <v>24.569238748343224</v>
      </c>
      <c r="H13" s="164">
        <f>'31dictsaad'!N13</f>
        <v>11327</v>
      </c>
      <c r="I13" s="165">
        <f t="shared" si="1"/>
        <v>32.637008010142338</v>
      </c>
      <c r="J13" s="164">
        <f>'31dictsaad'!Q13</f>
        <v>14852</v>
      </c>
      <c r="K13" s="165">
        <f t="shared" si="2"/>
        <v>42.793753241514437</v>
      </c>
      <c r="L13" s="164"/>
      <c r="M13" s="165"/>
      <c r="N13" s="164">
        <f t="shared" si="3"/>
        <v>34706</v>
      </c>
      <c r="O13" s="165">
        <f t="shared" si="3"/>
        <v>100</v>
      </c>
      <c r="P13" s="166"/>
      <c r="Q13" s="166"/>
    </row>
    <row r="14" spans="1:25" s="162" customFormat="1" ht="18" customHeight="1" x14ac:dyDescent="0.25">
      <c r="A14" s="191"/>
      <c r="B14" s="146" t="s">
        <v>6</v>
      </c>
      <c r="C14" s="159"/>
      <c r="D14" s="163"/>
      <c r="F14" s="164">
        <f>'31dictsaad'!K14</f>
        <v>15898</v>
      </c>
      <c r="G14" s="165">
        <f t="shared" si="0"/>
        <v>32.666899541783962</v>
      </c>
      <c r="H14" s="164">
        <f>'31dictsaad'!N14</f>
        <v>17134</v>
      </c>
      <c r="I14" s="165">
        <f t="shared" si="1"/>
        <v>35.206608173916614</v>
      </c>
      <c r="J14" s="164">
        <f>'31dictsaad'!Q14</f>
        <v>15635</v>
      </c>
      <c r="K14" s="165">
        <f t="shared" si="2"/>
        <v>32.126492284299424</v>
      </c>
      <c r="L14" s="164"/>
      <c r="M14" s="165"/>
      <c r="N14" s="164">
        <f t="shared" si="3"/>
        <v>48667</v>
      </c>
      <c r="O14" s="165">
        <f t="shared" si="3"/>
        <v>100</v>
      </c>
      <c r="P14" s="166"/>
      <c r="Q14" s="166"/>
    </row>
    <row r="15" spans="1:25" s="162" customFormat="1" ht="18" customHeight="1" x14ac:dyDescent="0.25">
      <c r="A15" s="191"/>
      <c r="B15" s="146" t="s">
        <v>5</v>
      </c>
      <c r="C15" s="159"/>
      <c r="D15" s="163"/>
      <c r="F15" s="163">
        <f>'31dictsaad'!K15</f>
        <v>5340</v>
      </c>
      <c r="G15" s="165">
        <f t="shared" si="0"/>
        <v>29.078632106294926</v>
      </c>
      <c r="H15" s="163">
        <f>'31dictsaad'!N15</f>
        <v>7881</v>
      </c>
      <c r="I15" s="165">
        <f t="shared" si="1"/>
        <v>42.915486822043128</v>
      </c>
      <c r="J15" s="163">
        <f>'31dictsaad'!Q15</f>
        <v>5143</v>
      </c>
      <c r="K15" s="165">
        <f t="shared" si="2"/>
        <v>28.005881071661946</v>
      </c>
      <c r="L15" s="163"/>
      <c r="M15" s="165"/>
      <c r="N15" s="164">
        <f t="shared" si="3"/>
        <v>18364</v>
      </c>
      <c r="O15" s="165">
        <f t="shared" si="3"/>
        <v>100</v>
      </c>
      <c r="P15" s="166"/>
      <c r="Q15" s="166"/>
    </row>
    <row r="16" spans="1:25" s="162" customFormat="1" ht="18" customHeight="1" x14ac:dyDescent="0.25">
      <c r="A16" s="191"/>
      <c r="B16" s="146" t="s">
        <v>4</v>
      </c>
      <c r="C16" s="159"/>
      <c r="D16" s="163"/>
      <c r="F16" s="164">
        <f>'31dictsaad'!K16</f>
        <v>34931</v>
      </c>
      <c r="G16" s="165">
        <f t="shared" si="0"/>
        <v>27.972772772772771</v>
      </c>
      <c r="H16" s="164">
        <f>'31dictsaad'!N16</f>
        <v>40996</v>
      </c>
      <c r="I16" s="165">
        <f t="shared" si="1"/>
        <v>32.829629629629629</v>
      </c>
      <c r="J16" s="164">
        <f>'31dictsaad'!Q16</f>
        <v>48948</v>
      </c>
      <c r="K16" s="165">
        <f t="shared" si="2"/>
        <v>39.1975975975976</v>
      </c>
      <c r="L16" s="164"/>
      <c r="M16" s="165"/>
      <c r="N16" s="164">
        <f t="shared" si="3"/>
        <v>124875</v>
      </c>
      <c r="O16" s="165">
        <f t="shared" si="3"/>
        <v>100</v>
      </c>
      <c r="P16" s="166"/>
      <c r="Q16" s="166"/>
    </row>
    <row r="17" spans="1:25" s="162" customFormat="1" ht="18" customHeight="1" x14ac:dyDescent="0.25">
      <c r="A17" s="191"/>
      <c r="B17" s="146" t="s">
        <v>40</v>
      </c>
      <c r="C17" s="159"/>
      <c r="D17" s="163"/>
      <c r="F17" s="164">
        <f>'31dictsaad'!K17</f>
        <v>23183</v>
      </c>
      <c r="G17" s="165">
        <f t="shared" si="0"/>
        <v>29.853456268672094</v>
      </c>
      <c r="H17" s="164">
        <f>'31dictsaad'!N17</f>
        <v>25471</v>
      </c>
      <c r="I17" s="165">
        <f t="shared" si="1"/>
        <v>32.79978366127537</v>
      </c>
      <c r="J17" s="164">
        <f>'31dictsaad'!Q17</f>
        <v>29002</v>
      </c>
      <c r="K17" s="165">
        <f t="shared" si="2"/>
        <v>37.34676007005254</v>
      </c>
      <c r="L17" s="164"/>
      <c r="M17" s="165"/>
      <c r="N17" s="164">
        <f t="shared" si="3"/>
        <v>77656</v>
      </c>
      <c r="O17" s="165">
        <f t="shared" si="3"/>
        <v>100</v>
      </c>
      <c r="P17" s="166"/>
      <c r="Q17" s="166"/>
    </row>
    <row r="18" spans="1:25" s="162" customFormat="1" ht="18" customHeight="1" x14ac:dyDescent="0.25">
      <c r="A18" s="191"/>
      <c r="B18" s="146" t="s">
        <v>41</v>
      </c>
      <c r="C18" s="159"/>
      <c r="D18" s="163"/>
      <c r="F18" s="164">
        <f>'31dictsaad'!K18</f>
        <v>49490</v>
      </c>
      <c r="G18" s="165">
        <f t="shared" si="0"/>
        <v>19.116596172045504</v>
      </c>
      <c r="H18" s="164">
        <f>'31dictsaad'!N18</f>
        <v>98952</v>
      </c>
      <c r="I18" s="165">
        <f t="shared" si="1"/>
        <v>38.22237673098094</v>
      </c>
      <c r="J18" s="164">
        <f>'31dictsaad'!Q18</f>
        <v>110443</v>
      </c>
      <c r="K18" s="165">
        <f t="shared" si="2"/>
        <v>42.661027096973562</v>
      </c>
      <c r="L18" s="164"/>
      <c r="M18" s="165"/>
      <c r="N18" s="164">
        <f t="shared" si="3"/>
        <v>258885</v>
      </c>
      <c r="O18" s="165">
        <f t="shared" si="3"/>
        <v>100</v>
      </c>
      <c r="P18" s="166"/>
      <c r="Q18" s="166"/>
    </row>
    <row r="19" spans="1:25" s="162" customFormat="1" ht="18" customHeight="1" x14ac:dyDescent="0.25">
      <c r="A19" s="191"/>
      <c r="B19" s="146" t="s">
        <v>3</v>
      </c>
      <c r="C19" s="159"/>
      <c r="D19" s="163"/>
      <c r="F19" s="164">
        <f>'31dictsaad'!K19</f>
        <v>47970</v>
      </c>
      <c r="G19" s="165">
        <f t="shared" si="0"/>
        <v>28.633677550289502</v>
      </c>
      <c r="H19" s="164">
        <f>'31dictsaad'!N19</f>
        <v>62679</v>
      </c>
      <c r="I19" s="165">
        <f>H19*100/$N19</f>
        <v>37.413597564615294</v>
      </c>
      <c r="J19" s="164">
        <f>'31dictsaad'!Q19</f>
        <v>56881</v>
      </c>
      <c r="K19" s="165">
        <f>J19*100/$N19</f>
        <v>33.952724885095208</v>
      </c>
      <c r="L19" s="164"/>
      <c r="M19" s="165"/>
      <c r="N19" s="164">
        <f t="shared" si="3"/>
        <v>167530</v>
      </c>
      <c r="O19" s="165">
        <f t="shared" si="3"/>
        <v>100</v>
      </c>
      <c r="P19" s="166"/>
      <c r="Q19" s="166"/>
    </row>
    <row r="20" spans="1:25" s="162" customFormat="1" ht="18" customHeight="1" x14ac:dyDescent="0.25">
      <c r="A20" s="191"/>
      <c r="B20" s="146" t="s">
        <v>2</v>
      </c>
      <c r="C20" s="159"/>
      <c r="D20" s="163"/>
      <c r="F20" s="164">
        <f>'31dictsaad'!K20</f>
        <v>13208</v>
      </c>
      <c r="G20" s="165">
        <f t="shared" si="0"/>
        <v>32.426593341844253</v>
      </c>
      <c r="H20" s="164">
        <f>'31dictsaad'!N20</f>
        <v>13449</v>
      </c>
      <c r="I20" s="165">
        <f>H20*100/$N20</f>
        <v>33.018265737012669</v>
      </c>
      <c r="J20" s="164">
        <f>'31dictsaad'!Q20</f>
        <v>14075</v>
      </c>
      <c r="K20" s="165">
        <f>J20*100/$N20</f>
        <v>34.555140921143085</v>
      </c>
      <c r="L20" s="164"/>
      <c r="M20" s="165"/>
      <c r="N20" s="164">
        <f t="shared" si="3"/>
        <v>40732</v>
      </c>
      <c r="O20" s="165">
        <f t="shared" si="3"/>
        <v>100</v>
      </c>
      <c r="P20" s="166"/>
      <c r="Q20" s="166"/>
    </row>
    <row r="21" spans="1:25" s="162" customFormat="1" ht="18" customHeight="1" x14ac:dyDescent="0.25">
      <c r="A21" s="191"/>
      <c r="B21" s="146" t="s">
        <v>35</v>
      </c>
      <c r="C21" s="159"/>
      <c r="D21" s="163"/>
      <c r="F21" s="164">
        <f>'31dictsaad'!K21</f>
        <v>26096</v>
      </c>
      <c r="G21" s="165">
        <f t="shared" si="0"/>
        <v>33.991116668620478</v>
      </c>
      <c r="H21" s="164">
        <f>'31dictsaad'!N21</f>
        <v>26427</v>
      </c>
      <c r="I21" s="165">
        <f>H21*100/$N21</f>
        <v>34.422257825016608</v>
      </c>
      <c r="J21" s="164">
        <f>'31dictsaad'!Q21</f>
        <v>24250</v>
      </c>
      <c r="K21" s="165">
        <f>J21*100/$N21</f>
        <v>31.586625506362914</v>
      </c>
      <c r="L21" s="164"/>
      <c r="M21" s="165"/>
      <c r="N21" s="164">
        <f t="shared" si="3"/>
        <v>76773</v>
      </c>
      <c r="O21" s="165">
        <f t="shared" si="3"/>
        <v>100</v>
      </c>
      <c r="P21" s="166"/>
      <c r="Q21" s="166"/>
    </row>
    <row r="22" spans="1:25" s="162" customFormat="1" ht="21" customHeight="1" x14ac:dyDescent="0.25">
      <c r="A22" s="191"/>
      <c r="B22" s="146" t="s">
        <v>42</v>
      </c>
      <c r="C22" s="159"/>
      <c r="D22" s="163"/>
      <c r="F22" s="164">
        <f>'31dictsaad'!K22</f>
        <v>63927</v>
      </c>
      <c r="G22" s="165">
        <f t="shared" si="0"/>
        <v>32.373838401742084</v>
      </c>
      <c r="H22" s="164">
        <f>'31dictsaad'!N22</f>
        <v>73342</v>
      </c>
      <c r="I22" s="165">
        <f>H22*100/$N22</f>
        <v>37.141771959587778</v>
      </c>
      <c r="J22" s="164">
        <f>'31dictsaad'!Q22</f>
        <v>60196</v>
      </c>
      <c r="K22" s="165">
        <f>J22*100/$N22</f>
        <v>30.484389638670145</v>
      </c>
      <c r="L22" s="164"/>
      <c r="M22" s="165"/>
      <c r="N22" s="164">
        <f t="shared" si="3"/>
        <v>197465</v>
      </c>
      <c r="O22" s="165">
        <f t="shared" si="3"/>
        <v>100</v>
      </c>
      <c r="P22" s="166"/>
      <c r="Q22" s="166"/>
    </row>
    <row r="23" spans="1:25" s="162" customFormat="1" ht="18" customHeight="1" x14ac:dyDescent="0.25">
      <c r="A23" s="191"/>
      <c r="B23" s="146" t="s">
        <v>43</v>
      </c>
      <c r="C23" s="159"/>
      <c r="D23" s="163"/>
      <c r="F23" s="164">
        <f>'31dictsaad'!K23</f>
        <v>14927</v>
      </c>
      <c r="G23" s="165">
        <f t="shared" si="0"/>
        <v>30.092937927141502</v>
      </c>
      <c r="H23" s="164">
        <f>'31dictsaad'!N23</f>
        <v>18920</v>
      </c>
      <c r="I23" s="165">
        <f>H23*100/$N23</f>
        <v>38.142854262847003</v>
      </c>
      <c r="J23" s="164">
        <f>'31dictsaad'!Q23</f>
        <v>15756</v>
      </c>
      <c r="K23" s="165">
        <f>J23*100/$N23</f>
        <v>31.764207810011492</v>
      </c>
      <c r="L23" s="164"/>
      <c r="M23" s="165"/>
      <c r="N23" s="164">
        <f t="shared" si="3"/>
        <v>49603</v>
      </c>
      <c r="O23" s="165">
        <f t="shared" si="3"/>
        <v>100</v>
      </c>
      <c r="P23" s="166"/>
      <c r="Q23" s="166"/>
    </row>
    <row r="24" spans="1:25" s="162" customFormat="1" ht="22.5" customHeight="1" x14ac:dyDescent="0.25">
      <c r="A24" s="191"/>
      <c r="B24" s="146" t="s">
        <v>44</v>
      </c>
      <c r="C24" s="159"/>
      <c r="D24" s="163"/>
      <c r="F24" s="163">
        <f>'31dictsaad'!K24</f>
        <v>3342</v>
      </c>
      <c r="G24" s="167">
        <f t="shared" si="0"/>
        <v>20.093795093795094</v>
      </c>
      <c r="H24" s="163">
        <f>'31dictsaad'!N24</f>
        <v>6307</v>
      </c>
      <c r="I24" s="165">
        <f t="shared" si="1"/>
        <v>37.920875420875419</v>
      </c>
      <c r="J24" s="163">
        <f>'31dictsaad'!Q24</f>
        <v>6983</v>
      </c>
      <c r="K24" s="165">
        <f t="shared" si="2"/>
        <v>41.985329485329487</v>
      </c>
      <c r="L24" s="163"/>
      <c r="M24" s="165"/>
      <c r="N24" s="163">
        <f t="shared" si="3"/>
        <v>16632</v>
      </c>
      <c r="O24" s="165">
        <f t="shared" si="3"/>
        <v>100</v>
      </c>
      <c r="P24" s="166"/>
      <c r="Q24" s="166"/>
    </row>
    <row r="25" spans="1:25" s="162" customFormat="1" ht="18" customHeight="1" x14ac:dyDescent="0.25">
      <c r="A25" s="191"/>
      <c r="B25" s="146" t="s">
        <v>45</v>
      </c>
      <c r="C25" s="159"/>
      <c r="D25" s="163"/>
      <c r="F25" s="163">
        <f>'31dictsaad'!K25</f>
        <v>19866</v>
      </c>
      <c r="G25" s="167">
        <f t="shared" si="0"/>
        <v>23.642963403748883</v>
      </c>
      <c r="H25" s="163">
        <f>'31dictsaad'!N25</f>
        <v>26875</v>
      </c>
      <c r="I25" s="165">
        <f t="shared" si="1"/>
        <v>31.984528414162451</v>
      </c>
      <c r="J25" s="163">
        <f>'31dictsaad'!Q25</f>
        <v>37284</v>
      </c>
      <c r="K25" s="165">
        <f t="shared" si="2"/>
        <v>44.372508182088666</v>
      </c>
      <c r="L25" s="163"/>
      <c r="M25" s="165"/>
      <c r="N25" s="163">
        <f t="shared" si="3"/>
        <v>84025</v>
      </c>
      <c r="O25" s="165">
        <f t="shared" si="3"/>
        <v>100</v>
      </c>
      <c r="P25" s="166"/>
      <c r="Q25" s="166"/>
    </row>
    <row r="26" spans="1:25" s="162" customFormat="1" ht="18" customHeight="1" x14ac:dyDescent="0.25">
      <c r="A26" s="191"/>
      <c r="B26" s="146" t="s">
        <v>46</v>
      </c>
      <c r="C26" s="159"/>
      <c r="D26" s="163"/>
      <c r="F26" s="163">
        <f>'31dictsaad'!K26</f>
        <v>2524</v>
      </c>
      <c r="G26" s="167">
        <f t="shared" si="0"/>
        <v>23.51625826889034</v>
      </c>
      <c r="H26" s="163">
        <f>'31dictsaad'!N26</f>
        <v>4386</v>
      </c>
      <c r="I26" s="165">
        <f t="shared" si="1"/>
        <v>40.864623124941765</v>
      </c>
      <c r="J26" s="163">
        <f>'31dictsaad'!Q26</f>
        <v>3823</v>
      </c>
      <c r="K26" s="165">
        <f t="shared" si="2"/>
        <v>35.619118606167895</v>
      </c>
      <c r="L26" s="163"/>
      <c r="M26" s="165"/>
      <c r="N26" s="163">
        <f t="shared" si="3"/>
        <v>10733</v>
      </c>
      <c r="O26" s="165">
        <f t="shared" si="3"/>
        <v>100</v>
      </c>
      <c r="P26" s="166"/>
      <c r="Q26" s="166"/>
    </row>
    <row r="27" spans="1:25" s="162" customFormat="1" ht="18" customHeight="1" x14ac:dyDescent="0.25">
      <c r="A27" s="191"/>
      <c r="B27" s="146" t="s">
        <v>1</v>
      </c>
      <c r="C27" s="159"/>
      <c r="D27" s="163"/>
      <c r="F27" s="163">
        <f>'31dictsaad'!K27</f>
        <v>1270</v>
      </c>
      <c r="G27" s="167">
        <f t="shared" si="0"/>
        <v>32.397959183673471</v>
      </c>
      <c r="H27" s="163">
        <f>'31dictsaad'!N27</f>
        <v>1413</v>
      </c>
      <c r="I27" s="165">
        <f t="shared" si="1"/>
        <v>36.045918367346935</v>
      </c>
      <c r="J27" s="163">
        <f>'31dictsaad'!Q27</f>
        <v>1237</v>
      </c>
      <c r="K27" s="165">
        <f t="shared" si="2"/>
        <v>31.556122448979593</v>
      </c>
      <c r="L27" s="163"/>
      <c r="M27" s="165"/>
      <c r="N27" s="164">
        <f t="shared" si="3"/>
        <v>3920</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429531</v>
      </c>
      <c r="G29" s="172">
        <f>F29*100/$N29</f>
        <v>26.969697540503429</v>
      </c>
      <c r="H29" s="147">
        <f>SUM(H10:H27)</f>
        <v>599348</v>
      </c>
      <c r="I29" s="172">
        <f>H29*100/$N29</f>
        <v>37.632287964094907</v>
      </c>
      <c r="J29" s="147">
        <f>SUM(J10:J27)</f>
        <v>563764</v>
      </c>
      <c r="K29" s="172">
        <f>J29*100/$N29</f>
        <v>35.398014495401668</v>
      </c>
      <c r="L29" s="147"/>
      <c r="M29" s="172"/>
      <c r="N29" s="147">
        <f>SUM(N10:N27)</f>
        <v>1592643</v>
      </c>
      <c r="O29" s="172">
        <f>N29*100/$N29</f>
        <v>100</v>
      </c>
      <c r="P29" s="172"/>
      <c r="Q29" s="172"/>
    </row>
    <row r="30" spans="1:25" s="162" customFormat="1" ht="20.25" customHeight="1" x14ac:dyDescent="0.25">
      <c r="B30" s="146" t="s">
        <v>0</v>
      </c>
      <c r="C30" s="173"/>
      <c r="D30" s="147">
        <f>SUM(D10:D29)</f>
        <v>0</v>
      </c>
      <c r="E30" s="174"/>
      <c r="F30" s="147">
        <f>SUM(F10:F27)</f>
        <v>429531</v>
      </c>
      <c r="G30" s="175">
        <f>F30*100/$N30</f>
        <v>26.969697540503429</v>
      </c>
      <c r="H30" s="147">
        <f>SUM(H10:H27)</f>
        <v>599348</v>
      </c>
      <c r="I30" s="175">
        <f>H30*100/$N30</f>
        <v>37.632287964094907</v>
      </c>
      <c r="J30" s="147">
        <f>SUM(J10:J27)</f>
        <v>563764</v>
      </c>
      <c r="K30" s="175">
        <f>J30*100/$N30</f>
        <v>35.398014495401668</v>
      </c>
      <c r="L30" s="147">
        <f>SUM(L10:L28)</f>
        <v>0</v>
      </c>
      <c r="M30" s="175">
        <f>L30*100/$N30</f>
        <v>0</v>
      </c>
      <c r="N30" s="147">
        <f>F30+H30+J30+L30</f>
        <v>1592643</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388"/>
      <c r="C3" s="1388"/>
      <c r="D3" s="1388"/>
      <c r="E3" s="1388"/>
      <c r="F3" s="1388"/>
      <c r="G3" s="1388"/>
      <c r="H3" s="1388"/>
      <c r="I3" s="1388"/>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459" t="s">
        <v>402</v>
      </c>
      <c r="B4" s="1459"/>
      <c r="C4" s="1459"/>
      <c r="D4" s="1459"/>
      <c r="E4" s="1459"/>
      <c r="F4" s="1459"/>
      <c r="G4" s="1459"/>
      <c r="H4" s="1459"/>
      <c r="I4" s="1459"/>
      <c r="J4" s="1459"/>
      <c r="K4" s="1459"/>
      <c r="L4" s="1459"/>
      <c r="M4" s="1459"/>
      <c r="N4" s="1459"/>
      <c r="O4" s="1459"/>
      <c r="P4" s="1459"/>
      <c r="Q4" s="1459"/>
      <c r="R4" s="145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15" t="str">
        <f>porsaad!$B$6</f>
        <v>Situación a 30 de junio de 2024</v>
      </c>
      <c r="C5" s="1415"/>
      <c r="D5" s="1415"/>
      <c r="E5" s="1415"/>
      <c r="F5" s="1415"/>
      <c r="G5" s="1415"/>
      <c r="H5" s="1415"/>
      <c r="I5" s="1415"/>
      <c r="J5" s="1415"/>
      <c r="K5" s="1415"/>
      <c r="L5" s="1415"/>
      <c r="M5" s="1415"/>
      <c r="N5" s="1415"/>
      <c r="O5" s="1415"/>
      <c r="P5" s="1415"/>
      <c r="Q5" s="1415"/>
      <c r="R5" s="1415"/>
      <c r="S5" s="752"/>
      <c r="T5" s="75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00" t="s">
        <v>12</v>
      </c>
      <c r="C8" s="437"/>
      <c r="D8" s="1502" t="s">
        <v>478</v>
      </c>
      <c r="E8" s="1503"/>
      <c r="F8" s="437"/>
      <c r="G8" s="1502" t="s">
        <v>477</v>
      </c>
      <c r="H8" s="1503"/>
      <c r="I8" s="437"/>
      <c r="J8" s="1504" t="s">
        <v>244</v>
      </c>
      <c r="K8" s="1505"/>
      <c r="L8" s="1505"/>
      <c r="M8" s="755"/>
      <c r="N8" s="755"/>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01"/>
      <c r="C9" s="437"/>
      <c r="D9" s="791" t="s">
        <v>9</v>
      </c>
      <c r="E9" s="792" t="s">
        <v>10</v>
      </c>
      <c r="F9" s="496"/>
      <c r="G9" s="791" t="s">
        <v>9</v>
      </c>
      <c r="H9" s="1223" t="s">
        <v>10</v>
      </c>
      <c r="I9" s="437"/>
      <c r="J9" s="791" t="s">
        <v>9</v>
      </c>
      <c r="K9" s="792" t="s">
        <v>111</v>
      </c>
      <c r="L9" s="1224" t="s">
        <v>110</v>
      </c>
      <c r="M9" s="743"/>
      <c r="N9" s="743"/>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7" t="s">
        <v>8</v>
      </c>
      <c r="C11" s="758"/>
      <c r="D11" s="759">
        <v>8584147</v>
      </c>
      <c r="E11" s="676">
        <v>17.851892595752791</v>
      </c>
      <c r="F11" s="350"/>
      <c r="G11" s="760">
        <v>1014321</v>
      </c>
      <c r="H11" s="761">
        <v>16.031753056369972</v>
      </c>
      <c r="I11" s="758"/>
      <c r="J11" s="762">
        <v>376734</v>
      </c>
      <c r="K11" s="763">
        <f>J11*100/D11</f>
        <v>4.3887179471646975</v>
      </c>
      <c r="L11" s="761">
        <f>J11*100/G11</f>
        <v>37.141496626807488</v>
      </c>
      <c r="M11" s="396"/>
      <c r="N11" s="396">
        <f>_xlfn.RANK.EQ(L11,L$11:L$31,0)</f>
        <v>3</v>
      </c>
      <c r="O11" s="396">
        <v>1</v>
      </c>
      <c r="P11" s="396">
        <f>MATCH(O11,N$11:N$31,0)</f>
        <v>11</v>
      </c>
      <c r="Q11" s="568" t="str">
        <f>INDEX(B$11:B$31,P11,1)</f>
        <v>Extremadura</v>
      </c>
      <c r="R11" s="764">
        <f>INDEX(L$11:L$31,P11,1)</f>
        <v>37.461886446521454</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5" t="s">
        <v>7</v>
      </c>
      <c r="C12" s="758"/>
      <c r="D12" s="766">
        <v>1341289</v>
      </c>
      <c r="E12" s="684">
        <v>2.7893915572350596</v>
      </c>
      <c r="F12" s="350"/>
      <c r="G12" s="767">
        <v>186533</v>
      </c>
      <c r="H12" s="768">
        <v>2.9482293996317339</v>
      </c>
      <c r="I12" s="758"/>
      <c r="J12" s="769">
        <v>49959</v>
      </c>
      <c r="K12" s="448">
        <f t="shared" ref="K12:K28" si="0">J12*100/D12</f>
        <v>3.7247006424417108</v>
      </c>
      <c r="L12" s="768">
        <f t="shared" ref="L12:L28" si="1">J12*100/G12</f>
        <v>26.782928489865064</v>
      </c>
      <c r="M12" s="396"/>
      <c r="N12" s="396">
        <f t="shared" ref="N12:N31" si="2">_xlfn.RANK.EQ(L12,L$11:L$31,0)</f>
        <v>13</v>
      </c>
      <c r="O12" s="396">
        <v>2</v>
      </c>
      <c r="P12" s="396">
        <f t="shared" ref="P12:P29" si="3">MATCH(O12,N$11:N$31,0)</f>
        <v>7</v>
      </c>
      <c r="Q12" s="568" t="str">
        <f t="shared" ref="Q12:Q29" si="4">INDEX(B$11:B$31,P12,1)</f>
        <v>Castilla y León</v>
      </c>
      <c r="R12" s="764">
        <f t="shared" ref="R12:R29" si="5">INDEX(L$11:L$31,P12,1)</f>
        <v>37.348259422989138</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5" t="s">
        <v>37</v>
      </c>
      <c r="C13" s="758"/>
      <c r="D13" s="766">
        <v>1006060</v>
      </c>
      <c r="E13" s="684">
        <v>2.0922375938905815</v>
      </c>
      <c r="F13" s="350"/>
      <c r="G13" s="767">
        <v>183865</v>
      </c>
      <c r="H13" s="768">
        <v>2.9060605821130245</v>
      </c>
      <c r="I13" s="758"/>
      <c r="J13" s="769">
        <v>40816</v>
      </c>
      <c r="K13" s="448">
        <f t="shared" si="0"/>
        <v>4.0570144921774052</v>
      </c>
      <c r="L13" s="768">
        <f t="shared" si="1"/>
        <v>22.1988959290784</v>
      </c>
      <c r="M13" s="396"/>
      <c r="N13" s="396">
        <f t="shared" si="2"/>
        <v>17</v>
      </c>
      <c r="O13" s="396">
        <v>3</v>
      </c>
      <c r="P13" s="396">
        <f>MATCH(O13,N$11:N$31,0)</f>
        <v>1</v>
      </c>
      <c r="Q13" s="568" t="str">
        <f t="shared" si="4"/>
        <v>Andalucía</v>
      </c>
      <c r="R13" s="764">
        <f t="shared" si="5"/>
        <v>37.141496626807488</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5" t="s">
        <v>38</v>
      </c>
      <c r="C14" s="758"/>
      <c r="D14" s="766">
        <v>1209906</v>
      </c>
      <c r="E14" s="684">
        <v>2.516162871273858</v>
      </c>
      <c r="F14" s="350"/>
      <c r="G14" s="767">
        <v>122472</v>
      </c>
      <c r="H14" s="768">
        <v>1.9357194224705427</v>
      </c>
      <c r="I14" s="758"/>
      <c r="J14" s="769">
        <v>42594</v>
      </c>
      <c r="K14" s="448">
        <f t="shared" si="0"/>
        <v>3.52043877788853</v>
      </c>
      <c r="L14" s="768">
        <f t="shared" si="1"/>
        <v>34.778561630413485</v>
      </c>
      <c r="M14" s="396"/>
      <c r="N14" s="396">
        <f t="shared" si="2"/>
        <v>6</v>
      </c>
      <c r="O14" s="396">
        <v>4</v>
      </c>
      <c r="P14" s="396">
        <f t="shared" si="3"/>
        <v>16</v>
      </c>
      <c r="Q14" s="568" t="str">
        <f t="shared" si="4"/>
        <v>País Vasco</v>
      </c>
      <c r="R14" s="764">
        <f t="shared" si="5"/>
        <v>35.350274829849113</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5" t="s">
        <v>6</v>
      </c>
      <c r="C15" s="758"/>
      <c r="D15" s="766">
        <v>2213016</v>
      </c>
      <c r="E15" s="684">
        <v>4.6022655418974603</v>
      </c>
      <c r="F15" s="350"/>
      <c r="G15" s="767">
        <v>253565</v>
      </c>
      <c r="H15" s="768">
        <v>4.0076972316835127</v>
      </c>
      <c r="I15" s="758"/>
      <c r="J15" s="769">
        <v>55189</v>
      </c>
      <c r="K15" s="448">
        <f t="shared" si="0"/>
        <v>2.4938364657101442</v>
      </c>
      <c r="L15" s="768">
        <f t="shared" si="1"/>
        <v>21.765227850846923</v>
      </c>
      <c r="M15" s="396"/>
      <c r="N15" s="396">
        <f t="shared" si="2"/>
        <v>18</v>
      </c>
      <c r="O15" s="396">
        <v>5</v>
      </c>
      <c r="P15" s="396">
        <f t="shared" si="3"/>
        <v>17</v>
      </c>
      <c r="Q15" s="568" t="str">
        <f t="shared" si="4"/>
        <v>Rioja, La</v>
      </c>
      <c r="R15" s="764">
        <f t="shared" si="5"/>
        <v>35.220289923841612</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5" t="s">
        <v>5</v>
      </c>
      <c r="C16" s="758"/>
      <c r="D16" s="770">
        <v>588387</v>
      </c>
      <c r="E16" s="684">
        <v>1.2236302021315801</v>
      </c>
      <c r="F16" s="350"/>
      <c r="G16" s="771">
        <v>99920</v>
      </c>
      <c r="H16" s="768">
        <v>1.579275954448826</v>
      </c>
      <c r="I16" s="758"/>
      <c r="J16" s="769">
        <v>22833</v>
      </c>
      <c r="K16" s="448">
        <f t="shared" si="0"/>
        <v>3.8806091908896696</v>
      </c>
      <c r="L16" s="768">
        <f t="shared" si="1"/>
        <v>22.851281024819855</v>
      </c>
      <c r="M16" s="396"/>
      <c r="N16" s="396">
        <f t="shared" si="2"/>
        <v>16</v>
      </c>
      <c r="O16" s="396">
        <v>6</v>
      </c>
      <c r="P16" s="396">
        <f t="shared" si="3"/>
        <v>4</v>
      </c>
      <c r="Q16" s="568" t="str">
        <f t="shared" si="4"/>
        <v>Balears, Illes</v>
      </c>
      <c r="R16" s="772">
        <f t="shared" si="5"/>
        <v>34.778561630413485</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5">
      <c r="A17" s="450"/>
      <c r="B17" s="773" t="s">
        <v>4</v>
      </c>
      <c r="C17" s="758"/>
      <c r="D17" s="766">
        <v>2383703</v>
      </c>
      <c r="E17" s="684">
        <v>4.9572322021248834</v>
      </c>
      <c r="F17" s="350"/>
      <c r="G17" s="774">
        <v>409663</v>
      </c>
      <c r="H17" s="775">
        <v>6.4748891646053783</v>
      </c>
      <c r="I17" s="758"/>
      <c r="J17" s="776">
        <v>153002</v>
      </c>
      <c r="K17" s="587">
        <f t="shared" si="0"/>
        <v>6.4186687687182502</v>
      </c>
      <c r="L17" s="775">
        <f t="shared" si="1"/>
        <v>37.348259422989138</v>
      </c>
      <c r="M17" s="396"/>
      <c r="N17" s="396">
        <f t="shared" si="2"/>
        <v>2</v>
      </c>
      <c r="O17" s="396">
        <v>7</v>
      </c>
      <c r="P17" s="396">
        <f t="shared" si="3"/>
        <v>8</v>
      </c>
      <c r="Q17" s="568" t="str">
        <f t="shared" si="4"/>
        <v>Castilla - La Mancha</v>
      </c>
      <c r="R17" s="764">
        <f t="shared" si="5"/>
        <v>33.583036714551099</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5">
      <c r="A18" s="450"/>
      <c r="B18" s="773" t="s">
        <v>40</v>
      </c>
      <c r="C18" s="758"/>
      <c r="D18" s="766">
        <v>2084086</v>
      </c>
      <c r="E18" s="684">
        <v>4.3341382006053779</v>
      </c>
      <c r="F18" s="350"/>
      <c r="G18" s="774">
        <v>282068</v>
      </c>
      <c r="H18" s="775">
        <v>4.4581986581212121</v>
      </c>
      <c r="I18" s="758"/>
      <c r="J18" s="776">
        <v>94727</v>
      </c>
      <c r="K18" s="587">
        <f t="shared" si="0"/>
        <v>4.5452538906743776</v>
      </c>
      <c r="L18" s="775">
        <f t="shared" si="1"/>
        <v>33.583036714551099</v>
      </c>
      <c r="M18" s="396"/>
      <c r="N18" s="396">
        <f t="shared" si="2"/>
        <v>7</v>
      </c>
      <c r="O18" s="396">
        <v>8</v>
      </c>
      <c r="P18" s="396">
        <f t="shared" si="3"/>
        <v>9</v>
      </c>
      <c r="Q18" s="568" t="str">
        <f t="shared" si="4"/>
        <v>Cataluña</v>
      </c>
      <c r="R18" s="764">
        <f t="shared" si="5"/>
        <v>32.558935211392139</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5">
      <c r="A19" s="450"/>
      <c r="B19" s="773" t="s">
        <v>41</v>
      </c>
      <c r="C19" s="758"/>
      <c r="D19" s="766">
        <v>7901963</v>
      </c>
      <c r="E19" s="684">
        <v>16.433198868986342</v>
      </c>
      <c r="F19" s="350"/>
      <c r="G19" s="774">
        <v>1040507</v>
      </c>
      <c r="H19" s="775">
        <v>16.445633362046483</v>
      </c>
      <c r="I19" s="758"/>
      <c r="J19" s="776">
        <v>338778</v>
      </c>
      <c r="K19" s="587">
        <f t="shared" si="0"/>
        <v>4.2872638102709413</v>
      </c>
      <c r="L19" s="775">
        <f t="shared" si="1"/>
        <v>32.558935211392139</v>
      </c>
      <c r="M19" s="396"/>
      <c r="N19" s="396">
        <f t="shared" si="2"/>
        <v>8</v>
      </c>
      <c r="O19" s="396">
        <v>9</v>
      </c>
      <c r="P19" s="396">
        <f t="shared" si="3"/>
        <v>13</v>
      </c>
      <c r="Q19" s="568" t="str">
        <f>INDEX(B$11:B$31,P19,1)</f>
        <v>Madrid, Comunidad de</v>
      </c>
      <c r="R19" s="764">
        <f t="shared" si="5"/>
        <v>31.350199355535434</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5">
      <c r="A20" s="450"/>
      <c r="B20" s="773" t="s">
        <v>3</v>
      </c>
      <c r="C20" s="758"/>
      <c r="D20" s="766">
        <v>5216195</v>
      </c>
      <c r="E20" s="684">
        <v>10.847781718847862</v>
      </c>
      <c r="F20" s="350"/>
      <c r="G20" s="774">
        <v>644872</v>
      </c>
      <c r="H20" s="775">
        <v>10.192462402895551</v>
      </c>
      <c r="I20" s="758"/>
      <c r="J20" s="776">
        <v>195278</v>
      </c>
      <c r="K20" s="587">
        <f t="shared" si="0"/>
        <v>3.7436867295030192</v>
      </c>
      <c r="L20" s="775">
        <f>J20*100/G20</f>
        <v>30.28166830006575</v>
      </c>
      <c r="M20" s="396"/>
      <c r="N20" s="396">
        <f t="shared" si="2"/>
        <v>11</v>
      </c>
      <c r="O20" s="396">
        <v>10</v>
      </c>
      <c r="P20" s="396">
        <f t="shared" si="3"/>
        <v>21</v>
      </c>
      <c r="Q20" s="568" t="str">
        <f t="shared" si="4"/>
        <v>TOTAL</v>
      </c>
      <c r="R20" s="764">
        <f t="shared" si="5"/>
        <v>31.236915101273127</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5" t="s">
        <v>2</v>
      </c>
      <c r="C21" s="758"/>
      <c r="D21" s="766">
        <v>1054306</v>
      </c>
      <c r="E21" s="684">
        <v>2.1925716643782711</v>
      </c>
      <c r="F21" s="350"/>
      <c r="G21" s="767">
        <v>150537</v>
      </c>
      <c r="H21" s="768">
        <v>2.3792980820142406</v>
      </c>
      <c r="I21" s="758"/>
      <c r="J21" s="769">
        <v>56394</v>
      </c>
      <c r="K21" s="448">
        <f t="shared" si="0"/>
        <v>5.3489214706166903</v>
      </c>
      <c r="L21" s="768">
        <f t="shared" si="1"/>
        <v>37.461886446521454</v>
      </c>
      <c r="M21" s="396"/>
      <c r="N21" s="396">
        <f t="shared" si="2"/>
        <v>1</v>
      </c>
      <c r="O21" s="396">
        <v>11</v>
      </c>
      <c r="P21" s="396">
        <f t="shared" si="3"/>
        <v>10</v>
      </c>
      <c r="Q21" s="568" t="str">
        <f t="shared" si="4"/>
        <v>Comunitat Valenciana</v>
      </c>
      <c r="R21" s="764">
        <f t="shared" si="5"/>
        <v>30.28166830006575</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5" t="s">
        <v>35</v>
      </c>
      <c r="C22" s="758"/>
      <c r="D22" s="766">
        <v>2699424</v>
      </c>
      <c r="E22" s="684">
        <v>5.6138166457770797</v>
      </c>
      <c r="F22" s="350"/>
      <c r="G22" s="767">
        <v>469573</v>
      </c>
      <c r="H22" s="768">
        <v>7.4217909103122359</v>
      </c>
      <c r="I22" s="758"/>
      <c r="J22" s="769">
        <v>83897</v>
      </c>
      <c r="K22" s="448">
        <f t="shared" si="0"/>
        <v>3.1079593276195219</v>
      </c>
      <c r="L22" s="768">
        <f t="shared" si="1"/>
        <v>17.866657580397511</v>
      </c>
      <c r="M22" s="396"/>
      <c r="N22" s="396">
        <f t="shared" si="2"/>
        <v>19</v>
      </c>
      <c r="O22" s="396">
        <v>12</v>
      </c>
      <c r="P22" s="396">
        <f t="shared" si="3"/>
        <v>14</v>
      </c>
      <c r="Q22" s="568" t="str">
        <f t="shared" si="4"/>
        <v>Murcia, Región de</v>
      </c>
      <c r="R22" s="764">
        <f t="shared" si="5"/>
        <v>29.216220531653523</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5" t="s">
        <v>42</v>
      </c>
      <c r="C23" s="758"/>
      <c r="D23" s="766">
        <v>6871903</v>
      </c>
      <c r="E23" s="684">
        <v>14.291050034957625</v>
      </c>
      <c r="F23" s="350"/>
      <c r="G23" s="767">
        <v>802837</v>
      </c>
      <c r="H23" s="768">
        <v>12.689163024838193</v>
      </c>
      <c r="I23" s="758"/>
      <c r="J23" s="769">
        <v>251691</v>
      </c>
      <c r="K23" s="448">
        <f t="shared" si="0"/>
        <v>3.6626099058732349</v>
      </c>
      <c r="L23" s="768">
        <f t="shared" si="1"/>
        <v>31.350199355535434</v>
      </c>
      <c r="M23" s="396"/>
      <c r="N23" s="396">
        <f t="shared" si="2"/>
        <v>9</v>
      </c>
      <c r="O23" s="396">
        <v>13</v>
      </c>
      <c r="P23" s="396">
        <f t="shared" si="3"/>
        <v>2</v>
      </c>
      <c r="Q23" s="568" t="str">
        <f t="shared" si="4"/>
        <v>Aragón</v>
      </c>
      <c r="R23" s="764">
        <f t="shared" si="5"/>
        <v>26.782928489865064</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5" t="s">
        <v>43</v>
      </c>
      <c r="C24" s="758"/>
      <c r="D24" s="766">
        <v>1551692</v>
      </c>
      <c r="E24" s="684">
        <v>3.2269530013510765</v>
      </c>
      <c r="F24" s="350"/>
      <c r="G24" s="767">
        <v>194149</v>
      </c>
      <c r="H24" s="768">
        <v>3.0686033554872409</v>
      </c>
      <c r="I24" s="758"/>
      <c r="J24" s="769">
        <v>56723</v>
      </c>
      <c r="K24" s="448">
        <f t="shared" si="0"/>
        <v>3.6555579328887435</v>
      </c>
      <c r="L24" s="768">
        <f>J24*100/G24</f>
        <v>29.216220531653523</v>
      </c>
      <c r="M24" s="396"/>
      <c r="N24" s="396">
        <f t="shared" si="2"/>
        <v>12</v>
      </c>
      <c r="O24" s="396">
        <v>14</v>
      </c>
      <c r="P24" s="396">
        <f t="shared" si="3"/>
        <v>15</v>
      </c>
      <c r="Q24" s="568" t="str">
        <f t="shared" si="4"/>
        <v>Navarra, Comunidad Foral de</v>
      </c>
      <c r="R24" s="764">
        <f t="shared" si="5"/>
        <v>26.464333566889159</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5" t="s">
        <v>44</v>
      </c>
      <c r="C25" s="758"/>
      <c r="D25" s="770">
        <v>672155</v>
      </c>
      <c r="E25" s="684">
        <v>1.3978370672937237</v>
      </c>
      <c r="F25" s="350"/>
      <c r="G25" s="771">
        <v>81351</v>
      </c>
      <c r="H25" s="768">
        <v>1.2857854100316899</v>
      </c>
      <c r="I25" s="758"/>
      <c r="J25" s="769">
        <v>21529</v>
      </c>
      <c r="K25" s="448">
        <f t="shared" si="0"/>
        <v>3.2029814551703106</v>
      </c>
      <c r="L25" s="768">
        <f t="shared" si="1"/>
        <v>26.464333566889159</v>
      </c>
      <c r="M25" s="396"/>
      <c r="N25" s="396">
        <f t="shared" si="2"/>
        <v>14</v>
      </c>
      <c r="O25" s="396">
        <v>15</v>
      </c>
      <c r="P25" s="396">
        <f t="shared" si="3"/>
        <v>18</v>
      </c>
      <c r="Q25" s="568" t="str">
        <f t="shared" si="4"/>
        <v>Ceuta y Melilla</v>
      </c>
      <c r="R25" s="772">
        <f t="shared" si="5"/>
        <v>26.111083585195463</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5" t="s">
        <v>45</v>
      </c>
      <c r="C26" s="758"/>
      <c r="D26" s="770">
        <v>2216302</v>
      </c>
      <c r="E26" s="684">
        <v>4.6090992225263738</v>
      </c>
      <c r="F26" s="350"/>
      <c r="G26" s="771">
        <v>328385</v>
      </c>
      <c r="H26" s="768">
        <v>5.1902575490560219</v>
      </c>
      <c r="I26" s="758"/>
      <c r="J26" s="769">
        <v>116085</v>
      </c>
      <c r="K26" s="448">
        <f t="shared" si="0"/>
        <v>5.2377789669458403</v>
      </c>
      <c r="L26" s="768">
        <f t="shared" si="1"/>
        <v>35.350274829849113</v>
      </c>
      <c r="M26" s="396"/>
      <c r="N26" s="396">
        <f t="shared" si="2"/>
        <v>4</v>
      </c>
      <c r="O26" s="396">
        <v>16</v>
      </c>
      <c r="P26" s="396">
        <f t="shared" si="3"/>
        <v>6</v>
      </c>
      <c r="Q26" s="568" t="str">
        <f t="shared" si="4"/>
        <v>Cantabria</v>
      </c>
      <c r="R26" s="764">
        <f t="shared" si="5"/>
        <v>22.851281024819855</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5" t="s">
        <v>46</v>
      </c>
      <c r="C27" s="758"/>
      <c r="D27" s="770">
        <v>322282</v>
      </c>
      <c r="E27" s="686">
        <v>0.67022892892495911</v>
      </c>
      <c r="F27" s="350"/>
      <c r="G27" s="771">
        <v>42149</v>
      </c>
      <c r="H27" s="777">
        <v>0.66618196761472748</v>
      </c>
      <c r="I27" s="758"/>
      <c r="J27" s="769">
        <v>14845</v>
      </c>
      <c r="K27" s="448">
        <f t="shared" si="0"/>
        <v>4.6062144333223696</v>
      </c>
      <c r="L27" s="777">
        <f t="shared" si="1"/>
        <v>35.220289923841612</v>
      </c>
      <c r="M27" s="396"/>
      <c r="N27" s="396">
        <f t="shared" si="2"/>
        <v>5</v>
      </c>
      <c r="O27" s="396">
        <v>17</v>
      </c>
      <c r="P27" s="396">
        <f t="shared" si="3"/>
        <v>3</v>
      </c>
      <c r="Q27" s="568" t="str">
        <f t="shared" si="4"/>
        <v>Asturias, Principado de</v>
      </c>
      <c r="R27" s="764">
        <f t="shared" si="5"/>
        <v>22.1988959290784</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5" t="s">
        <v>1</v>
      </c>
      <c r="C28" s="758"/>
      <c r="D28" s="771">
        <v>168545</v>
      </c>
      <c r="E28" s="777">
        <v>0.35051208204509476</v>
      </c>
      <c r="F28" s="328"/>
      <c r="G28" s="771">
        <v>20183</v>
      </c>
      <c r="H28" s="777">
        <v>0.31900046625941408</v>
      </c>
      <c r="I28" s="758"/>
      <c r="J28" s="769">
        <v>5270</v>
      </c>
      <c r="K28" s="448">
        <f t="shared" si="0"/>
        <v>3.1267613990328993</v>
      </c>
      <c r="L28" s="777">
        <f t="shared" si="1"/>
        <v>26.111083585195463</v>
      </c>
      <c r="M28" s="396"/>
      <c r="N28" s="396">
        <f t="shared" si="2"/>
        <v>15</v>
      </c>
      <c r="O28" s="396">
        <v>18</v>
      </c>
      <c r="P28" s="396">
        <f t="shared" si="3"/>
        <v>5</v>
      </c>
      <c r="Q28" s="568" t="str">
        <f t="shared" si="4"/>
        <v>Canarias</v>
      </c>
      <c r="R28" s="764">
        <f t="shared" si="5"/>
        <v>21.765227850846923</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5"/>
      <c r="C29" s="331"/>
      <c r="D29" s="778"/>
      <c r="E29" s="779"/>
      <c r="F29" s="322"/>
      <c r="G29" s="778"/>
      <c r="H29" s="779"/>
      <c r="I29" s="331"/>
      <c r="J29" s="778"/>
      <c r="K29" s="780"/>
      <c r="L29" s="779"/>
      <c r="M29" s="396"/>
      <c r="N29" s="396"/>
      <c r="O29" s="396">
        <v>19</v>
      </c>
      <c r="P29" s="396">
        <f t="shared" si="3"/>
        <v>12</v>
      </c>
      <c r="Q29" s="568" t="str">
        <f t="shared" si="4"/>
        <v>Galicia</v>
      </c>
      <c r="R29" s="764">
        <f t="shared" si="5"/>
        <v>17.866657580397511</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81"/>
      <c r="C30" s="781"/>
      <c r="D30" s="327"/>
      <c r="E30" s="438"/>
      <c r="F30" s="449"/>
      <c r="G30" s="781"/>
      <c r="H30" s="782"/>
      <c r="I30" s="781"/>
      <c r="J30" s="328"/>
      <c r="K30" s="328"/>
      <c r="L30" s="783"/>
      <c r="M30" s="784"/>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5">
      <c r="A31" s="329"/>
      <c r="B31" s="1262" t="s">
        <v>0</v>
      </c>
      <c r="C31" s="320"/>
      <c r="D31" s="1263">
        <f>SUM(D11:D28)</f>
        <v>48085361</v>
      </c>
      <c r="E31" s="1264">
        <f>SUM(E11:E28)</f>
        <v>99.999999999999986</v>
      </c>
      <c r="F31" s="591"/>
      <c r="G31" s="1263">
        <f>SUM(G11:G28)</f>
        <v>6326950</v>
      </c>
      <c r="H31" s="1264">
        <f>SUM(H11:H28)</f>
        <v>100.00000000000003</v>
      </c>
      <c r="I31" s="320"/>
      <c r="J31" s="1263">
        <f>SUM(J11:J30)</f>
        <v>1976344</v>
      </c>
      <c r="K31" s="1265">
        <f>J31*100/D31</f>
        <v>4.1100741658152469</v>
      </c>
      <c r="L31" s="1264">
        <f>J31*100/G31</f>
        <v>31.236915101273127</v>
      </c>
      <c r="M31" s="329"/>
      <c r="N31" s="329">
        <f t="shared" si="2"/>
        <v>10</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5"/>
      <c r="C32" s="322"/>
      <c r="D32" s="451"/>
      <c r="E32" s="451"/>
      <c r="F32" s="322"/>
      <c r="G32" s="748"/>
      <c r="H32" s="749"/>
      <c r="I32" s="322"/>
      <c r="J32" s="748"/>
      <c r="K32" s="748"/>
      <c r="L32" s="749"/>
      <c r="M32" s="786"/>
      <c r="N32" s="786"/>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7" customFormat="1" ht="15" customHeight="1" x14ac:dyDescent="0.35">
      <c r="A33" s="496"/>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29"/>
      <c r="N33" s="1229"/>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20" t="str">
        <f>'22solcasaadpot'!B33:Q33</f>
        <v>(2) Cifras de Población Potencialmente Dependiente calculadas según lo explicado en la metodología</v>
      </c>
      <c r="C34" s="1420"/>
      <c r="D34" s="1420"/>
      <c r="E34" s="1420"/>
      <c r="F34" s="1420"/>
      <c r="G34" s="1420"/>
      <c r="H34" s="1420"/>
      <c r="I34" s="1420"/>
      <c r="J34" s="1420"/>
      <c r="K34" s="1420"/>
      <c r="L34" s="1420"/>
      <c r="P34" s="787"/>
      <c r="Q34" s="787"/>
      <c r="R34" s="787"/>
    </row>
    <row r="35" spans="1:260" ht="15" customHeight="1" x14ac:dyDescent="0.35">
      <c r="B35" s="397" t="s">
        <v>47</v>
      </c>
      <c r="M35" s="447"/>
      <c r="N35" s="360"/>
      <c r="O35" s="360"/>
      <c r="P35" s="360"/>
      <c r="Q35" s="361"/>
      <c r="R35" s="788"/>
      <c r="S35" s="329"/>
    </row>
    <row r="36" spans="1:260" x14ac:dyDescent="0.35">
      <c r="M36" s="447"/>
      <c r="N36" s="360"/>
      <c r="O36" s="360"/>
      <c r="P36" s="360"/>
      <c r="Q36" s="361"/>
      <c r="R36" s="788"/>
      <c r="S36" s="329"/>
    </row>
    <row r="37" spans="1:260" x14ac:dyDescent="0.35">
      <c r="M37" s="447"/>
      <c r="N37" s="360"/>
      <c r="O37" s="360"/>
      <c r="P37" s="360"/>
      <c r="Q37" s="361"/>
      <c r="R37" s="789"/>
      <c r="S37" s="329"/>
    </row>
    <row r="38" spans="1:260" x14ac:dyDescent="0.35">
      <c r="M38" s="447"/>
      <c r="N38" s="360"/>
      <c r="O38" s="360"/>
      <c r="P38" s="360"/>
      <c r="Q38" s="361"/>
      <c r="R38" s="788"/>
      <c r="S38" s="329"/>
    </row>
    <row r="39" spans="1:260" x14ac:dyDescent="0.35">
      <c r="M39" s="447"/>
      <c r="N39" s="360"/>
      <c r="O39" s="360"/>
      <c r="P39" s="360"/>
      <c r="Q39" s="361"/>
      <c r="R39" s="788"/>
      <c r="S39" s="329"/>
    </row>
    <row r="40" spans="1:260" x14ac:dyDescent="0.35">
      <c r="M40" s="447"/>
      <c r="N40" s="360"/>
      <c r="O40" s="360"/>
      <c r="P40" s="360"/>
      <c r="Q40" s="361"/>
      <c r="R40" s="788"/>
      <c r="S40" s="329"/>
    </row>
    <row r="41" spans="1:260" x14ac:dyDescent="0.35">
      <c r="M41" s="447"/>
      <c r="N41" s="360"/>
      <c r="O41" s="360"/>
      <c r="P41" s="360"/>
      <c r="Q41" s="361"/>
      <c r="R41" s="788"/>
      <c r="S41" s="329"/>
    </row>
    <row r="42" spans="1:260" x14ac:dyDescent="0.35">
      <c r="M42" s="447"/>
      <c r="N42" s="360"/>
      <c r="O42" s="360"/>
      <c r="P42" s="360"/>
      <c r="Q42" s="361"/>
      <c r="R42" s="788"/>
      <c r="S42" s="329"/>
    </row>
    <row r="43" spans="1:260" x14ac:dyDescent="0.35">
      <c r="M43" s="447"/>
      <c r="N43" s="360"/>
      <c r="O43" s="360"/>
      <c r="P43" s="360"/>
      <c r="Q43" s="361"/>
      <c r="R43" s="788"/>
      <c r="S43" s="329"/>
    </row>
    <row r="44" spans="1:260" x14ac:dyDescent="0.35">
      <c r="M44" s="447"/>
      <c r="N44" s="360"/>
      <c r="O44" s="360"/>
      <c r="P44" s="360"/>
      <c r="Q44" s="361"/>
      <c r="R44" s="789"/>
      <c r="S44" s="329"/>
    </row>
    <row r="45" spans="1:260" x14ac:dyDescent="0.35">
      <c r="M45" s="447"/>
      <c r="N45" s="360"/>
      <c r="O45" s="360"/>
      <c r="P45" s="360"/>
      <c r="Q45" s="361"/>
      <c r="R45" s="788"/>
      <c r="S45" s="329"/>
    </row>
    <row r="46" spans="1:260" x14ac:dyDescent="0.35">
      <c r="M46" s="447"/>
      <c r="N46" s="360"/>
      <c r="O46" s="360"/>
      <c r="P46" s="360"/>
      <c r="Q46" s="361"/>
      <c r="R46" s="788"/>
      <c r="S46" s="329"/>
    </row>
    <row r="47" spans="1:260" x14ac:dyDescent="0.35">
      <c r="M47" s="447"/>
      <c r="N47" s="360"/>
      <c r="O47" s="360"/>
      <c r="P47" s="360"/>
      <c r="Q47" s="361"/>
      <c r="R47" s="788"/>
      <c r="S47" s="329"/>
    </row>
    <row r="48" spans="1:260" x14ac:dyDescent="0.35">
      <c r="M48" s="447"/>
      <c r="N48" s="360"/>
      <c r="O48" s="360"/>
      <c r="P48" s="360"/>
      <c r="Q48" s="361"/>
      <c r="R48" s="788"/>
      <c r="S48" s="329"/>
    </row>
    <row r="49" spans="13:19" x14ac:dyDescent="0.35">
      <c r="M49" s="447"/>
      <c r="N49" s="360"/>
      <c r="O49" s="360"/>
      <c r="P49" s="360"/>
      <c r="Q49" s="361"/>
      <c r="R49" s="788"/>
      <c r="S49" s="329"/>
    </row>
    <row r="50" spans="13:19" x14ac:dyDescent="0.35">
      <c r="M50" s="447"/>
      <c r="N50" s="360"/>
      <c r="O50" s="360"/>
      <c r="P50" s="360"/>
      <c r="Q50" s="361"/>
      <c r="R50" s="789"/>
      <c r="S50" s="329"/>
    </row>
    <row r="51" spans="13:19" x14ac:dyDescent="0.35">
      <c r="M51" s="447"/>
      <c r="N51" s="360"/>
      <c r="O51" s="360"/>
      <c r="P51" s="360"/>
      <c r="Q51" s="361"/>
      <c r="R51" s="788"/>
      <c r="S51" s="329"/>
    </row>
    <row r="52" spans="13:19" x14ac:dyDescent="0.35">
      <c r="M52" s="447"/>
      <c r="N52" s="360"/>
      <c r="O52" s="360"/>
      <c r="P52" s="360"/>
      <c r="Q52" s="361"/>
      <c r="R52" s="788"/>
      <c r="S52" s="329"/>
    </row>
    <row r="53" spans="13:19" x14ac:dyDescent="0.35">
      <c r="M53" s="447"/>
      <c r="N53" s="329"/>
      <c r="O53" s="329"/>
      <c r="P53" s="360"/>
      <c r="Q53" s="361"/>
      <c r="R53" s="788"/>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79"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403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244</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176</v>
      </c>
      <c r="K8" s="1401"/>
      <c r="L8" s="1401"/>
      <c r="M8" s="1401"/>
      <c r="N8" s="1401"/>
      <c r="O8" s="1402"/>
      <c r="P8" s="317"/>
      <c r="Q8" s="1400" t="s">
        <v>177</v>
      </c>
      <c r="R8" s="1401"/>
      <c r="S8" s="1401"/>
      <c r="T8" s="1401"/>
      <c r="U8" s="1401"/>
      <c r="V8" s="1402"/>
      <c r="W8" s="317"/>
      <c r="X8" s="1400" t="s">
        <v>178</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376734</v>
      </c>
      <c r="E12" s="352">
        <f>L12+S12+Z12</f>
        <v>234889</v>
      </c>
      <c r="F12" s="353">
        <f>E12/$D12*100</f>
        <v>62.348765972808394</v>
      </c>
      <c r="G12" s="352">
        <f>N12+U12+AB12</f>
        <v>141845</v>
      </c>
      <c r="H12" s="354">
        <f>G12/$D12*100</f>
        <v>37.651234027191599</v>
      </c>
      <c r="I12" s="350"/>
      <c r="J12" s="355">
        <v>112003</v>
      </c>
      <c r="K12" s="356">
        <v>29.729995169005186</v>
      </c>
      <c r="L12" s="357">
        <v>46960</v>
      </c>
      <c r="M12" s="353">
        <v>41.927448371918608</v>
      </c>
      <c r="N12" s="357">
        <v>65043</v>
      </c>
      <c r="O12" s="358">
        <v>58.072551628081392</v>
      </c>
      <c r="P12" s="350"/>
      <c r="Q12" s="355">
        <v>87142</v>
      </c>
      <c r="R12" s="356">
        <v>23.130909341869859</v>
      </c>
      <c r="S12" s="357">
        <v>57893</v>
      </c>
      <c r="T12" s="353">
        <v>66.435243625347127</v>
      </c>
      <c r="U12" s="357">
        <v>29249</v>
      </c>
      <c r="V12" s="358">
        <v>33.564756374652866</v>
      </c>
      <c r="W12" s="350"/>
      <c r="X12" s="355">
        <v>177589</v>
      </c>
      <c r="Y12" s="356">
        <v>47.139095489124955</v>
      </c>
      <c r="Z12" s="357">
        <v>130036</v>
      </c>
      <c r="AA12" s="353">
        <v>73.223003677029538</v>
      </c>
      <c r="AB12" s="357">
        <v>47553</v>
      </c>
      <c r="AC12" s="358">
        <f t="shared" ref="AC12:AC29" si="0">AB12/$X12*100</f>
        <v>26.776996322970454</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49959</v>
      </c>
      <c r="E13" s="365">
        <f t="shared" ref="E13:E29" si="2">L13+S13+Z13</f>
        <v>32138</v>
      </c>
      <c r="F13" s="366">
        <f t="shared" ref="F13:H29" si="3">E13/$D13*100</f>
        <v>64.328749574651212</v>
      </c>
      <c r="G13" s="365">
        <f t="shared" ref="G13:G29" si="4">N13+U13+AB13</f>
        <v>17821</v>
      </c>
      <c r="H13" s="367">
        <f t="shared" si="3"/>
        <v>35.671250425348788</v>
      </c>
      <c r="I13" s="350"/>
      <c r="J13" s="368">
        <v>10078</v>
      </c>
      <c r="K13" s="369">
        <v>20.172541484016893</v>
      </c>
      <c r="L13" s="370">
        <v>4314</v>
      </c>
      <c r="M13" s="371">
        <v>42.806112323873784</v>
      </c>
      <c r="N13" s="370">
        <v>5764</v>
      </c>
      <c r="O13" s="372">
        <v>57.193887676126224</v>
      </c>
      <c r="P13" s="350"/>
      <c r="Q13" s="368">
        <v>9570</v>
      </c>
      <c r="R13" s="369">
        <v>19.155707680297844</v>
      </c>
      <c r="S13" s="370">
        <v>5907</v>
      </c>
      <c r="T13" s="371">
        <v>61.724137931034484</v>
      </c>
      <c r="U13" s="370">
        <v>3663</v>
      </c>
      <c r="V13" s="372">
        <v>38.275862068965516</v>
      </c>
      <c r="W13" s="350"/>
      <c r="X13" s="368">
        <v>30311</v>
      </c>
      <c r="Y13" s="369">
        <v>60.671750835685259</v>
      </c>
      <c r="Z13" s="370">
        <v>21917</v>
      </c>
      <c r="AA13" s="371">
        <v>72.307083237108642</v>
      </c>
      <c r="AB13" s="370">
        <v>8394</v>
      </c>
      <c r="AC13" s="372">
        <f t="shared" si="0"/>
        <v>27.692916762891361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40816</v>
      </c>
      <c r="E14" s="365">
        <f t="shared" si="2"/>
        <v>26422</v>
      </c>
      <c r="F14" s="366">
        <f t="shared" si="3"/>
        <v>64.734417875342999</v>
      </c>
      <c r="G14" s="365">
        <f t="shared" si="4"/>
        <v>14394</v>
      </c>
      <c r="H14" s="367">
        <f t="shared" si="3"/>
        <v>35.265582124656994</v>
      </c>
      <c r="I14" s="350"/>
      <c r="J14" s="368">
        <v>9550</v>
      </c>
      <c r="K14" s="369">
        <v>23.397687181497449</v>
      </c>
      <c r="L14" s="370">
        <v>4003</v>
      </c>
      <c r="M14" s="371">
        <v>41.916230366492144</v>
      </c>
      <c r="N14" s="370">
        <v>5547</v>
      </c>
      <c r="O14" s="372">
        <v>58.083769633507856</v>
      </c>
      <c r="P14" s="350"/>
      <c r="Q14" s="368">
        <v>8845</v>
      </c>
      <c r="R14" s="369">
        <v>21.670423363386906</v>
      </c>
      <c r="S14" s="370">
        <v>5386</v>
      </c>
      <c r="T14" s="371">
        <v>60.893159977388358</v>
      </c>
      <c r="U14" s="370">
        <v>3459</v>
      </c>
      <c r="V14" s="372">
        <v>39.106840022611642</v>
      </c>
      <c r="W14" s="350"/>
      <c r="X14" s="368">
        <v>22421</v>
      </c>
      <c r="Y14" s="369">
        <v>54.931889455115645</v>
      </c>
      <c r="Z14" s="370">
        <v>17033</v>
      </c>
      <c r="AA14" s="371">
        <v>75.968957673609566</v>
      </c>
      <c r="AB14" s="370">
        <v>5388</v>
      </c>
      <c r="AC14" s="372">
        <f t="shared" si="0"/>
        <v>24.031042326390438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42594</v>
      </c>
      <c r="E15" s="365">
        <f t="shared" si="2"/>
        <v>26015</v>
      </c>
      <c r="F15" s="366">
        <f t="shared" si="3"/>
        <v>61.076677466309818</v>
      </c>
      <c r="G15" s="365">
        <f t="shared" si="4"/>
        <v>16579</v>
      </c>
      <c r="H15" s="367">
        <f t="shared" si="3"/>
        <v>38.92332253369019</v>
      </c>
      <c r="I15" s="350"/>
      <c r="J15" s="368">
        <v>12029</v>
      </c>
      <c r="K15" s="369">
        <v>28.241066816922572</v>
      </c>
      <c r="L15" s="370">
        <v>5204</v>
      </c>
      <c r="M15" s="371">
        <v>43.262116551666807</v>
      </c>
      <c r="N15" s="370">
        <v>6825</v>
      </c>
      <c r="O15" s="372">
        <v>56.737883448333193</v>
      </c>
      <c r="P15" s="350"/>
      <c r="Q15" s="368">
        <v>9931</v>
      </c>
      <c r="R15" s="369">
        <v>23.315490444663567</v>
      </c>
      <c r="S15" s="370">
        <v>5968</v>
      </c>
      <c r="T15" s="371">
        <v>60.094653106434393</v>
      </c>
      <c r="U15" s="370">
        <v>3963</v>
      </c>
      <c r="V15" s="372">
        <v>39.9053468935656</v>
      </c>
      <c r="W15" s="350"/>
      <c r="X15" s="368">
        <v>20634</v>
      </c>
      <c r="Y15" s="369">
        <v>48.443442738413864</v>
      </c>
      <c r="Z15" s="370">
        <v>14843</v>
      </c>
      <c r="AA15" s="371">
        <v>71.934670931472326</v>
      </c>
      <c r="AB15" s="370">
        <v>5791</v>
      </c>
      <c r="AC15" s="372">
        <f t="shared" si="0"/>
        <v>28.065329068527671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55189</v>
      </c>
      <c r="E16" s="365">
        <f t="shared" si="2"/>
        <v>32348</v>
      </c>
      <c r="F16" s="366">
        <f t="shared" si="3"/>
        <v>58.613129427965717</v>
      </c>
      <c r="G16" s="365">
        <f t="shared" si="4"/>
        <v>22841</v>
      </c>
      <c r="H16" s="367">
        <f t="shared" si="3"/>
        <v>41.386870572034283</v>
      </c>
      <c r="I16" s="350"/>
      <c r="J16" s="368">
        <v>20552</v>
      </c>
      <c r="K16" s="369">
        <v>37.23930493395423</v>
      </c>
      <c r="L16" s="370">
        <v>8452</v>
      </c>
      <c r="M16" s="371">
        <v>41.124951342934999</v>
      </c>
      <c r="N16" s="370">
        <v>12100</v>
      </c>
      <c r="O16" s="372">
        <v>58.875048657065008</v>
      </c>
      <c r="P16" s="350"/>
      <c r="Q16" s="368">
        <v>11882</v>
      </c>
      <c r="R16" s="369">
        <v>21.529652648172643</v>
      </c>
      <c r="S16" s="370">
        <v>7199</v>
      </c>
      <c r="T16" s="371">
        <v>60.587443191381915</v>
      </c>
      <c r="U16" s="370">
        <v>4683</v>
      </c>
      <c r="V16" s="372">
        <v>39.412556808618078</v>
      </c>
      <c r="W16" s="350"/>
      <c r="X16" s="368">
        <v>22755</v>
      </c>
      <c r="Y16" s="369">
        <v>41.231042417873127</v>
      </c>
      <c r="Z16" s="370">
        <v>16697</v>
      </c>
      <c r="AA16" s="371">
        <v>73.377279718743139</v>
      </c>
      <c r="AB16" s="370">
        <v>6058</v>
      </c>
      <c r="AC16" s="372">
        <f t="shared" si="0"/>
        <v>26.622720281256868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22833</v>
      </c>
      <c r="E17" s="375">
        <f t="shared" si="2"/>
        <v>14117</v>
      </c>
      <c r="F17" s="376">
        <f t="shared" si="3"/>
        <v>61.827179958831515</v>
      </c>
      <c r="G17" s="375">
        <f t="shared" si="4"/>
        <v>8716</v>
      </c>
      <c r="H17" s="367">
        <f t="shared" si="3"/>
        <v>38.172820041168478</v>
      </c>
      <c r="I17" s="350"/>
      <c r="J17" s="377">
        <v>6353</v>
      </c>
      <c r="K17" s="378">
        <v>27.823763850567161</v>
      </c>
      <c r="L17" s="375">
        <v>2690</v>
      </c>
      <c r="M17" s="376">
        <v>42.342200535180233</v>
      </c>
      <c r="N17" s="375">
        <v>3663</v>
      </c>
      <c r="O17" s="372">
        <v>57.657799464819767</v>
      </c>
      <c r="P17" s="350"/>
      <c r="Q17" s="377">
        <v>4876</v>
      </c>
      <c r="R17" s="378">
        <v>21.355056278193842</v>
      </c>
      <c r="S17" s="375">
        <v>2791</v>
      </c>
      <c r="T17" s="376">
        <v>57.239540607054963</v>
      </c>
      <c r="U17" s="375">
        <v>2085</v>
      </c>
      <c r="V17" s="372">
        <v>42.760459392945037</v>
      </c>
      <c r="W17" s="350"/>
      <c r="X17" s="377">
        <v>11604</v>
      </c>
      <c r="Y17" s="378">
        <v>50.821179871238996</v>
      </c>
      <c r="Z17" s="375">
        <v>8636</v>
      </c>
      <c r="AA17" s="376">
        <v>74.422612892106173</v>
      </c>
      <c r="AB17" s="375">
        <v>2968</v>
      </c>
      <c r="AC17" s="372">
        <f t="shared" si="0"/>
        <v>25.577387107893827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153002</v>
      </c>
      <c r="E18" s="365">
        <f t="shared" si="2"/>
        <v>95471</v>
      </c>
      <c r="F18" s="366">
        <f t="shared" si="3"/>
        <v>62.398530738160282</v>
      </c>
      <c r="G18" s="365">
        <f t="shared" si="4"/>
        <v>57531</v>
      </c>
      <c r="H18" s="367">
        <f t="shared" si="3"/>
        <v>37.601469261839718</v>
      </c>
      <c r="I18" s="350"/>
      <c r="J18" s="368">
        <v>31132</v>
      </c>
      <c r="K18" s="369">
        <v>20.347446438608646</v>
      </c>
      <c r="L18" s="370">
        <v>13106</v>
      </c>
      <c r="M18" s="371">
        <v>42.098162662212516</v>
      </c>
      <c r="N18" s="370">
        <v>18026</v>
      </c>
      <c r="O18" s="372">
        <v>57.901837337787484</v>
      </c>
      <c r="P18" s="350"/>
      <c r="Q18" s="368">
        <v>27641</v>
      </c>
      <c r="R18" s="369">
        <v>18.065776917948785</v>
      </c>
      <c r="S18" s="370">
        <v>16033</v>
      </c>
      <c r="T18" s="371">
        <v>58.004413733222378</v>
      </c>
      <c r="U18" s="370">
        <v>11608</v>
      </c>
      <c r="V18" s="372">
        <v>41.995586266777615</v>
      </c>
      <c r="W18" s="350"/>
      <c r="X18" s="368">
        <v>94229</v>
      </c>
      <c r="Y18" s="369">
        <v>61.586776643442562</v>
      </c>
      <c r="Z18" s="370">
        <v>66332</v>
      </c>
      <c r="AA18" s="371">
        <v>70.394464549130305</v>
      </c>
      <c r="AB18" s="370">
        <v>27897</v>
      </c>
      <c r="AC18" s="372">
        <f t="shared" si="0"/>
        <v>29.605535450869692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94727</v>
      </c>
      <c r="E19" s="365">
        <f t="shared" si="2"/>
        <v>59445</v>
      </c>
      <c r="F19" s="366">
        <f t="shared" si="3"/>
        <v>62.754019445353492</v>
      </c>
      <c r="G19" s="365">
        <f t="shared" si="4"/>
        <v>35282</v>
      </c>
      <c r="H19" s="367">
        <f t="shared" si="3"/>
        <v>37.245980554646515</v>
      </c>
      <c r="I19" s="350"/>
      <c r="J19" s="368">
        <v>22057</v>
      </c>
      <c r="K19" s="369">
        <v>23.284807921711867</v>
      </c>
      <c r="L19" s="370">
        <v>9341</v>
      </c>
      <c r="M19" s="371">
        <v>42.349367547717279</v>
      </c>
      <c r="N19" s="370">
        <v>12716</v>
      </c>
      <c r="O19" s="372">
        <v>57.650632452282721</v>
      </c>
      <c r="P19" s="350"/>
      <c r="Q19" s="368">
        <v>18411</v>
      </c>
      <c r="R19" s="369">
        <v>19.43585250245442</v>
      </c>
      <c r="S19" s="370">
        <v>11568</v>
      </c>
      <c r="T19" s="371">
        <v>62.832002607137042</v>
      </c>
      <c r="U19" s="370">
        <v>6843</v>
      </c>
      <c r="V19" s="372">
        <v>37.167997392862958</v>
      </c>
      <c r="W19" s="350"/>
      <c r="X19" s="368">
        <v>54259</v>
      </c>
      <c r="Y19" s="369">
        <v>57.27933957583371</v>
      </c>
      <c r="Z19" s="370">
        <v>38536</v>
      </c>
      <c r="AA19" s="371">
        <v>71.022318877974158</v>
      </c>
      <c r="AB19" s="370">
        <v>15723</v>
      </c>
      <c r="AC19" s="372">
        <f t="shared" si="0"/>
        <v>28.977681122025839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338778</v>
      </c>
      <c r="E20" s="365">
        <f t="shared" si="2"/>
        <v>213465</v>
      </c>
      <c r="F20" s="366">
        <f t="shared" si="3"/>
        <v>63.01028992437525</v>
      </c>
      <c r="G20" s="365">
        <f t="shared" si="4"/>
        <v>125313</v>
      </c>
      <c r="H20" s="367">
        <f t="shared" si="3"/>
        <v>36.989710075624743</v>
      </c>
      <c r="I20" s="350"/>
      <c r="J20" s="368">
        <v>85324</v>
      </c>
      <c r="K20" s="369">
        <v>25.185814899432668</v>
      </c>
      <c r="L20" s="370">
        <v>37540</v>
      </c>
      <c r="M20" s="371">
        <v>43.996999671839113</v>
      </c>
      <c r="N20" s="370">
        <v>47784</v>
      </c>
      <c r="O20" s="372">
        <v>56.003000328160887</v>
      </c>
      <c r="P20" s="350"/>
      <c r="Q20" s="368">
        <v>76018</v>
      </c>
      <c r="R20" s="369">
        <v>22.438883280496373</v>
      </c>
      <c r="S20" s="370">
        <v>47871</v>
      </c>
      <c r="T20" s="371">
        <v>62.973243179247021</v>
      </c>
      <c r="U20" s="370">
        <v>28147</v>
      </c>
      <c r="V20" s="372">
        <v>37.026756820752979</v>
      </c>
      <c r="W20" s="350"/>
      <c r="X20" s="368">
        <v>177436</v>
      </c>
      <c r="Y20" s="369">
        <v>52.375301820070966</v>
      </c>
      <c r="Z20" s="370">
        <v>128054</v>
      </c>
      <c r="AA20" s="371">
        <v>72.169120133456559</v>
      </c>
      <c r="AB20" s="370">
        <v>49382</v>
      </c>
      <c r="AC20" s="372">
        <f t="shared" si="0"/>
        <v>27.83087986654343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195278</v>
      </c>
      <c r="E21" s="365">
        <f t="shared" si="2"/>
        <v>120870</v>
      </c>
      <c r="F21" s="366">
        <f t="shared" si="3"/>
        <v>61.896373375393033</v>
      </c>
      <c r="G21" s="365">
        <f t="shared" si="4"/>
        <v>74408</v>
      </c>
      <c r="H21" s="367">
        <f t="shared" si="3"/>
        <v>38.103626624606974</v>
      </c>
      <c r="I21" s="350"/>
      <c r="J21" s="368">
        <v>52696</v>
      </c>
      <c r="K21" s="369">
        <v>26.985118651358576</v>
      </c>
      <c r="L21" s="370">
        <v>21564</v>
      </c>
      <c r="M21" s="371">
        <v>40.921512069227269</v>
      </c>
      <c r="N21" s="370">
        <v>31132</v>
      </c>
      <c r="O21" s="372">
        <v>59.078487930772738</v>
      </c>
      <c r="P21" s="350"/>
      <c r="Q21" s="368">
        <v>42085</v>
      </c>
      <c r="R21" s="369">
        <v>21.551326826370609</v>
      </c>
      <c r="S21" s="370">
        <v>26046</v>
      </c>
      <c r="T21" s="371">
        <v>61.889034097659504</v>
      </c>
      <c r="U21" s="370">
        <v>16039</v>
      </c>
      <c r="V21" s="372">
        <v>38.110965902340496</v>
      </c>
      <c r="W21" s="350"/>
      <c r="X21" s="368">
        <v>100497</v>
      </c>
      <c r="Y21" s="369">
        <v>51.463554522270819</v>
      </c>
      <c r="Z21" s="370">
        <v>73260</v>
      </c>
      <c r="AA21" s="371">
        <v>72.897698438759363</v>
      </c>
      <c r="AB21" s="370">
        <v>27237</v>
      </c>
      <c r="AC21" s="372">
        <f t="shared" si="0"/>
        <v>27.102301561240633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56394</v>
      </c>
      <c r="E22" s="365">
        <f t="shared" si="2"/>
        <v>35845</v>
      </c>
      <c r="F22" s="366">
        <f t="shared" si="3"/>
        <v>63.561726424796959</v>
      </c>
      <c r="G22" s="365">
        <f t="shared" si="4"/>
        <v>20549</v>
      </c>
      <c r="H22" s="367">
        <f t="shared" si="3"/>
        <v>36.438273575203034</v>
      </c>
      <c r="I22" s="350"/>
      <c r="J22" s="368">
        <v>13107</v>
      </c>
      <c r="K22" s="369">
        <v>23.241834237684859</v>
      </c>
      <c r="L22" s="370">
        <v>5796</v>
      </c>
      <c r="M22" s="371">
        <v>44.220645456626229</v>
      </c>
      <c r="N22" s="370">
        <v>7311</v>
      </c>
      <c r="O22" s="372">
        <v>55.779354543373771</v>
      </c>
      <c r="P22" s="350"/>
      <c r="Q22" s="368">
        <v>12184</v>
      </c>
      <c r="R22" s="369">
        <v>21.605135298081358</v>
      </c>
      <c r="S22" s="370">
        <v>7782</v>
      </c>
      <c r="T22" s="371">
        <v>63.870650032829943</v>
      </c>
      <c r="U22" s="370">
        <v>4402</v>
      </c>
      <c r="V22" s="372">
        <v>36.129349967170057</v>
      </c>
      <c r="W22" s="350"/>
      <c r="X22" s="368">
        <v>31103</v>
      </c>
      <c r="Y22" s="369">
        <v>55.153030464233787</v>
      </c>
      <c r="Z22" s="370">
        <v>22267</v>
      </c>
      <c r="AA22" s="371">
        <v>71.59116483940457</v>
      </c>
      <c r="AB22" s="370">
        <v>8836</v>
      </c>
      <c r="AC22" s="372">
        <f t="shared" si="0"/>
        <v>28.408835160595441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83897</v>
      </c>
      <c r="E23" s="365">
        <f t="shared" si="2"/>
        <v>52163</v>
      </c>
      <c r="F23" s="366">
        <f t="shared" si="3"/>
        <v>62.175047975493754</v>
      </c>
      <c r="G23" s="365">
        <f t="shared" si="4"/>
        <v>31734</v>
      </c>
      <c r="H23" s="367">
        <f t="shared" si="3"/>
        <v>37.824952024506246</v>
      </c>
      <c r="I23" s="350"/>
      <c r="J23" s="368">
        <v>24415</v>
      </c>
      <c r="K23" s="369">
        <v>29.101159755414379</v>
      </c>
      <c r="L23" s="370">
        <v>9573</v>
      </c>
      <c r="M23" s="371">
        <v>39.209502355109564</v>
      </c>
      <c r="N23" s="370">
        <v>14842</v>
      </c>
      <c r="O23" s="372">
        <v>60.790497644890436</v>
      </c>
      <c r="P23" s="350"/>
      <c r="Q23" s="368">
        <v>14937</v>
      </c>
      <c r="R23" s="369">
        <v>17.803973920402399</v>
      </c>
      <c r="S23" s="370">
        <v>8742</v>
      </c>
      <c r="T23" s="371">
        <v>58.525808395260093</v>
      </c>
      <c r="U23" s="370">
        <v>6195</v>
      </c>
      <c r="V23" s="372">
        <v>41.474191604739907</v>
      </c>
      <c r="W23" s="350"/>
      <c r="X23" s="368">
        <v>44545</v>
      </c>
      <c r="Y23" s="369">
        <v>53.094866324183222</v>
      </c>
      <c r="Z23" s="370">
        <v>33848</v>
      </c>
      <c r="AA23" s="371">
        <v>75.986081490627456</v>
      </c>
      <c r="AB23" s="370">
        <v>10697</v>
      </c>
      <c r="AC23" s="372">
        <f t="shared" si="0"/>
        <v>24.013918509372544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251691</v>
      </c>
      <c r="E24" s="365">
        <f t="shared" si="2"/>
        <v>165999</v>
      </c>
      <c r="F24" s="366">
        <f t="shared" si="3"/>
        <v>65.953490589651594</v>
      </c>
      <c r="G24" s="365">
        <f t="shared" si="4"/>
        <v>85692</v>
      </c>
      <c r="H24" s="367">
        <f t="shared" si="3"/>
        <v>34.046509410348399</v>
      </c>
      <c r="I24" s="350"/>
      <c r="J24" s="368">
        <v>59402</v>
      </c>
      <c r="K24" s="369">
        <v>23.601161741977268</v>
      </c>
      <c r="L24" s="370">
        <v>27893</v>
      </c>
      <c r="M24" s="371">
        <v>46.956331436651965</v>
      </c>
      <c r="N24" s="370">
        <v>31509</v>
      </c>
      <c r="O24" s="372">
        <v>53.043668563348035</v>
      </c>
      <c r="P24" s="350"/>
      <c r="Q24" s="368">
        <v>49010</v>
      </c>
      <c r="R24" s="369">
        <v>19.472289434266621</v>
      </c>
      <c r="S24" s="370">
        <v>32279</v>
      </c>
      <c r="T24" s="371">
        <v>65.862068965517238</v>
      </c>
      <c r="U24" s="370">
        <v>16731</v>
      </c>
      <c r="V24" s="372">
        <v>34.137931034482762</v>
      </c>
      <c r="W24" s="350"/>
      <c r="X24" s="368">
        <v>143279</v>
      </c>
      <c r="Y24" s="369">
        <v>56.926548823756121</v>
      </c>
      <c r="Z24" s="370">
        <v>105827</v>
      </c>
      <c r="AA24" s="371">
        <v>73.860789089817771</v>
      </c>
      <c r="AB24" s="370">
        <v>37452</v>
      </c>
      <c r="AC24" s="372">
        <f t="shared" si="0"/>
        <v>26.139210910182232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56723</v>
      </c>
      <c r="E25" s="365">
        <f t="shared" si="2"/>
        <v>32907</v>
      </c>
      <c r="F25" s="366">
        <f t="shared" si="3"/>
        <v>58.013504222273149</v>
      </c>
      <c r="G25" s="365">
        <f t="shared" si="4"/>
        <v>23816</v>
      </c>
      <c r="H25" s="367">
        <f t="shared" si="3"/>
        <v>41.986495777726844</v>
      </c>
      <c r="I25" s="350"/>
      <c r="J25" s="368">
        <v>20149</v>
      </c>
      <c r="K25" s="369">
        <v>35.521746028947696</v>
      </c>
      <c r="L25" s="370">
        <v>7727</v>
      </c>
      <c r="M25" s="371">
        <v>38.349297731897366</v>
      </c>
      <c r="N25" s="370">
        <v>12422</v>
      </c>
      <c r="O25" s="372">
        <v>61.650702268102634</v>
      </c>
      <c r="P25" s="350"/>
      <c r="Q25" s="368">
        <v>12567</v>
      </c>
      <c r="R25" s="369">
        <v>22.155034113146343</v>
      </c>
      <c r="S25" s="370">
        <v>7929</v>
      </c>
      <c r="T25" s="371">
        <v>63.093817140128905</v>
      </c>
      <c r="U25" s="370">
        <v>4638</v>
      </c>
      <c r="V25" s="372">
        <v>36.906182859871087</v>
      </c>
      <c r="W25" s="350"/>
      <c r="X25" s="368">
        <v>24007</v>
      </c>
      <c r="Y25" s="369">
        <v>42.323219857905961</v>
      </c>
      <c r="Z25" s="370">
        <v>17251</v>
      </c>
      <c r="AA25" s="371">
        <v>71.858208022660051</v>
      </c>
      <c r="AB25" s="370">
        <v>6756</v>
      </c>
      <c r="AC25" s="372">
        <f t="shared" si="0"/>
        <v>28.141791977339942</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21529</v>
      </c>
      <c r="E26" s="380">
        <f t="shared" si="2"/>
        <v>13488</v>
      </c>
      <c r="F26" s="381">
        <f t="shared" si="3"/>
        <v>62.650378559152777</v>
      </c>
      <c r="G26" s="380">
        <f t="shared" si="4"/>
        <v>8041</v>
      </c>
      <c r="H26" s="367">
        <f t="shared" si="3"/>
        <v>37.34962144084723</v>
      </c>
      <c r="I26" s="350"/>
      <c r="J26" s="377">
        <v>5149</v>
      </c>
      <c r="K26" s="378">
        <v>23.91657763946305</v>
      </c>
      <c r="L26" s="375">
        <v>2255</v>
      </c>
      <c r="M26" s="376">
        <v>43.794911633326862</v>
      </c>
      <c r="N26" s="375">
        <v>2894</v>
      </c>
      <c r="O26" s="372">
        <v>56.205088366673138</v>
      </c>
      <c r="P26" s="350"/>
      <c r="Q26" s="377">
        <v>3965</v>
      </c>
      <c r="R26" s="378">
        <v>18.417018904733151</v>
      </c>
      <c r="S26" s="375">
        <v>2196</v>
      </c>
      <c r="T26" s="376">
        <v>55.384615384615387</v>
      </c>
      <c r="U26" s="375">
        <v>1769</v>
      </c>
      <c r="V26" s="372">
        <v>44.61538461538462</v>
      </c>
      <c r="W26" s="350"/>
      <c r="X26" s="377">
        <v>12415</v>
      </c>
      <c r="Y26" s="378">
        <v>57.666403455803795</v>
      </c>
      <c r="Z26" s="375">
        <v>9037</v>
      </c>
      <c r="AA26" s="376">
        <v>72.790978654853006</v>
      </c>
      <c r="AB26" s="375">
        <v>3378</v>
      </c>
      <c r="AC26" s="372">
        <f t="shared" si="0"/>
        <v>27.209021345147001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116085</v>
      </c>
      <c r="E27" s="380">
        <f t="shared" si="2"/>
        <v>70474</v>
      </c>
      <c r="F27" s="381">
        <f t="shared" si="3"/>
        <v>60.708963259680402</v>
      </c>
      <c r="G27" s="380">
        <f t="shared" si="4"/>
        <v>45611</v>
      </c>
      <c r="H27" s="367">
        <f t="shared" si="3"/>
        <v>39.291036740319598</v>
      </c>
      <c r="I27" s="350"/>
      <c r="J27" s="377">
        <v>30550</v>
      </c>
      <c r="K27" s="378">
        <v>26.316922944394193</v>
      </c>
      <c r="L27" s="375">
        <v>12535</v>
      </c>
      <c r="M27" s="376">
        <v>41.031096563011452</v>
      </c>
      <c r="N27" s="375">
        <v>18015</v>
      </c>
      <c r="O27" s="372">
        <v>58.968903436988541</v>
      </c>
      <c r="P27" s="350"/>
      <c r="Q27" s="377">
        <v>23389</v>
      </c>
      <c r="R27" s="378">
        <v>20.148167291209027</v>
      </c>
      <c r="S27" s="375">
        <v>13369</v>
      </c>
      <c r="T27" s="376">
        <v>57.159348411646505</v>
      </c>
      <c r="U27" s="375">
        <v>10020</v>
      </c>
      <c r="V27" s="372">
        <v>42.840651588353502</v>
      </c>
      <c r="W27" s="350"/>
      <c r="X27" s="377">
        <v>62146</v>
      </c>
      <c r="Y27" s="378">
        <v>53.53490976439678</v>
      </c>
      <c r="Z27" s="375">
        <v>44570</v>
      </c>
      <c r="AA27" s="376">
        <v>71.718211952498962</v>
      </c>
      <c r="AB27" s="375">
        <v>17576</v>
      </c>
      <c r="AC27" s="372">
        <f t="shared" si="0"/>
        <v>28.281788047501045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14845</v>
      </c>
      <c r="E28" s="380">
        <f t="shared" si="2"/>
        <v>9190</v>
      </c>
      <c r="F28" s="381">
        <f t="shared" si="3"/>
        <v>61.906365779723814</v>
      </c>
      <c r="G28" s="380">
        <f t="shared" si="4"/>
        <v>5655</v>
      </c>
      <c r="H28" s="382">
        <f t="shared" si="3"/>
        <v>38.093634220276186</v>
      </c>
      <c r="I28" s="350"/>
      <c r="J28" s="377">
        <v>3448</v>
      </c>
      <c r="K28" s="378">
        <v>23.226675648366456</v>
      </c>
      <c r="L28" s="375">
        <v>1427</v>
      </c>
      <c r="M28" s="376">
        <v>41.386310904872389</v>
      </c>
      <c r="N28" s="375">
        <v>2021</v>
      </c>
      <c r="O28" s="383">
        <v>58.613689095127611</v>
      </c>
      <c r="P28" s="350"/>
      <c r="Q28" s="377">
        <v>2785</v>
      </c>
      <c r="R28" s="378">
        <v>18.760525429437521</v>
      </c>
      <c r="S28" s="375">
        <v>1647</v>
      </c>
      <c r="T28" s="376">
        <v>59.138240574506284</v>
      </c>
      <c r="U28" s="375">
        <v>1138</v>
      </c>
      <c r="V28" s="383">
        <v>40.861759425493716</v>
      </c>
      <c r="W28" s="350"/>
      <c r="X28" s="377">
        <v>8612</v>
      </c>
      <c r="Y28" s="378">
        <v>58.012798922196026</v>
      </c>
      <c r="Z28" s="375">
        <v>6116</v>
      </c>
      <c r="AA28" s="376">
        <v>71.017185322805389</v>
      </c>
      <c r="AB28" s="375">
        <v>2496</v>
      </c>
      <c r="AC28" s="383">
        <f t="shared" si="0"/>
        <v>28.982814677194611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5270</v>
      </c>
      <c r="E29" s="386">
        <f t="shared" si="2"/>
        <v>2913</v>
      </c>
      <c r="F29" s="387">
        <f t="shared" si="3"/>
        <v>55.275142314990511</v>
      </c>
      <c r="G29" s="386">
        <f t="shared" si="4"/>
        <v>2357</v>
      </c>
      <c r="H29" s="388">
        <f t="shared" si="3"/>
        <v>44.724857685009489</v>
      </c>
      <c r="I29" s="350"/>
      <c r="J29" s="389">
        <v>2821</v>
      </c>
      <c r="K29" s="390">
        <v>53.529411764705884</v>
      </c>
      <c r="L29" s="391">
        <v>1100</v>
      </c>
      <c r="M29" s="392">
        <v>38.993264799716414</v>
      </c>
      <c r="N29" s="391">
        <v>1721</v>
      </c>
      <c r="O29" s="393">
        <v>61.006735200283593</v>
      </c>
      <c r="P29" s="350"/>
      <c r="Q29" s="389">
        <v>957</v>
      </c>
      <c r="R29" s="390">
        <v>18.159392789373811</v>
      </c>
      <c r="S29" s="391">
        <v>659</v>
      </c>
      <c r="T29" s="392">
        <v>68.861024033437829</v>
      </c>
      <c r="U29" s="391">
        <v>298</v>
      </c>
      <c r="V29" s="393">
        <v>31.138975966562171</v>
      </c>
      <c r="W29" s="350"/>
      <c r="X29" s="389">
        <v>1492</v>
      </c>
      <c r="Y29" s="390">
        <v>28.311195445920305</v>
      </c>
      <c r="Z29" s="391">
        <v>1154</v>
      </c>
      <c r="AA29" s="392">
        <v>77.345844504021443</v>
      </c>
      <c r="AB29" s="391">
        <v>338</v>
      </c>
      <c r="AC29" s="393">
        <f t="shared" si="0"/>
        <v>22.654155495978554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1976344</v>
      </c>
      <c r="E31" s="1236">
        <f>L31+S31+Z31</f>
        <v>1238159</v>
      </c>
      <c r="F31" s="1237">
        <f>E31/$D31*100</f>
        <v>62.648961921608795</v>
      </c>
      <c r="G31" s="1236">
        <f>N31+U31+AB31</f>
        <v>738185</v>
      </c>
      <c r="H31" s="1238">
        <f>G31/$D31*100</f>
        <v>37.351038078391213</v>
      </c>
      <c r="I31" s="320"/>
      <c r="J31" s="1239">
        <f>SUM(J12:J29)</f>
        <v>520815</v>
      </c>
      <c r="K31" s="1240">
        <f>J31/$D31*100</f>
        <v>26.352446740041209</v>
      </c>
      <c r="L31" s="1236">
        <f>SUM(L12:L29)</f>
        <v>221480</v>
      </c>
      <c r="M31" s="1237">
        <f>L31/$J31*100</f>
        <v>42.525656903122986</v>
      </c>
      <c r="N31" s="1236">
        <f>SUM(N12:N29)</f>
        <v>299335</v>
      </c>
      <c r="O31" s="1241">
        <f>N31/$J31*100</f>
        <v>57.474343096877014</v>
      </c>
      <c r="P31" s="320"/>
      <c r="Q31" s="1239">
        <f>SUM(Q12:Q29)</f>
        <v>416195</v>
      </c>
      <c r="R31" s="1240">
        <f>Q31/$D31*100</f>
        <v>21.058833887218015</v>
      </c>
      <c r="S31" s="1236">
        <f>SUM(S12:S29)</f>
        <v>261265</v>
      </c>
      <c r="T31" s="1237">
        <f>S31/$Q31*100</f>
        <v>62.774660916157089</v>
      </c>
      <c r="U31" s="1236">
        <f>SUM(U12:U29)</f>
        <v>154930</v>
      </c>
      <c r="V31" s="1241">
        <f>U31/$Q31*100</f>
        <v>37.225339083842911</v>
      </c>
      <c r="W31" s="320"/>
      <c r="X31" s="1239">
        <f>SUM(X12:X29)</f>
        <v>1039334</v>
      </c>
      <c r="Y31" s="1240">
        <f>X31/$D31*100</f>
        <v>52.588719372740776</v>
      </c>
      <c r="Z31" s="1236">
        <f>SUM(Z12:Z29)</f>
        <v>755414</v>
      </c>
      <c r="AA31" s="1237">
        <f>Z31/$X31*100</f>
        <v>72.682506297301927</v>
      </c>
      <c r="AB31" s="1236">
        <f>SUM(AB12:AB29)</f>
        <v>283920</v>
      </c>
      <c r="AC31" s="1241">
        <f>AB31/$X31*100</f>
        <v>27.317493702698076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22"/>
      <c r="C34" s="1422"/>
      <c r="D34" s="1422"/>
      <c r="E34" s="1422"/>
      <c r="F34" s="1422"/>
      <c r="G34" s="1422"/>
      <c r="H34" s="1422"/>
      <c r="I34" s="1422"/>
      <c r="J34" s="1422"/>
      <c r="K34" s="1422"/>
      <c r="L34" s="1422"/>
      <c r="M34" s="1422"/>
      <c r="N34" s="1422"/>
      <c r="O34" s="1422"/>
    </row>
    <row r="35" spans="2:15" s="396" customFormat="1" ht="29.25" customHeight="1" x14ac:dyDescent="0.25">
      <c r="B35" s="1422"/>
      <c r="C35" s="1422"/>
      <c r="D35" s="1422"/>
      <c r="E35" s="1422"/>
      <c r="F35" s="1422"/>
      <c r="G35" s="1422"/>
      <c r="H35" s="1422"/>
      <c r="I35" s="1422"/>
      <c r="J35" s="1422"/>
      <c r="K35" s="1422"/>
      <c r="L35" s="1422"/>
      <c r="M35" s="1422"/>
    </row>
    <row r="36" spans="2:15" s="396" customFormat="1" ht="4.5" customHeight="1" x14ac:dyDescent="0.25">
      <c r="B36" s="1421"/>
      <c r="C36" s="1421"/>
      <c r="D36" s="1421"/>
      <c r="E36" s="1333"/>
      <c r="F36" s="1333"/>
      <c r="G36" s="1333"/>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404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225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226</v>
      </c>
      <c r="K8" s="1401"/>
      <c r="L8" s="1401"/>
      <c r="M8" s="1401"/>
      <c r="N8" s="1401"/>
      <c r="O8" s="1402"/>
      <c r="P8" s="317"/>
      <c r="Q8" s="1400" t="s">
        <v>227</v>
      </c>
      <c r="R8" s="1401"/>
      <c r="S8" s="1401"/>
      <c r="T8" s="1401"/>
      <c r="U8" s="1401"/>
      <c r="V8" s="1402"/>
      <c r="W8" s="317"/>
      <c r="X8" s="1400" t="s">
        <v>228</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78852</v>
      </c>
      <c r="E12" s="352">
        <f>L12+S12+Z12</f>
        <v>46699</v>
      </c>
      <c r="F12" s="353">
        <f>E12/$D12*100</f>
        <v>59.223608786080248</v>
      </c>
      <c r="G12" s="352">
        <f>N12+U12+AB12</f>
        <v>32153</v>
      </c>
      <c r="H12" s="354">
        <f>G12/$D12*100</f>
        <v>40.776391213919752</v>
      </c>
      <c r="I12" s="350"/>
      <c r="J12" s="355">
        <f>L12+N12</f>
        <v>29037</v>
      </c>
      <c r="K12" s="356">
        <f>J12/$D12*100</f>
        <v>36.824684218535992</v>
      </c>
      <c r="L12" s="357">
        <v>11351</v>
      </c>
      <c r="M12" s="353">
        <v>39.091503943244824</v>
      </c>
      <c r="N12" s="357">
        <v>17686</v>
      </c>
      <c r="O12" s="358">
        <v>60.908496056755176</v>
      </c>
      <c r="P12" s="350"/>
      <c r="Q12" s="355">
        <v>13563</v>
      </c>
      <c r="R12" s="356">
        <v>17.200578298584691</v>
      </c>
      <c r="S12" s="357">
        <v>7816</v>
      </c>
      <c r="T12" s="353">
        <v>57.627368576273682</v>
      </c>
      <c r="U12" s="357">
        <v>5747</v>
      </c>
      <c r="V12" s="358">
        <v>42.372631423726318</v>
      </c>
      <c r="W12" s="350"/>
      <c r="X12" s="355">
        <v>36252</v>
      </c>
      <c r="Y12" s="356">
        <v>45.97473748287932</v>
      </c>
      <c r="Z12" s="357">
        <v>27532</v>
      </c>
      <c r="AA12" s="353">
        <v>75.946154694913375</v>
      </c>
      <c r="AB12" s="357">
        <v>8720</v>
      </c>
      <c r="AC12" s="358">
        <f t="shared" ref="AC12:AC29" si="0">AB12/$X12*100</f>
        <v>24.053845305086615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12278</v>
      </c>
      <c r="E13" s="365">
        <f t="shared" ref="E13:E29" si="2">L13+S13+Z13</f>
        <v>8172</v>
      </c>
      <c r="F13" s="366">
        <f t="shared" ref="F13:H29" si="3">E13/$D13*100</f>
        <v>66.558071347124937</v>
      </c>
      <c r="G13" s="365">
        <f t="shared" ref="G13:G29" si="4">N13+U13+AB13</f>
        <v>4106</v>
      </c>
      <c r="H13" s="367">
        <f t="shared" si="3"/>
        <v>33.441928652875063</v>
      </c>
      <c r="I13" s="350"/>
      <c r="J13" s="368">
        <f t="shared" ref="J13:J29" si="5">L13+N13</f>
        <v>2333</v>
      </c>
      <c r="K13" s="369">
        <f t="shared" ref="K13:K29" si="6">J13/$D13*100</f>
        <v>19.001466036813813</v>
      </c>
      <c r="L13" s="370">
        <v>957</v>
      </c>
      <c r="M13" s="371">
        <v>41.020145735105011</v>
      </c>
      <c r="N13" s="370">
        <v>1376</v>
      </c>
      <c r="O13" s="372">
        <v>58.979854264894982</v>
      </c>
      <c r="P13" s="350"/>
      <c r="Q13" s="368">
        <v>1833</v>
      </c>
      <c r="R13" s="369">
        <v>14.929141553999022</v>
      </c>
      <c r="S13" s="370">
        <v>1069</v>
      </c>
      <c r="T13" s="371">
        <v>58.319694489907256</v>
      </c>
      <c r="U13" s="370">
        <v>764</v>
      </c>
      <c r="V13" s="372">
        <v>41.680305510092744</v>
      </c>
      <c r="W13" s="350"/>
      <c r="X13" s="368">
        <v>8112</v>
      </c>
      <c r="Y13" s="369">
        <v>66.069392409187174</v>
      </c>
      <c r="Z13" s="370">
        <v>6146</v>
      </c>
      <c r="AA13" s="371">
        <v>75.764299802761343</v>
      </c>
      <c r="AB13" s="370">
        <v>1966</v>
      </c>
      <c r="AC13" s="372">
        <f t="shared" si="0"/>
        <v>24.235700197238657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7902</v>
      </c>
      <c r="E14" s="365">
        <f t="shared" si="2"/>
        <v>5284</v>
      </c>
      <c r="F14" s="366">
        <f t="shared" si="3"/>
        <v>66.8691470513794</v>
      </c>
      <c r="G14" s="365">
        <f t="shared" si="4"/>
        <v>2618</v>
      </c>
      <c r="H14" s="367">
        <f t="shared" si="3"/>
        <v>33.130852948620607</v>
      </c>
      <c r="I14" s="350"/>
      <c r="J14" s="368">
        <f t="shared" si="5"/>
        <v>1834</v>
      </c>
      <c r="K14" s="369">
        <f t="shared" si="6"/>
        <v>23.209314097696783</v>
      </c>
      <c r="L14" s="370">
        <v>753</v>
      </c>
      <c r="M14" s="371">
        <v>41.057797164667392</v>
      </c>
      <c r="N14" s="370">
        <v>1081</v>
      </c>
      <c r="O14" s="372">
        <v>58.942202835332601</v>
      </c>
      <c r="P14" s="350"/>
      <c r="Q14" s="368">
        <v>1425</v>
      </c>
      <c r="R14" s="369">
        <v>18.033409263477601</v>
      </c>
      <c r="S14" s="370">
        <v>832</v>
      </c>
      <c r="T14" s="371">
        <v>58.385964912280699</v>
      </c>
      <c r="U14" s="370">
        <v>593</v>
      </c>
      <c r="V14" s="372">
        <v>41.614035087719294</v>
      </c>
      <c r="W14" s="350"/>
      <c r="X14" s="368">
        <v>4643</v>
      </c>
      <c r="Y14" s="369">
        <v>58.757276638825616</v>
      </c>
      <c r="Z14" s="370">
        <v>3699</v>
      </c>
      <c r="AA14" s="371">
        <v>79.668317897910839</v>
      </c>
      <c r="AB14" s="370">
        <v>944</v>
      </c>
      <c r="AC14" s="372">
        <f t="shared" si="0"/>
        <v>20.331682102089164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8527</v>
      </c>
      <c r="E15" s="365">
        <f t="shared" si="2"/>
        <v>5429</v>
      </c>
      <c r="F15" s="366">
        <f t="shared" si="3"/>
        <v>63.668347601735661</v>
      </c>
      <c r="G15" s="365">
        <f t="shared" si="4"/>
        <v>3098</v>
      </c>
      <c r="H15" s="367">
        <f t="shared" si="3"/>
        <v>36.331652398264339</v>
      </c>
      <c r="I15" s="350"/>
      <c r="J15" s="368">
        <f t="shared" si="5"/>
        <v>1971</v>
      </c>
      <c r="K15" s="369">
        <f t="shared" si="6"/>
        <v>23.114811774363787</v>
      </c>
      <c r="L15" s="370">
        <v>763</v>
      </c>
      <c r="M15" s="371">
        <v>38.711314053779802</v>
      </c>
      <c r="N15" s="370">
        <v>1208</v>
      </c>
      <c r="O15" s="372">
        <v>61.288685946220191</v>
      </c>
      <c r="P15" s="350"/>
      <c r="Q15" s="368">
        <v>1552</v>
      </c>
      <c r="R15" s="369">
        <v>18.201008561041398</v>
      </c>
      <c r="S15" s="370">
        <v>892</v>
      </c>
      <c r="T15" s="371">
        <v>57.47422680412371</v>
      </c>
      <c r="U15" s="370">
        <v>660</v>
      </c>
      <c r="V15" s="372">
        <v>42.52577319587629</v>
      </c>
      <c r="W15" s="350"/>
      <c r="X15" s="368">
        <v>5004</v>
      </c>
      <c r="Y15" s="369">
        <v>58.684179664594815</v>
      </c>
      <c r="Z15" s="370">
        <v>3774</v>
      </c>
      <c r="AA15" s="371">
        <v>75.419664268585123</v>
      </c>
      <c r="AB15" s="370">
        <v>1230</v>
      </c>
      <c r="AC15" s="372">
        <f t="shared" si="0"/>
        <v>24.580335731414866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15898</v>
      </c>
      <c r="E16" s="365">
        <f t="shared" si="2"/>
        <v>9591</v>
      </c>
      <c r="F16" s="366">
        <f t="shared" si="3"/>
        <v>60.328343187822362</v>
      </c>
      <c r="G16" s="365">
        <f t="shared" si="4"/>
        <v>6307</v>
      </c>
      <c r="H16" s="367">
        <f t="shared" si="3"/>
        <v>39.671656812177631</v>
      </c>
      <c r="I16" s="350"/>
      <c r="J16" s="368">
        <f t="shared" si="5"/>
        <v>5459</v>
      </c>
      <c r="K16" s="369">
        <f t="shared" si="6"/>
        <v>34.337652534910049</v>
      </c>
      <c r="L16" s="370">
        <v>2218</v>
      </c>
      <c r="M16" s="371">
        <v>40.630152042498622</v>
      </c>
      <c r="N16" s="370">
        <v>3241</v>
      </c>
      <c r="O16" s="372">
        <v>59.369847957501378</v>
      </c>
      <c r="P16" s="350"/>
      <c r="Q16" s="368">
        <v>2878</v>
      </c>
      <c r="R16" s="369">
        <v>18.10290602591521</v>
      </c>
      <c r="S16" s="370">
        <v>1643</v>
      </c>
      <c r="T16" s="371">
        <v>57.088255733148017</v>
      </c>
      <c r="U16" s="370">
        <v>1235</v>
      </c>
      <c r="V16" s="372">
        <v>42.911744266851983</v>
      </c>
      <c r="W16" s="350"/>
      <c r="X16" s="368">
        <v>7561</v>
      </c>
      <c r="Y16" s="369">
        <v>47.559441439174741</v>
      </c>
      <c r="Z16" s="370">
        <v>5730</v>
      </c>
      <c r="AA16" s="371">
        <v>75.783626504430629</v>
      </c>
      <c r="AB16" s="370">
        <v>1831</v>
      </c>
      <c r="AC16" s="372">
        <f t="shared" si="0"/>
        <v>24.216373495569368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5340</v>
      </c>
      <c r="E17" s="375">
        <f t="shared" si="2"/>
        <v>3430</v>
      </c>
      <c r="F17" s="376">
        <f t="shared" si="3"/>
        <v>64.232209737827716</v>
      </c>
      <c r="G17" s="375">
        <f t="shared" si="4"/>
        <v>1910</v>
      </c>
      <c r="H17" s="367">
        <f t="shared" si="3"/>
        <v>35.767790262172284</v>
      </c>
      <c r="I17" s="350"/>
      <c r="J17" s="377">
        <f t="shared" si="5"/>
        <v>1311</v>
      </c>
      <c r="K17" s="378">
        <f t="shared" si="6"/>
        <v>24.55056179775281</v>
      </c>
      <c r="L17" s="375">
        <v>526</v>
      </c>
      <c r="M17" s="376">
        <v>40.122044241037372</v>
      </c>
      <c r="N17" s="375">
        <v>785</v>
      </c>
      <c r="O17" s="372">
        <v>59.877955758962621</v>
      </c>
      <c r="P17" s="350"/>
      <c r="Q17" s="377">
        <v>1007</v>
      </c>
      <c r="R17" s="378">
        <v>18.857677902621724</v>
      </c>
      <c r="S17" s="375">
        <v>563</v>
      </c>
      <c r="T17" s="376">
        <v>55.908639523336646</v>
      </c>
      <c r="U17" s="375">
        <v>444</v>
      </c>
      <c r="V17" s="372">
        <v>44.091360476663354</v>
      </c>
      <c r="W17" s="350"/>
      <c r="X17" s="377">
        <v>3022</v>
      </c>
      <c r="Y17" s="378">
        <v>56.59176029962547</v>
      </c>
      <c r="Z17" s="375">
        <v>2341</v>
      </c>
      <c r="AA17" s="376">
        <v>77.465254798146916</v>
      </c>
      <c r="AB17" s="375">
        <v>681</v>
      </c>
      <c r="AC17" s="372">
        <f t="shared" si="0"/>
        <v>22.534745201853077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34931</v>
      </c>
      <c r="E18" s="365">
        <f t="shared" si="2"/>
        <v>22844</v>
      </c>
      <c r="F18" s="366">
        <f t="shared" si="3"/>
        <v>65.39749792447968</v>
      </c>
      <c r="G18" s="365">
        <f t="shared" si="4"/>
        <v>12087</v>
      </c>
      <c r="H18" s="367">
        <f t="shared" si="3"/>
        <v>34.602502075520313</v>
      </c>
      <c r="I18" s="350"/>
      <c r="J18" s="368">
        <f t="shared" si="5"/>
        <v>6817</v>
      </c>
      <c r="K18" s="369">
        <f t="shared" si="6"/>
        <v>19.515616501102173</v>
      </c>
      <c r="L18" s="370">
        <v>2819</v>
      </c>
      <c r="M18" s="371">
        <v>41.3525011001907</v>
      </c>
      <c r="N18" s="370">
        <v>3998</v>
      </c>
      <c r="O18" s="372">
        <v>58.6474988998093</v>
      </c>
      <c r="P18" s="350"/>
      <c r="Q18" s="368">
        <v>5137</v>
      </c>
      <c r="R18" s="369">
        <v>14.706134951762046</v>
      </c>
      <c r="S18" s="370">
        <v>2884</v>
      </c>
      <c r="T18" s="371">
        <v>56.141716955421451</v>
      </c>
      <c r="U18" s="370">
        <v>2253</v>
      </c>
      <c r="V18" s="372">
        <v>43.858283044578549</v>
      </c>
      <c r="W18" s="350"/>
      <c r="X18" s="368">
        <v>22977</v>
      </c>
      <c r="Y18" s="369">
        <v>65.778248547135789</v>
      </c>
      <c r="Z18" s="370">
        <v>17141</v>
      </c>
      <c r="AA18" s="371">
        <v>74.600687644165902</v>
      </c>
      <c r="AB18" s="370">
        <v>5836</v>
      </c>
      <c r="AC18" s="372">
        <f t="shared" si="0"/>
        <v>25.399312355834098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23183</v>
      </c>
      <c r="E19" s="365">
        <f t="shared" si="2"/>
        <v>14798</v>
      </c>
      <c r="F19" s="366">
        <f t="shared" si="3"/>
        <v>63.831255661476085</v>
      </c>
      <c r="G19" s="365">
        <f t="shared" si="4"/>
        <v>8385</v>
      </c>
      <c r="H19" s="367">
        <f t="shared" si="3"/>
        <v>36.168744338523915</v>
      </c>
      <c r="I19" s="350"/>
      <c r="J19" s="368">
        <f t="shared" si="5"/>
        <v>5440</v>
      </c>
      <c r="K19" s="369">
        <f t="shared" si="6"/>
        <v>23.465470387784151</v>
      </c>
      <c r="L19" s="370">
        <v>2128</v>
      </c>
      <c r="M19" s="371">
        <v>39.117647058823529</v>
      </c>
      <c r="N19" s="370">
        <v>3312</v>
      </c>
      <c r="O19" s="372">
        <v>60.882352941176464</v>
      </c>
      <c r="P19" s="350"/>
      <c r="Q19" s="368">
        <v>3279</v>
      </c>
      <c r="R19" s="369">
        <v>14.143984816460337</v>
      </c>
      <c r="S19" s="370">
        <v>1940</v>
      </c>
      <c r="T19" s="371">
        <v>59.164379383958519</v>
      </c>
      <c r="U19" s="370">
        <v>1339</v>
      </c>
      <c r="V19" s="372">
        <v>40.835620616041474</v>
      </c>
      <c r="W19" s="350"/>
      <c r="X19" s="368">
        <v>14464</v>
      </c>
      <c r="Y19" s="369">
        <v>62.39054479575551</v>
      </c>
      <c r="Z19" s="370">
        <v>10730</v>
      </c>
      <c r="AA19" s="371">
        <v>74.184181415929203</v>
      </c>
      <c r="AB19" s="370">
        <v>3734</v>
      </c>
      <c r="AC19" s="372">
        <f t="shared" si="0"/>
        <v>25.815818584070797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49490</v>
      </c>
      <c r="E20" s="365">
        <f t="shared" si="2"/>
        <v>31208</v>
      </c>
      <c r="F20" s="366">
        <f t="shared" si="3"/>
        <v>63.059203879571633</v>
      </c>
      <c r="G20" s="365">
        <f t="shared" si="4"/>
        <v>18282</v>
      </c>
      <c r="H20" s="367">
        <f t="shared" si="3"/>
        <v>36.940796120428374</v>
      </c>
      <c r="I20" s="350"/>
      <c r="J20" s="368">
        <f t="shared" si="5"/>
        <v>13442</v>
      </c>
      <c r="K20" s="369">
        <f t="shared" si="6"/>
        <v>27.161042634875731</v>
      </c>
      <c r="L20" s="370">
        <v>5554</v>
      </c>
      <c r="M20" s="371">
        <v>41.318256211873233</v>
      </c>
      <c r="N20" s="370">
        <v>7888</v>
      </c>
      <c r="O20" s="372">
        <v>58.681743788126774</v>
      </c>
      <c r="P20" s="350"/>
      <c r="Q20" s="368">
        <v>8026</v>
      </c>
      <c r="R20" s="369">
        <v>16.217417660133361</v>
      </c>
      <c r="S20" s="370">
        <v>4541</v>
      </c>
      <c r="T20" s="371">
        <v>56.578619486668323</v>
      </c>
      <c r="U20" s="370">
        <v>3485</v>
      </c>
      <c r="V20" s="372">
        <v>43.42138051333167</v>
      </c>
      <c r="W20" s="350"/>
      <c r="X20" s="368">
        <v>28022</v>
      </c>
      <c r="Y20" s="369">
        <v>56.621539704990909</v>
      </c>
      <c r="Z20" s="370">
        <v>21113</v>
      </c>
      <c r="AA20" s="371">
        <v>75.3443722789237</v>
      </c>
      <c r="AB20" s="370">
        <v>6909</v>
      </c>
      <c r="AC20" s="372">
        <f t="shared" si="0"/>
        <v>24.655627721076296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47970</v>
      </c>
      <c r="E21" s="365">
        <f t="shared" si="2"/>
        <v>31101</v>
      </c>
      <c r="F21" s="366">
        <f t="shared" si="3"/>
        <v>64.834271419637275</v>
      </c>
      <c r="G21" s="365">
        <f t="shared" si="4"/>
        <v>16869</v>
      </c>
      <c r="H21" s="367">
        <f t="shared" si="3"/>
        <v>35.165728580362725</v>
      </c>
      <c r="I21" s="350"/>
      <c r="J21" s="368">
        <f t="shared" si="5"/>
        <v>10198</v>
      </c>
      <c r="K21" s="369">
        <f t="shared" si="6"/>
        <v>21.259120283510526</v>
      </c>
      <c r="L21" s="370">
        <v>4174</v>
      </c>
      <c r="M21" s="371">
        <v>40.929594038046673</v>
      </c>
      <c r="N21" s="370">
        <v>6024</v>
      </c>
      <c r="O21" s="372">
        <v>59.07040596195332</v>
      </c>
      <c r="P21" s="350"/>
      <c r="Q21" s="368">
        <v>8510</v>
      </c>
      <c r="R21" s="369">
        <v>17.740254325620182</v>
      </c>
      <c r="S21" s="370">
        <v>4853</v>
      </c>
      <c r="T21" s="371">
        <v>57.027027027027025</v>
      </c>
      <c r="U21" s="370">
        <v>3657</v>
      </c>
      <c r="V21" s="372">
        <v>42.972972972972975</v>
      </c>
      <c r="W21" s="350"/>
      <c r="X21" s="368">
        <v>29262</v>
      </c>
      <c r="Y21" s="369">
        <v>61.000625390869288</v>
      </c>
      <c r="Z21" s="370">
        <v>22074</v>
      </c>
      <c r="AA21" s="371">
        <v>75.4357186795161</v>
      </c>
      <c r="AB21" s="370">
        <v>7188</v>
      </c>
      <c r="AC21" s="372">
        <f t="shared" si="0"/>
        <v>24.564281320483904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13208</v>
      </c>
      <c r="E22" s="365">
        <f t="shared" si="2"/>
        <v>8639</v>
      </c>
      <c r="F22" s="366">
        <f t="shared" si="3"/>
        <v>65.40732889158086</v>
      </c>
      <c r="G22" s="365">
        <f t="shared" si="4"/>
        <v>4569</v>
      </c>
      <c r="H22" s="367">
        <f t="shared" si="3"/>
        <v>34.59267110841914</v>
      </c>
      <c r="I22" s="350"/>
      <c r="J22" s="368">
        <f t="shared" si="5"/>
        <v>2790</v>
      </c>
      <c r="K22" s="369">
        <f t="shared" si="6"/>
        <v>21.123561477892185</v>
      </c>
      <c r="L22" s="370">
        <v>1151</v>
      </c>
      <c r="M22" s="371">
        <v>41.25448028673835</v>
      </c>
      <c r="N22" s="370">
        <v>1639</v>
      </c>
      <c r="O22" s="372">
        <v>58.74551971326165</v>
      </c>
      <c r="P22" s="350"/>
      <c r="Q22" s="368">
        <v>2073</v>
      </c>
      <c r="R22" s="369">
        <v>15.695033313143551</v>
      </c>
      <c r="S22" s="370">
        <v>1197</v>
      </c>
      <c r="T22" s="371">
        <v>57.74240231548481</v>
      </c>
      <c r="U22" s="370">
        <v>876</v>
      </c>
      <c r="V22" s="372">
        <v>42.257597684515197</v>
      </c>
      <c r="W22" s="350"/>
      <c r="X22" s="368">
        <v>8345</v>
      </c>
      <c r="Y22" s="369">
        <v>63.181405208964257</v>
      </c>
      <c r="Z22" s="370">
        <v>6291</v>
      </c>
      <c r="AA22" s="371">
        <v>75.386458957459553</v>
      </c>
      <c r="AB22" s="370">
        <v>2054</v>
      </c>
      <c r="AC22" s="372">
        <f t="shared" si="0"/>
        <v>24.613541042540444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26096</v>
      </c>
      <c r="E23" s="365">
        <f t="shared" si="2"/>
        <v>17507</v>
      </c>
      <c r="F23" s="366">
        <f t="shared" si="3"/>
        <v>67.086909871244643</v>
      </c>
      <c r="G23" s="365">
        <f t="shared" si="4"/>
        <v>8589</v>
      </c>
      <c r="H23" s="367">
        <f t="shared" si="3"/>
        <v>32.913090128755364</v>
      </c>
      <c r="I23" s="350"/>
      <c r="J23" s="368">
        <f t="shared" si="5"/>
        <v>5284</v>
      </c>
      <c r="K23" s="369">
        <f t="shared" si="6"/>
        <v>20.248313917841816</v>
      </c>
      <c r="L23" s="370">
        <v>2250</v>
      </c>
      <c r="M23" s="371">
        <v>42.581377744133228</v>
      </c>
      <c r="N23" s="370">
        <v>3034</v>
      </c>
      <c r="O23" s="372">
        <v>57.418622255866772</v>
      </c>
      <c r="P23" s="350"/>
      <c r="Q23" s="368">
        <v>4304</v>
      </c>
      <c r="R23" s="369">
        <v>16.492949110974862</v>
      </c>
      <c r="S23" s="370">
        <v>2433</v>
      </c>
      <c r="T23" s="371">
        <v>56.528810408921935</v>
      </c>
      <c r="U23" s="370">
        <v>1871</v>
      </c>
      <c r="V23" s="372">
        <v>43.471189591078065</v>
      </c>
      <c r="W23" s="350"/>
      <c r="X23" s="368">
        <v>16508</v>
      </c>
      <c r="Y23" s="369">
        <v>63.258736971183325</v>
      </c>
      <c r="Z23" s="370">
        <v>12824</v>
      </c>
      <c r="AA23" s="371">
        <v>77.683547370971652</v>
      </c>
      <c r="AB23" s="370">
        <v>3684</v>
      </c>
      <c r="AC23" s="372">
        <f t="shared" si="0"/>
        <v>22.316452629028348</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63927</v>
      </c>
      <c r="E24" s="365">
        <f t="shared" si="2"/>
        <v>42786</v>
      </c>
      <c r="F24" s="366">
        <f t="shared" si="3"/>
        <v>66.929466422638313</v>
      </c>
      <c r="G24" s="365">
        <f t="shared" si="4"/>
        <v>21141</v>
      </c>
      <c r="H24" s="367">
        <f t="shared" si="3"/>
        <v>33.07053357736168</v>
      </c>
      <c r="I24" s="350"/>
      <c r="J24" s="368">
        <f t="shared" si="5"/>
        <v>15756</v>
      </c>
      <c r="K24" s="369">
        <f t="shared" si="6"/>
        <v>24.64686282791309</v>
      </c>
      <c r="L24" s="370">
        <v>7652</v>
      </c>
      <c r="M24" s="371">
        <v>48.565625793348566</v>
      </c>
      <c r="N24" s="370">
        <v>8104</v>
      </c>
      <c r="O24" s="372">
        <v>51.434374206651434</v>
      </c>
      <c r="P24" s="350"/>
      <c r="Q24" s="368">
        <v>9719</v>
      </c>
      <c r="R24" s="369">
        <v>15.203278739812598</v>
      </c>
      <c r="S24" s="370">
        <v>5753</v>
      </c>
      <c r="T24" s="371">
        <v>59.193332647391706</v>
      </c>
      <c r="U24" s="370">
        <v>3966</v>
      </c>
      <c r="V24" s="372">
        <v>40.806667352608294</v>
      </c>
      <c r="W24" s="350"/>
      <c r="X24" s="368">
        <v>38452</v>
      </c>
      <c r="Y24" s="369">
        <v>60.149858432274314</v>
      </c>
      <c r="Z24" s="370">
        <v>29381</v>
      </c>
      <c r="AA24" s="371">
        <v>76.409549568292931</v>
      </c>
      <c r="AB24" s="370">
        <v>9071</v>
      </c>
      <c r="AC24" s="372">
        <f t="shared" si="0"/>
        <v>23.590450431707062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14927</v>
      </c>
      <c r="E25" s="365">
        <f t="shared" si="2"/>
        <v>8414</v>
      </c>
      <c r="F25" s="366">
        <f t="shared" si="3"/>
        <v>56.367655925504124</v>
      </c>
      <c r="G25" s="365">
        <f t="shared" si="4"/>
        <v>6513</v>
      </c>
      <c r="H25" s="367">
        <f t="shared" si="3"/>
        <v>43.632344074495883</v>
      </c>
      <c r="I25" s="350"/>
      <c r="J25" s="368">
        <f t="shared" si="5"/>
        <v>5475</v>
      </c>
      <c r="K25" s="369">
        <f t="shared" si="6"/>
        <v>36.678502043277284</v>
      </c>
      <c r="L25" s="370">
        <v>1941</v>
      </c>
      <c r="M25" s="371">
        <v>35.452054794520549</v>
      </c>
      <c r="N25" s="370">
        <v>3534</v>
      </c>
      <c r="O25" s="372">
        <v>64.547945205479451</v>
      </c>
      <c r="P25" s="350"/>
      <c r="Q25" s="368">
        <v>2303</v>
      </c>
      <c r="R25" s="369">
        <v>15.428418302405039</v>
      </c>
      <c r="S25" s="370">
        <v>1245</v>
      </c>
      <c r="T25" s="371">
        <v>54.05992184107685</v>
      </c>
      <c r="U25" s="370">
        <v>1058</v>
      </c>
      <c r="V25" s="372">
        <v>45.940078158923143</v>
      </c>
      <c r="W25" s="350"/>
      <c r="X25" s="368">
        <v>7149</v>
      </c>
      <c r="Y25" s="369">
        <v>47.893079654317674</v>
      </c>
      <c r="Z25" s="370">
        <v>5228</v>
      </c>
      <c r="AA25" s="371">
        <v>73.129108966288996</v>
      </c>
      <c r="AB25" s="370">
        <v>1921</v>
      </c>
      <c r="AC25" s="372">
        <f t="shared" si="0"/>
        <v>26.870891033711008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3342</v>
      </c>
      <c r="E26" s="380">
        <f t="shared" si="2"/>
        <v>2266</v>
      </c>
      <c r="F26" s="381">
        <f t="shared" si="3"/>
        <v>67.803710353081996</v>
      </c>
      <c r="G26" s="380">
        <f t="shared" si="4"/>
        <v>1076</v>
      </c>
      <c r="H26" s="367">
        <f t="shared" si="3"/>
        <v>32.196289646918011</v>
      </c>
      <c r="I26" s="350"/>
      <c r="J26" s="377">
        <f t="shared" si="5"/>
        <v>660</v>
      </c>
      <c r="K26" s="378">
        <f t="shared" si="6"/>
        <v>19.748653500897667</v>
      </c>
      <c r="L26" s="375">
        <v>313</v>
      </c>
      <c r="M26" s="376">
        <v>47.424242424242422</v>
      </c>
      <c r="N26" s="375">
        <v>347</v>
      </c>
      <c r="O26" s="372">
        <v>52.575757575757578</v>
      </c>
      <c r="P26" s="350"/>
      <c r="Q26" s="377">
        <v>505</v>
      </c>
      <c r="R26" s="378">
        <v>15.110712148414123</v>
      </c>
      <c r="S26" s="375">
        <v>290</v>
      </c>
      <c r="T26" s="376">
        <v>57.42574257425742</v>
      </c>
      <c r="U26" s="375">
        <v>215</v>
      </c>
      <c r="V26" s="372">
        <v>42.574257425742573</v>
      </c>
      <c r="W26" s="350"/>
      <c r="X26" s="377">
        <v>2177</v>
      </c>
      <c r="Y26" s="378">
        <v>65.140634350688202</v>
      </c>
      <c r="Z26" s="375">
        <v>1663</v>
      </c>
      <c r="AA26" s="376">
        <v>76.38952687184198</v>
      </c>
      <c r="AB26" s="375">
        <v>514</v>
      </c>
      <c r="AC26" s="372">
        <f t="shared" si="0"/>
        <v>23.610473128158016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19866</v>
      </c>
      <c r="E27" s="380">
        <f t="shared" si="2"/>
        <v>13374</v>
      </c>
      <c r="F27" s="381">
        <f t="shared" si="3"/>
        <v>67.321051041981278</v>
      </c>
      <c r="G27" s="380">
        <f t="shared" si="4"/>
        <v>6492</v>
      </c>
      <c r="H27" s="367">
        <f t="shared" si="3"/>
        <v>32.678948958018729</v>
      </c>
      <c r="I27" s="350"/>
      <c r="J27" s="377">
        <f t="shared" si="5"/>
        <v>3608</v>
      </c>
      <c r="K27" s="378">
        <f t="shared" si="6"/>
        <v>18.161683277962346</v>
      </c>
      <c r="L27" s="375">
        <v>1517</v>
      </c>
      <c r="M27" s="376">
        <v>42.045454545454547</v>
      </c>
      <c r="N27" s="375">
        <v>2091</v>
      </c>
      <c r="O27" s="372">
        <v>57.95454545454546</v>
      </c>
      <c r="P27" s="350"/>
      <c r="Q27" s="377">
        <v>3015</v>
      </c>
      <c r="R27" s="378">
        <v>15.176683781334944</v>
      </c>
      <c r="S27" s="375">
        <v>1697</v>
      </c>
      <c r="T27" s="376">
        <v>56.285240464344945</v>
      </c>
      <c r="U27" s="375">
        <v>1318</v>
      </c>
      <c r="V27" s="372">
        <v>43.714759535655055</v>
      </c>
      <c r="W27" s="350"/>
      <c r="X27" s="377">
        <v>13243</v>
      </c>
      <c r="Y27" s="378">
        <v>66.661632940702702</v>
      </c>
      <c r="Z27" s="375">
        <v>10160</v>
      </c>
      <c r="AA27" s="376">
        <v>76.719776485690545</v>
      </c>
      <c r="AB27" s="375">
        <v>3083</v>
      </c>
      <c r="AC27" s="372">
        <f t="shared" si="0"/>
        <v>23.280223514309448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2524</v>
      </c>
      <c r="E28" s="380">
        <f t="shared" si="2"/>
        <v>1620</v>
      </c>
      <c r="F28" s="381">
        <f t="shared" si="3"/>
        <v>64.183835182250391</v>
      </c>
      <c r="G28" s="380">
        <f t="shared" si="4"/>
        <v>904</v>
      </c>
      <c r="H28" s="382">
        <f t="shared" si="3"/>
        <v>35.816164817749602</v>
      </c>
      <c r="I28" s="350"/>
      <c r="J28" s="377">
        <f t="shared" si="5"/>
        <v>540</v>
      </c>
      <c r="K28" s="378">
        <f t="shared" si="6"/>
        <v>21.394611727416798</v>
      </c>
      <c r="L28" s="375">
        <v>236</v>
      </c>
      <c r="M28" s="376">
        <v>43.703703703703702</v>
      </c>
      <c r="N28" s="375">
        <v>304</v>
      </c>
      <c r="O28" s="383">
        <v>56.296296296296298</v>
      </c>
      <c r="P28" s="350"/>
      <c r="Q28" s="377">
        <v>383</v>
      </c>
      <c r="R28" s="378">
        <v>15.174326465927098</v>
      </c>
      <c r="S28" s="375">
        <v>206</v>
      </c>
      <c r="T28" s="376">
        <v>53.785900783289819</v>
      </c>
      <c r="U28" s="375">
        <v>177</v>
      </c>
      <c r="V28" s="383">
        <v>46.214099216710181</v>
      </c>
      <c r="W28" s="350"/>
      <c r="X28" s="377">
        <v>1601</v>
      </c>
      <c r="Y28" s="378">
        <v>63.431061806656096</v>
      </c>
      <c r="Z28" s="375">
        <v>1178</v>
      </c>
      <c r="AA28" s="376">
        <v>73.579013116801988</v>
      </c>
      <c r="AB28" s="375">
        <v>423</v>
      </c>
      <c r="AC28" s="383">
        <f t="shared" si="0"/>
        <v>26.420986883198001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1270</v>
      </c>
      <c r="E29" s="386">
        <f t="shared" si="2"/>
        <v>676</v>
      </c>
      <c r="F29" s="387">
        <f t="shared" si="3"/>
        <v>53.228346456692911</v>
      </c>
      <c r="G29" s="386">
        <f t="shared" si="4"/>
        <v>594</v>
      </c>
      <c r="H29" s="388">
        <f t="shared" si="3"/>
        <v>46.771653543307082</v>
      </c>
      <c r="I29" s="350"/>
      <c r="J29" s="389">
        <f t="shared" si="5"/>
        <v>687</v>
      </c>
      <c r="K29" s="390">
        <f t="shared" si="6"/>
        <v>54.094488188976378</v>
      </c>
      <c r="L29" s="391">
        <v>258</v>
      </c>
      <c r="M29" s="392">
        <v>37.554585152838428</v>
      </c>
      <c r="N29" s="391">
        <v>429</v>
      </c>
      <c r="O29" s="393">
        <v>62.445414847161572</v>
      </c>
      <c r="P29" s="350"/>
      <c r="Q29" s="389">
        <v>191</v>
      </c>
      <c r="R29" s="390">
        <v>15.039370078740157</v>
      </c>
      <c r="S29" s="391">
        <v>115</v>
      </c>
      <c r="T29" s="392">
        <v>60.209424083769633</v>
      </c>
      <c r="U29" s="391">
        <v>76</v>
      </c>
      <c r="V29" s="393">
        <v>39.790575916230367</v>
      </c>
      <c r="W29" s="350"/>
      <c r="X29" s="389">
        <v>392</v>
      </c>
      <c r="Y29" s="390">
        <v>30.866141732283463</v>
      </c>
      <c r="Z29" s="391">
        <v>303</v>
      </c>
      <c r="AA29" s="392">
        <v>77.295918367346943</v>
      </c>
      <c r="AB29" s="391">
        <v>89</v>
      </c>
      <c r="AC29" s="393">
        <f t="shared" si="0"/>
        <v>22.704081632653061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429531</v>
      </c>
      <c r="E31" s="1236">
        <f>L31+S31+Z31</f>
        <v>273838</v>
      </c>
      <c r="F31" s="1237">
        <f>E31/$D31*100</f>
        <v>63.75279083465454</v>
      </c>
      <c r="G31" s="1236">
        <f>N31+U31+AB31</f>
        <v>155693</v>
      </c>
      <c r="H31" s="1238">
        <f>G31/$D31*100</f>
        <v>36.24720916534546</v>
      </c>
      <c r="I31" s="320"/>
      <c r="J31" s="1239">
        <f>SUM(J12:J29)</f>
        <v>112642</v>
      </c>
      <c r="K31" s="1240">
        <f>J31/$D31*100</f>
        <v>26.224416863974891</v>
      </c>
      <c r="L31" s="1236">
        <f>SUM(L12:L29)</f>
        <v>46561</v>
      </c>
      <c r="M31" s="1237">
        <f>L31/$J31*100</f>
        <v>41.335381118943197</v>
      </c>
      <c r="N31" s="1236">
        <f>SUM(N12:N29)</f>
        <v>66081</v>
      </c>
      <c r="O31" s="1241">
        <f>N31/$J31*100</f>
        <v>58.664618881056796</v>
      </c>
      <c r="P31" s="320"/>
      <c r="Q31" s="1239">
        <f>SUM(Q12:Q29)</f>
        <v>69703</v>
      </c>
      <c r="R31" s="1240">
        <f>Q31/$D31*100</f>
        <v>16.227699514121216</v>
      </c>
      <c r="S31" s="1236">
        <f>SUM(S12:S29)</f>
        <v>39969</v>
      </c>
      <c r="T31" s="1237">
        <f>S31/$Q31*100</f>
        <v>57.341864769091721</v>
      </c>
      <c r="U31" s="1236">
        <f>SUM(U12:U29)</f>
        <v>29734</v>
      </c>
      <c r="V31" s="1241">
        <f>U31/$Q31*100</f>
        <v>42.658135230908286</v>
      </c>
      <c r="W31" s="320"/>
      <c r="X31" s="1239">
        <f>SUM(X12:X29)</f>
        <v>247186</v>
      </c>
      <c r="Y31" s="1240">
        <f>X31/$D31*100</f>
        <v>57.547883621903893</v>
      </c>
      <c r="Z31" s="1236">
        <f>SUM(Z12:Z29)</f>
        <v>187308</v>
      </c>
      <c r="AA31" s="1237">
        <f>Z31/$X31*100</f>
        <v>75.776136188942743</v>
      </c>
      <c r="AB31" s="1236">
        <f>SUM(AB12:AB29)</f>
        <v>59878</v>
      </c>
      <c r="AC31" s="1241">
        <f>AB31/$X31*100</f>
        <v>24.22386381105726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405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229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230</v>
      </c>
      <c r="K8" s="1401"/>
      <c r="L8" s="1401"/>
      <c r="M8" s="1401"/>
      <c r="N8" s="1401"/>
      <c r="O8" s="1402"/>
      <c r="P8" s="317"/>
      <c r="Q8" s="1400" t="s">
        <v>231</v>
      </c>
      <c r="R8" s="1401"/>
      <c r="S8" s="1401"/>
      <c r="T8" s="1401"/>
      <c r="U8" s="1401"/>
      <c r="V8" s="1402"/>
      <c r="W8" s="317"/>
      <c r="X8" s="1400" t="s">
        <v>232</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137863</v>
      </c>
      <c r="E12" s="352">
        <f>L12+S12+Z12</f>
        <v>86478</v>
      </c>
      <c r="F12" s="353">
        <f>E12/$D12*100</f>
        <v>62.727490334607552</v>
      </c>
      <c r="G12" s="352">
        <f>N12+U12+AB12</f>
        <v>51385</v>
      </c>
      <c r="H12" s="354">
        <f>G12/$D12*100</f>
        <v>37.272509665392455</v>
      </c>
      <c r="I12" s="350"/>
      <c r="J12" s="355">
        <f>L12+N12</f>
        <v>42549</v>
      </c>
      <c r="K12" s="356">
        <f>J12/$D12*100</f>
        <v>30.863248297222608</v>
      </c>
      <c r="L12" s="357">
        <v>17119</v>
      </c>
      <c r="M12" s="353">
        <v>40.233613010881569</v>
      </c>
      <c r="N12" s="357">
        <v>25430</v>
      </c>
      <c r="O12" s="358">
        <v>59.766386989118423</v>
      </c>
      <c r="P12" s="350"/>
      <c r="Q12" s="355">
        <v>27625</v>
      </c>
      <c r="R12" s="356">
        <v>20.03800874781486</v>
      </c>
      <c r="S12" s="357">
        <v>17676</v>
      </c>
      <c r="T12" s="353">
        <v>63.985520361990957</v>
      </c>
      <c r="U12" s="357">
        <v>9949</v>
      </c>
      <c r="V12" s="358">
        <v>36.01447963800905</v>
      </c>
      <c r="W12" s="350"/>
      <c r="X12" s="355">
        <v>67689</v>
      </c>
      <c r="Y12" s="356">
        <v>49.098742954962539</v>
      </c>
      <c r="Z12" s="357">
        <v>51683</v>
      </c>
      <c r="AA12" s="353">
        <v>76.353617279026125</v>
      </c>
      <c r="AB12" s="357">
        <v>16006</v>
      </c>
      <c r="AC12" s="358">
        <f t="shared" ref="AC12:AC29" si="0">AB12/$X12*100</f>
        <v>23.646382720973865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15064</v>
      </c>
      <c r="E13" s="365">
        <f t="shared" ref="E13:E29" si="2">L13+S13+Z13</f>
        <v>9493</v>
      </c>
      <c r="F13" s="366">
        <f t="shared" ref="F13:H29" si="3">E13/$D13*100</f>
        <v>63.017790759426454</v>
      </c>
      <c r="G13" s="365">
        <f t="shared" ref="G13:G29" si="4">N13+U13+AB13</f>
        <v>5571</v>
      </c>
      <c r="H13" s="367">
        <f t="shared" si="3"/>
        <v>36.982209240573553</v>
      </c>
      <c r="I13" s="350"/>
      <c r="J13" s="368">
        <f t="shared" ref="J13:J29" si="5">L13+N13</f>
        <v>3274</v>
      </c>
      <c r="K13" s="369">
        <f t="shared" ref="K13:K29" si="6">J13/$D13*100</f>
        <v>21.733935209771641</v>
      </c>
      <c r="L13" s="370">
        <v>1340</v>
      </c>
      <c r="M13" s="371">
        <v>40.928527794746486</v>
      </c>
      <c r="N13" s="370">
        <v>1934</v>
      </c>
      <c r="O13" s="372">
        <v>59.071472205253514</v>
      </c>
      <c r="P13" s="350"/>
      <c r="Q13" s="368">
        <v>2643</v>
      </c>
      <c r="R13" s="369">
        <v>17.545140732873072</v>
      </c>
      <c r="S13" s="370">
        <v>1544</v>
      </c>
      <c r="T13" s="371">
        <v>58.418463866818001</v>
      </c>
      <c r="U13" s="370">
        <v>1099</v>
      </c>
      <c r="V13" s="372">
        <v>41.581536133181991</v>
      </c>
      <c r="W13" s="350"/>
      <c r="X13" s="368">
        <v>9147</v>
      </c>
      <c r="Y13" s="369">
        <v>60.720924057355283</v>
      </c>
      <c r="Z13" s="370">
        <v>6609</v>
      </c>
      <c r="AA13" s="371">
        <v>72.253197769760575</v>
      </c>
      <c r="AB13" s="370">
        <v>2538</v>
      </c>
      <c r="AC13" s="372">
        <f t="shared" si="0"/>
        <v>27.746802230239421</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10862</v>
      </c>
      <c r="E14" s="365">
        <f t="shared" si="2"/>
        <v>7015</v>
      </c>
      <c r="F14" s="366">
        <f t="shared" si="3"/>
        <v>64.582949733014189</v>
      </c>
      <c r="G14" s="365">
        <f t="shared" si="4"/>
        <v>3847</v>
      </c>
      <c r="H14" s="367">
        <f t="shared" si="3"/>
        <v>35.417050266985825</v>
      </c>
      <c r="I14" s="350"/>
      <c r="J14" s="368">
        <f t="shared" si="5"/>
        <v>2685</v>
      </c>
      <c r="K14" s="369">
        <f t="shared" si="6"/>
        <v>24.719204566378199</v>
      </c>
      <c r="L14" s="370">
        <v>1041</v>
      </c>
      <c r="M14" s="371">
        <v>38.770949720670387</v>
      </c>
      <c r="N14" s="370">
        <v>1644</v>
      </c>
      <c r="O14" s="372">
        <v>61.229050279329613</v>
      </c>
      <c r="P14" s="350"/>
      <c r="Q14" s="368">
        <v>2192</v>
      </c>
      <c r="R14" s="369">
        <v>20.180445590130731</v>
      </c>
      <c r="S14" s="370">
        <v>1303</v>
      </c>
      <c r="T14" s="371">
        <v>59.443430656934304</v>
      </c>
      <c r="U14" s="370">
        <v>889</v>
      </c>
      <c r="V14" s="372">
        <v>40.556569343065696</v>
      </c>
      <c r="W14" s="350"/>
      <c r="X14" s="368">
        <v>5985</v>
      </c>
      <c r="Y14" s="369">
        <v>55.100349843491067</v>
      </c>
      <c r="Z14" s="370">
        <v>4671</v>
      </c>
      <c r="AA14" s="371">
        <v>78.045112781954884</v>
      </c>
      <c r="AB14" s="370">
        <v>1314</v>
      </c>
      <c r="AC14" s="372">
        <f t="shared" si="0"/>
        <v>21.954887218045112</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11327</v>
      </c>
      <c r="E15" s="365">
        <f t="shared" si="2"/>
        <v>6716</v>
      </c>
      <c r="F15" s="366">
        <f t="shared" si="3"/>
        <v>59.291957270239251</v>
      </c>
      <c r="G15" s="365">
        <f t="shared" si="4"/>
        <v>4611</v>
      </c>
      <c r="H15" s="367">
        <f t="shared" si="3"/>
        <v>40.708042729760749</v>
      </c>
      <c r="I15" s="350"/>
      <c r="J15" s="368">
        <f t="shared" si="5"/>
        <v>3316</v>
      </c>
      <c r="K15" s="369">
        <f t="shared" si="6"/>
        <v>29.275183190606512</v>
      </c>
      <c r="L15" s="370">
        <v>1309</v>
      </c>
      <c r="M15" s="371">
        <v>39.475271411338966</v>
      </c>
      <c r="N15" s="370">
        <v>2007</v>
      </c>
      <c r="O15" s="372">
        <v>60.524728588661034</v>
      </c>
      <c r="P15" s="350"/>
      <c r="Q15" s="368">
        <v>2375</v>
      </c>
      <c r="R15" s="369">
        <v>20.967599540919927</v>
      </c>
      <c r="S15" s="370">
        <v>1323</v>
      </c>
      <c r="T15" s="371">
        <v>55.705263157894734</v>
      </c>
      <c r="U15" s="370">
        <v>1052</v>
      </c>
      <c r="V15" s="372">
        <v>44.294736842105266</v>
      </c>
      <c r="W15" s="350"/>
      <c r="X15" s="368">
        <v>5636</v>
      </c>
      <c r="Y15" s="369">
        <v>49.757217268473561</v>
      </c>
      <c r="Z15" s="370">
        <v>4084</v>
      </c>
      <c r="AA15" s="371">
        <v>72.462739531582685</v>
      </c>
      <c r="AB15" s="370">
        <v>1552</v>
      </c>
      <c r="AC15" s="372">
        <f t="shared" si="0"/>
        <v>27.537260468417319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17134</v>
      </c>
      <c r="E16" s="365">
        <f t="shared" si="2"/>
        <v>9964</v>
      </c>
      <c r="F16" s="366">
        <f t="shared" si="3"/>
        <v>58.153379245943739</v>
      </c>
      <c r="G16" s="365">
        <f t="shared" si="4"/>
        <v>7170</v>
      </c>
      <c r="H16" s="367">
        <f t="shared" si="3"/>
        <v>41.846620754056261</v>
      </c>
      <c r="I16" s="350"/>
      <c r="J16" s="368">
        <f t="shared" si="5"/>
        <v>6823</v>
      </c>
      <c r="K16" s="369">
        <f t="shared" si="6"/>
        <v>39.821407727325784</v>
      </c>
      <c r="L16" s="370">
        <v>2767</v>
      </c>
      <c r="M16" s="371">
        <v>40.554008500659535</v>
      </c>
      <c r="N16" s="370">
        <v>4056</v>
      </c>
      <c r="O16" s="372">
        <v>59.445991499340465</v>
      </c>
      <c r="P16" s="350"/>
      <c r="Q16" s="368">
        <v>3485</v>
      </c>
      <c r="R16" s="369">
        <v>20.339675499007821</v>
      </c>
      <c r="S16" s="370">
        <v>2103</v>
      </c>
      <c r="T16" s="371">
        <v>60.344332855093249</v>
      </c>
      <c r="U16" s="370">
        <v>1382</v>
      </c>
      <c r="V16" s="372">
        <v>39.655667144906744</v>
      </c>
      <c r="W16" s="350"/>
      <c r="X16" s="368">
        <v>6826</v>
      </c>
      <c r="Y16" s="369">
        <v>39.838916773666391</v>
      </c>
      <c r="Z16" s="370">
        <v>5094</v>
      </c>
      <c r="AA16" s="371">
        <v>74.626428362144736</v>
      </c>
      <c r="AB16" s="370">
        <v>1732</v>
      </c>
      <c r="AC16" s="372">
        <f t="shared" si="0"/>
        <v>25.373571637855257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7881</v>
      </c>
      <c r="E17" s="375">
        <f t="shared" si="2"/>
        <v>5008</v>
      </c>
      <c r="F17" s="376">
        <f t="shared" si="3"/>
        <v>63.545235376221285</v>
      </c>
      <c r="G17" s="375">
        <f t="shared" si="4"/>
        <v>2873</v>
      </c>
      <c r="H17" s="367">
        <f t="shared" si="3"/>
        <v>36.454764623778708</v>
      </c>
      <c r="I17" s="350"/>
      <c r="J17" s="377">
        <f t="shared" si="5"/>
        <v>1911</v>
      </c>
      <c r="K17" s="378">
        <f t="shared" si="6"/>
        <v>24.248191853825656</v>
      </c>
      <c r="L17" s="375">
        <v>770</v>
      </c>
      <c r="M17" s="376">
        <v>40.293040293040292</v>
      </c>
      <c r="N17" s="375">
        <v>1141</v>
      </c>
      <c r="O17" s="372">
        <v>59.706959706959708</v>
      </c>
      <c r="P17" s="350"/>
      <c r="Q17" s="377">
        <v>1643</v>
      </c>
      <c r="R17" s="378">
        <v>20.847608171551833</v>
      </c>
      <c r="S17" s="375">
        <v>923</v>
      </c>
      <c r="T17" s="376">
        <v>56.177723676202071</v>
      </c>
      <c r="U17" s="375">
        <v>720</v>
      </c>
      <c r="V17" s="372">
        <v>43.822276323797929</v>
      </c>
      <c r="W17" s="350"/>
      <c r="X17" s="377">
        <v>4327</v>
      </c>
      <c r="Y17" s="378">
        <v>54.904199974622514</v>
      </c>
      <c r="Z17" s="375">
        <v>3315</v>
      </c>
      <c r="AA17" s="376">
        <v>76.611971342731692</v>
      </c>
      <c r="AB17" s="375">
        <v>1012</v>
      </c>
      <c r="AC17" s="372">
        <f t="shared" si="0"/>
        <v>23.388028657268315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40996</v>
      </c>
      <c r="E18" s="365">
        <f t="shared" si="2"/>
        <v>25921</v>
      </c>
      <c r="F18" s="366">
        <f t="shared" si="3"/>
        <v>63.228119816567471</v>
      </c>
      <c r="G18" s="365">
        <f t="shared" si="4"/>
        <v>15075</v>
      </c>
      <c r="H18" s="367">
        <f t="shared" si="3"/>
        <v>36.771880183432529</v>
      </c>
      <c r="I18" s="350"/>
      <c r="J18" s="368">
        <f t="shared" si="5"/>
        <v>9428</v>
      </c>
      <c r="K18" s="369">
        <f t="shared" si="6"/>
        <v>22.997365596643572</v>
      </c>
      <c r="L18" s="370">
        <v>3923</v>
      </c>
      <c r="M18" s="371">
        <v>41.610097581671617</v>
      </c>
      <c r="N18" s="370">
        <v>5505</v>
      </c>
      <c r="O18" s="372">
        <v>58.38990241832839</v>
      </c>
      <c r="P18" s="350"/>
      <c r="Q18" s="368">
        <v>6928</v>
      </c>
      <c r="R18" s="369">
        <v>16.899209678993071</v>
      </c>
      <c r="S18" s="370">
        <v>3954</v>
      </c>
      <c r="T18" s="371">
        <v>57.07274826789839</v>
      </c>
      <c r="U18" s="370">
        <v>2974</v>
      </c>
      <c r="V18" s="372">
        <v>42.927251732101617</v>
      </c>
      <c r="W18" s="350"/>
      <c r="X18" s="368">
        <v>24640</v>
      </c>
      <c r="Y18" s="369">
        <v>60.10342472436335</v>
      </c>
      <c r="Z18" s="370">
        <v>18044</v>
      </c>
      <c r="AA18" s="371">
        <v>73.23051948051949</v>
      </c>
      <c r="AB18" s="370">
        <v>6596</v>
      </c>
      <c r="AC18" s="372">
        <f t="shared" si="0"/>
        <v>26.769480519480521</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25471</v>
      </c>
      <c r="E19" s="365">
        <f t="shared" si="2"/>
        <v>15671</v>
      </c>
      <c r="F19" s="366">
        <f t="shared" si="3"/>
        <v>61.524871422401951</v>
      </c>
      <c r="G19" s="365">
        <f t="shared" si="4"/>
        <v>9800</v>
      </c>
      <c r="H19" s="367">
        <f t="shared" si="3"/>
        <v>38.475128577598049</v>
      </c>
      <c r="I19" s="350"/>
      <c r="J19" s="368">
        <f t="shared" si="5"/>
        <v>6602</v>
      </c>
      <c r="K19" s="369">
        <f t="shared" si="6"/>
        <v>25.919673354010442</v>
      </c>
      <c r="L19" s="370">
        <v>2685</v>
      </c>
      <c r="M19" s="371">
        <v>40.669494092699182</v>
      </c>
      <c r="N19" s="370">
        <v>3917</v>
      </c>
      <c r="O19" s="372">
        <v>59.330505907300825</v>
      </c>
      <c r="P19" s="350"/>
      <c r="Q19" s="368">
        <v>4506</v>
      </c>
      <c r="R19" s="369">
        <v>17.69070707863845</v>
      </c>
      <c r="S19" s="370">
        <v>2640</v>
      </c>
      <c r="T19" s="371">
        <v>58.588548601864176</v>
      </c>
      <c r="U19" s="370">
        <v>1866</v>
      </c>
      <c r="V19" s="372">
        <v>41.411451398135817</v>
      </c>
      <c r="W19" s="350"/>
      <c r="X19" s="368">
        <v>14363</v>
      </c>
      <c r="Y19" s="369">
        <v>56.389619567351104</v>
      </c>
      <c r="Z19" s="370">
        <v>10346</v>
      </c>
      <c r="AA19" s="371">
        <v>72.032305228712673</v>
      </c>
      <c r="AB19" s="370">
        <v>4017</v>
      </c>
      <c r="AC19" s="372">
        <f t="shared" si="0"/>
        <v>27.967694771287338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98952</v>
      </c>
      <c r="E20" s="365">
        <f t="shared" si="2"/>
        <v>62879</v>
      </c>
      <c r="F20" s="366">
        <f t="shared" si="3"/>
        <v>63.544951087395908</v>
      </c>
      <c r="G20" s="365">
        <f t="shared" si="4"/>
        <v>36073</v>
      </c>
      <c r="H20" s="367">
        <f t="shared" si="3"/>
        <v>36.455048912604092</v>
      </c>
      <c r="I20" s="350"/>
      <c r="J20" s="368">
        <f t="shared" si="5"/>
        <v>21977</v>
      </c>
      <c r="K20" s="369">
        <f t="shared" si="6"/>
        <v>22.209758266634328</v>
      </c>
      <c r="L20" s="370">
        <v>8867</v>
      </c>
      <c r="M20" s="371">
        <v>40.346726122764707</v>
      </c>
      <c r="N20" s="370">
        <v>13110</v>
      </c>
      <c r="O20" s="372">
        <v>59.653273877235293</v>
      </c>
      <c r="P20" s="350"/>
      <c r="Q20" s="368">
        <v>18952</v>
      </c>
      <c r="R20" s="369">
        <v>19.152720510954808</v>
      </c>
      <c r="S20" s="370">
        <v>10986</v>
      </c>
      <c r="T20" s="371">
        <v>57.967496834107216</v>
      </c>
      <c r="U20" s="370">
        <v>7966</v>
      </c>
      <c r="V20" s="372">
        <v>42.032503165892784</v>
      </c>
      <c r="W20" s="350"/>
      <c r="X20" s="368">
        <v>58023</v>
      </c>
      <c r="Y20" s="369">
        <v>58.637521222410868</v>
      </c>
      <c r="Z20" s="370">
        <v>43026</v>
      </c>
      <c r="AA20" s="371">
        <v>74.153352980714544</v>
      </c>
      <c r="AB20" s="370">
        <v>14997</v>
      </c>
      <c r="AC20" s="372">
        <f t="shared" si="0"/>
        <v>25.846647019285456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62679</v>
      </c>
      <c r="E21" s="365">
        <f t="shared" si="2"/>
        <v>38978</v>
      </c>
      <c r="F21" s="366">
        <f t="shared" si="3"/>
        <v>62.186697298935847</v>
      </c>
      <c r="G21" s="365">
        <f t="shared" si="4"/>
        <v>23701</v>
      </c>
      <c r="H21" s="367">
        <f t="shared" si="3"/>
        <v>37.813302701064153</v>
      </c>
      <c r="I21" s="350"/>
      <c r="J21" s="368">
        <f t="shared" si="5"/>
        <v>16178</v>
      </c>
      <c r="K21" s="369">
        <f t="shared" si="6"/>
        <v>25.81087764642065</v>
      </c>
      <c r="L21" s="370">
        <v>6593</v>
      </c>
      <c r="M21" s="371">
        <v>40.752874273705032</v>
      </c>
      <c r="N21" s="370">
        <v>9585</v>
      </c>
      <c r="O21" s="372">
        <v>59.247125726294968</v>
      </c>
      <c r="P21" s="350"/>
      <c r="Q21" s="368">
        <v>12937</v>
      </c>
      <c r="R21" s="369">
        <v>20.640086791429347</v>
      </c>
      <c r="S21" s="370">
        <v>7743</v>
      </c>
      <c r="T21" s="371">
        <v>59.851588467187135</v>
      </c>
      <c r="U21" s="370">
        <v>5194</v>
      </c>
      <c r="V21" s="372">
        <v>40.148411532812858</v>
      </c>
      <c r="W21" s="350"/>
      <c r="X21" s="368">
        <v>33564</v>
      </c>
      <c r="Y21" s="369">
        <v>53.549035562150003</v>
      </c>
      <c r="Z21" s="370">
        <v>24642</v>
      </c>
      <c r="AA21" s="371">
        <v>73.41794780121559</v>
      </c>
      <c r="AB21" s="370">
        <v>8922</v>
      </c>
      <c r="AC21" s="372">
        <f t="shared" si="0"/>
        <v>26.58205219878441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13449</v>
      </c>
      <c r="E22" s="365">
        <f t="shared" si="2"/>
        <v>8555</v>
      </c>
      <c r="F22" s="366">
        <f t="shared" si="3"/>
        <v>63.610677373782444</v>
      </c>
      <c r="G22" s="365">
        <f t="shared" si="4"/>
        <v>4894</v>
      </c>
      <c r="H22" s="367">
        <f t="shared" si="3"/>
        <v>36.389322626217563</v>
      </c>
      <c r="I22" s="350"/>
      <c r="J22" s="368">
        <f t="shared" si="5"/>
        <v>3386</v>
      </c>
      <c r="K22" s="369">
        <f t="shared" si="6"/>
        <v>25.176593055245743</v>
      </c>
      <c r="L22" s="370">
        <v>1421</v>
      </c>
      <c r="M22" s="371">
        <v>41.966922622563494</v>
      </c>
      <c r="N22" s="370">
        <v>1965</v>
      </c>
      <c r="O22" s="372">
        <v>58.033077377436506</v>
      </c>
      <c r="P22" s="350"/>
      <c r="Q22" s="368">
        <v>2568</v>
      </c>
      <c r="R22" s="369">
        <v>19.094356457729202</v>
      </c>
      <c r="S22" s="370">
        <v>1571</v>
      </c>
      <c r="T22" s="371">
        <v>61.176012461059194</v>
      </c>
      <c r="U22" s="370">
        <v>997</v>
      </c>
      <c r="V22" s="372">
        <v>38.823987538940806</v>
      </c>
      <c r="W22" s="350"/>
      <c r="X22" s="368">
        <v>7495</v>
      </c>
      <c r="Y22" s="369">
        <v>55.729050487025056</v>
      </c>
      <c r="Z22" s="370">
        <v>5563</v>
      </c>
      <c r="AA22" s="371">
        <v>74.222815210140098</v>
      </c>
      <c r="AB22" s="370">
        <v>1932</v>
      </c>
      <c r="AC22" s="372">
        <f t="shared" si="0"/>
        <v>25.777184789859909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26427</v>
      </c>
      <c r="E23" s="365">
        <f t="shared" si="2"/>
        <v>16274</v>
      </c>
      <c r="F23" s="366">
        <f t="shared" si="3"/>
        <v>61.580958867824577</v>
      </c>
      <c r="G23" s="365">
        <f t="shared" si="4"/>
        <v>10153</v>
      </c>
      <c r="H23" s="367">
        <f t="shared" si="3"/>
        <v>38.419041132175423</v>
      </c>
      <c r="I23" s="350"/>
      <c r="J23" s="368">
        <f t="shared" si="5"/>
        <v>7868</v>
      </c>
      <c r="K23" s="369">
        <f t="shared" si="6"/>
        <v>29.772581072388089</v>
      </c>
      <c r="L23" s="370">
        <v>3022</v>
      </c>
      <c r="M23" s="371">
        <v>38.408744280630401</v>
      </c>
      <c r="N23" s="370">
        <v>4846</v>
      </c>
      <c r="O23" s="372">
        <v>61.591255719369599</v>
      </c>
      <c r="P23" s="350"/>
      <c r="Q23" s="368">
        <v>4873</v>
      </c>
      <c r="R23" s="369">
        <v>18.439474779581488</v>
      </c>
      <c r="S23" s="370">
        <v>2853</v>
      </c>
      <c r="T23" s="371">
        <v>58.547096244613172</v>
      </c>
      <c r="U23" s="370">
        <v>2020</v>
      </c>
      <c r="V23" s="372">
        <v>41.452903755386828</v>
      </c>
      <c r="W23" s="350"/>
      <c r="X23" s="368">
        <v>13686</v>
      </c>
      <c r="Y23" s="369">
        <v>51.787944148030419</v>
      </c>
      <c r="Z23" s="370">
        <v>10399</v>
      </c>
      <c r="AA23" s="371">
        <v>75.982756101125233</v>
      </c>
      <c r="AB23" s="370">
        <v>3287</v>
      </c>
      <c r="AC23" s="372">
        <f t="shared" si="0"/>
        <v>24.017243898874764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73342</v>
      </c>
      <c r="E24" s="365">
        <f t="shared" si="2"/>
        <v>46738</v>
      </c>
      <c r="F24" s="366">
        <f t="shared" si="3"/>
        <v>63.726105096670395</v>
      </c>
      <c r="G24" s="365">
        <f t="shared" si="4"/>
        <v>26604</v>
      </c>
      <c r="H24" s="367">
        <f t="shared" si="3"/>
        <v>36.273894903329605</v>
      </c>
      <c r="I24" s="350"/>
      <c r="J24" s="368">
        <f t="shared" si="5"/>
        <v>21028</v>
      </c>
      <c r="K24" s="369">
        <f t="shared" si="6"/>
        <v>28.671157045076491</v>
      </c>
      <c r="L24" s="370">
        <v>9393</v>
      </c>
      <c r="M24" s="371">
        <v>44.669012744911548</v>
      </c>
      <c r="N24" s="370">
        <v>11635</v>
      </c>
      <c r="O24" s="372">
        <v>55.330987255088445</v>
      </c>
      <c r="P24" s="350"/>
      <c r="Q24" s="368">
        <v>13062</v>
      </c>
      <c r="R24" s="369">
        <v>17.809713397507569</v>
      </c>
      <c r="S24" s="370">
        <v>8054</v>
      </c>
      <c r="T24" s="371">
        <v>61.659776450773244</v>
      </c>
      <c r="U24" s="370">
        <v>5008</v>
      </c>
      <c r="V24" s="372">
        <v>38.340223549226764</v>
      </c>
      <c r="W24" s="350"/>
      <c r="X24" s="368">
        <v>39252</v>
      </c>
      <c r="Y24" s="369">
        <v>53.519129557415944</v>
      </c>
      <c r="Z24" s="370">
        <v>29291</v>
      </c>
      <c r="AA24" s="371">
        <v>74.622949149087944</v>
      </c>
      <c r="AB24" s="370">
        <v>9961</v>
      </c>
      <c r="AC24" s="372">
        <f t="shared" si="0"/>
        <v>25.377050850912052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18920</v>
      </c>
      <c r="E25" s="365">
        <f t="shared" si="2"/>
        <v>10331</v>
      </c>
      <c r="F25" s="366">
        <f t="shared" si="3"/>
        <v>54.603594080338269</v>
      </c>
      <c r="G25" s="365">
        <f t="shared" si="4"/>
        <v>8589</v>
      </c>
      <c r="H25" s="367">
        <f t="shared" si="3"/>
        <v>45.396405919661731</v>
      </c>
      <c r="I25" s="350"/>
      <c r="J25" s="368">
        <f t="shared" si="5"/>
        <v>7762</v>
      </c>
      <c r="K25" s="369">
        <f t="shared" si="6"/>
        <v>41.02536997885835</v>
      </c>
      <c r="L25" s="370">
        <v>2838</v>
      </c>
      <c r="M25" s="371">
        <v>36.56274156145323</v>
      </c>
      <c r="N25" s="370">
        <v>4924</v>
      </c>
      <c r="O25" s="372">
        <v>63.437258438546763</v>
      </c>
      <c r="P25" s="350"/>
      <c r="Q25" s="368">
        <v>3580</v>
      </c>
      <c r="R25" s="369">
        <v>18.921775898520085</v>
      </c>
      <c r="S25" s="370">
        <v>1985</v>
      </c>
      <c r="T25" s="371">
        <v>55.44692737430168</v>
      </c>
      <c r="U25" s="370">
        <v>1595</v>
      </c>
      <c r="V25" s="372">
        <v>44.553072625698327</v>
      </c>
      <c r="W25" s="350"/>
      <c r="X25" s="368">
        <v>7578</v>
      </c>
      <c r="Y25" s="369">
        <v>40.052854122621561</v>
      </c>
      <c r="Z25" s="370">
        <v>5508</v>
      </c>
      <c r="AA25" s="371">
        <v>72.684085510688831</v>
      </c>
      <c r="AB25" s="370">
        <v>2070</v>
      </c>
      <c r="AC25" s="372">
        <f t="shared" si="0"/>
        <v>27.315914489311165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6307</v>
      </c>
      <c r="E26" s="380">
        <f t="shared" si="2"/>
        <v>4054</v>
      </c>
      <c r="F26" s="381">
        <f t="shared" si="3"/>
        <v>64.277786586332638</v>
      </c>
      <c r="G26" s="380">
        <f t="shared" si="4"/>
        <v>2253</v>
      </c>
      <c r="H26" s="367">
        <f t="shared" si="3"/>
        <v>35.722213413667355</v>
      </c>
      <c r="I26" s="350"/>
      <c r="J26" s="377">
        <f t="shared" si="5"/>
        <v>1165</v>
      </c>
      <c r="K26" s="378">
        <f t="shared" si="6"/>
        <v>18.471539559219917</v>
      </c>
      <c r="L26" s="375">
        <v>451</v>
      </c>
      <c r="M26" s="376">
        <v>38.712446351931327</v>
      </c>
      <c r="N26" s="375">
        <v>714</v>
      </c>
      <c r="O26" s="372">
        <v>61.287553648068673</v>
      </c>
      <c r="P26" s="350"/>
      <c r="Q26" s="377">
        <v>890</v>
      </c>
      <c r="R26" s="378">
        <v>14.111304899318217</v>
      </c>
      <c r="S26" s="375">
        <v>482</v>
      </c>
      <c r="T26" s="376">
        <v>54.157303370786515</v>
      </c>
      <c r="U26" s="375">
        <v>408</v>
      </c>
      <c r="V26" s="372">
        <v>45.842696629213478</v>
      </c>
      <c r="W26" s="350"/>
      <c r="X26" s="377">
        <v>4252</v>
      </c>
      <c r="Y26" s="378">
        <v>67.417155541461867</v>
      </c>
      <c r="Z26" s="375">
        <v>3121</v>
      </c>
      <c r="AA26" s="376">
        <v>73.400752587017877</v>
      </c>
      <c r="AB26" s="375">
        <v>1131</v>
      </c>
      <c r="AC26" s="372">
        <f t="shared" si="0"/>
        <v>26.599247412982123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26875</v>
      </c>
      <c r="E27" s="380">
        <f t="shared" si="2"/>
        <v>16398</v>
      </c>
      <c r="F27" s="381">
        <f t="shared" si="3"/>
        <v>61.015813953488376</v>
      </c>
      <c r="G27" s="380">
        <f t="shared" si="4"/>
        <v>10477</v>
      </c>
      <c r="H27" s="367">
        <f t="shared" si="3"/>
        <v>38.984186046511624</v>
      </c>
      <c r="I27" s="350"/>
      <c r="J27" s="377">
        <f t="shared" si="5"/>
        <v>6585</v>
      </c>
      <c r="K27" s="378">
        <f t="shared" si="6"/>
        <v>24.502325581395347</v>
      </c>
      <c r="L27" s="375">
        <v>2555</v>
      </c>
      <c r="M27" s="376">
        <v>38.80030372057707</v>
      </c>
      <c r="N27" s="375">
        <v>4030</v>
      </c>
      <c r="O27" s="372">
        <v>61.19969627942293</v>
      </c>
      <c r="P27" s="350"/>
      <c r="Q27" s="377">
        <v>4967</v>
      </c>
      <c r="R27" s="378">
        <v>18.481860465116277</v>
      </c>
      <c r="S27" s="375">
        <v>2689</v>
      </c>
      <c r="T27" s="376">
        <v>54.137306221058992</v>
      </c>
      <c r="U27" s="375">
        <v>2278</v>
      </c>
      <c r="V27" s="372">
        <v>45.862693778941008</v>
      </c>
      <c r="W27" s="350"/>
      <c r="X27" s="377">
        <v>15323</v>
      </c>
      <c r="Y27" s="378">
        <v>57.015813953488369</v>
      </c>
      <c r="Z27" s="375">
        <v>11154</v>
      </c>
      <c r="AA27" s="376">
        <v>72.792534099066756</v>
      </c>
      <c r="AB27" s="375">
        <v>4169</v>
      </c>
      <c r="AC27" s="372">
        <f t="shared" si="0"/>
        <v>27.207465900933236</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4386</v>
      </c>
      <c r="E28" s="380">
        <f t="shared" si="2"/>
        <v>2808</v>
      </c>
      <c r="F28" s="381">
        <f t="shared" si="3"/>
        <v>64.021887824897405</v>
      </c>
      <c r="G28" s="380">
        <f t="shared" si="4"/>
        <v>1578</v>
      </c>
      <c r="H28" s="382">
        <f t="shared" si="3"/>
        <v>35.978112175102602</v>
      </c>
      <c r="I28" s="350"/>
      <c r="J28" s="377">
        <f t="shared" si="5"/>
        <v>726</v>
      </c>
      <c r="K28" s="378">
        <f t="shared" si="6"/>
        <v>16.552667578659371</v>
      </c>
      <c r="L28" s="375">
        <v>291</v>
      </c>
      <c r="M28" s="376">
        <v>40.082644628099175</v>
      </c>
      <c r="N28" s="375">
        <v>435</v>
      </c>
      <c r="O28" s="383">
        <v>59.917355371900825</v>
      </c>
      <c r="P28" s="350"/>
      <c r="Q28" s="377">
        <v>778</v>
      </c>
      <c r="R28" s="378">
        <v>17.738258093935251</v>
      </c>
      <c r="S28" s="375">
        <v>437</v>
      </c>
      <c r="T28" s="376">
        <v>56.169665809768645</v>
      </c>
      <c r="U28" s="375">
        <v>341</v>
      </c>
      <c r="V28" s="383">
        <v>43.830334190231362</v>
      </c>
      <c r="W28" s="350"/>
      <c r="X28" s="377">
        <v>2882</v>
      </c>
      <c r="Y28" s="378">
        <v>65.709074327405375</v>
      </c>
      <c r="Z28" s="375">
        <v>2080</v>
      </c>
      <c r="AA28" s="376">
        <v>72.172102706453856</v>
      </c>
      <c r="AB28" s="375">
        <v>802</v>
      </c>
      <c r="AC28" s="383">
        <f t="shared" si="0"/>
        <v>27.827897293546151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1413</v>
      </c>
      <c r="E29" s="386">
        <f t="shared" si="2"/>
        <v>749</v>
      </c>
      <c r="F29" s="387">
        <f t="shared" si="3"/>
        <v>53.007784854918619</v>
      </c>
      <c r="G29" s="386">
        <f t="shared" si="4"/>
        <v>664</v>
      </c>
      <c r="H29" s="388">
        <f t="shared" si="3"/>
        <v>46.992215145081389</v>
      </c>
      <c r="I29" s="350"/>
      <c r="J29" s="389">
        <f t="shared" si="5"/>
        <v>787</v>
      </c>
      <c r="K29" s="390">
        <f t="shared" si="6"/>
        <v>55.697098372257599</v>
      </c>
      <c r="L29" s="391">
        <v>279</v>
      </c>
      <c r="M29" s="392">
        <v>35.451080050825922</v>
      </c>
      <c r="N29" s="391">
        <v>508</v>
      </c>
      <c r="O29" s="393">
        <v>64.548919949174078</v>
      </c>
      <c r="P29" s="350"/>
      <c r="Q29" s="389">
        <v>219</v>
      </c>
      <c r="R29" s="390">
        <v>15.498938428874734</v>
      </c>
      <c r="S29" s="391">
        <v>160</v>
      </c>
      <c r="T29" s="392">
        <v>73.059360730593596</v>
      </c>
      <c r="U29" s="391">
        <v>59</v>
      </c>
      <c r="V29" s="393">
        <v>26.94063926940639</v>
      </c>
      <c r="W29" s="350"/>
      <c r="X29" s="389">
        <v>407</v>
      </c>
      <c r="Y29" s="390">
        <v>28.803963198867656</v>
      </c>
      <c r="Z29" s="391">
        <v>310</v>
      </c>
      <c r="AA29" s="392">
        <v>76.167076167076161</v>
      </c>
      <c r="AB29" s="391">
        <v>97</v>
      </c>
      <c r="AC29" s="393">
        <f t="shared" si="0"/>
        <v>23.832923832923832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599348</v>
      </c>
      <c r="E31" s="1236">
        <f>L31+S31+Z31</f>
        <v>374030</v>
      </c>
      <c r="F31" s="1237">
        <f>E31/$D31*100</f>
        <v>62.4061480141754</v>
      </c>
      <c r="G31" s="1236">
        <f>N31+U31+AB31</f>
        <v>225318</v>
      </c>
      <c r="H31" s="1238">
        <f>G31/$D31*100</f>
        <v>37.593851985824593</v>
      </c>
      <c r="I31" s="320"/>
      <c r="J31" s="1239">
        <f>SUM(J12:J29)</f>
        <v>164050</v>
      </c>
      <c r="K31" s="1240">
        <f>J31/$D31*100</f>
        <v>27.371410265822192</v>
      </c>
      <c r="L31" s="1236">
        <f>SUM(L12:L29)</f>
        <v>66664</v>
      </c>
      <c r="M31" s="1237">
        <f>L31/$J31*100</f>
        <v>40.636391344102407</v>
      </c>
      <c r="N31" s="1236">
        <f>SUM(N12:N29)</f>
        <v>97386</v>
      </c>
      <c r="O31" s="1241">
        <f>N31/$J31*100</f>
        <v>59.363608655897593</v>
      </c>
      <c r="P31" s="320"/>
      <c r="Q31" s="1239">
        <f>SUM(Q12:Q29)</f>
        <v>114223</v>
      </c>
      <c r="R31" s="1240">
        <f>Q31/$D31*100</f>
        <v>19.057876225498376</v>
      </c>
      <c r="S31" s="1236">
        <f>SUM(S12:S29)</f>
        <v>68426</v>
      </c>
      <c r="T31" s="1237">
        <f>S31/$Q31*100</f>
        <v>59.905623210736891</v>
      </c>
      <c r="U31" s="1236">
        <f>SUM(U12:U29)</f>
        <v>45797</v>
      </c>
      <c r="V31" s="1241">
        <f>U31/$Q31*100</f>
        <v>40.094376789263109</v>
      </c>
      <c r="W31" s="320"/>
      <c r="X31" s="1239">
        <f>SUM(X12:X29)</f>
        <v>321075</v>
      </c>
      <c r="Y31" s="1240">
        <f>X31/$D31*100</f>
        <v>53.570713508679432</v>
      </c>
      <c r="Z31" s="1236">
        <f>SUM(Z12:Z29)</f>
        <v>238940</v>
      </c>
      <c r="AA31" s="1237">
        <f>Z31/$X31*100</f>
        <v>74.418749513353575</v>
      </c>
      <c r="AB31" s="1236">
        <f>SUM(AB12:AB29)</f>
        <v>82135</v>
      </c>
      <c r="AC31" s="1241">
        <f>AB31/$X31*100</f>
        <v>25.581250486646422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406</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233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234</v>
      </c>
      <c r="K8" s="1401"/>
      <c r="L8" s="1401"/>
      <c r="M8" s="1401"/>
      <c r="N8" s="1401"/>
      <c r="O8" s="1402"/>
      <c r="P8" s="317"/>
      <c r="Q8" s="1400" t="s">
        <v>235</v>
      </c>
      <c r="R8" s="1401"/>
      <c r="S8" s="1401"/>
      <c r="T8" s="1401"/>
      <c r="U8" s="1401"/>
      <c r="V8" s="1402"/>
      <c r="W8" s="317"/>
      <c r="X8" s="1400" t="s">
        <v>236</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91112</v>
      </c>
      <c r="E12" s="352">
        <f>L12+S12+Z12</f>
        <v>59333</v>
      </c>
      <c r="F12" s="353">
        <f>E12/$D12*100</f>
        <v>65.120950039511811</v>
      </c>
      <c r="G12" s="352">
        <f>N12+U12+AB12</f>
        <v>31779</v>
      </c>
      <c r="H12" s="354">
        <f>G12/$D12*100</f>
        <v>34.879049960488189</v>
      </c>
      <c r="I12" s="350"/>
      <c r="J12" s="355">
        <f>L12+N12</f>
        <v>22225</v>
      </c>
      <c r="K12" s="356">
        <f>J12/$D12*100</f>
        <v>24.393054701905349</v>
      </c>
      <c r="L12" s="357">
        <v>9616</v>
      </c>
      <c r="M12" s="353">
        <v>43.266591676040491</v>
      </c>
      <c r="N12" s="357">
        <v>12609</v>
      </c>
      <c r="O12" s="358">
        <v>56.733408323959502</v>
      </c>
      <c r="P12" s="350"/>
      <c r="Q12" s="355">
        <v>23373</v>
      </c>
      <c r="R12" s="356">
        <v>25.653042409342348</v>
      </c>
      <c r="S12" s="357">
        <v>16906</v>
      </c>
      <c r="T12" s="353">
        <v>72.331322466093354</v>
      </c>
      <c r="U12" s="357">
        <v>6467</v>
      </c>
      <c r="V12" s="358">
        <v>27.668677533906642</v>
      </c>
      <c r="W12" s="350"/>
      <c r="X12" s="355">
        <v>45514</v>
      </c>
      <c r="Y12" s="356">
        <v>49.953902888752303</v>
      </c>
      <c r="Z12" s="357">
        <v>32811</v>
      </c>
      <c r="AA12" s="353">
        <v>72.089906402425626</v>
      </c>
      <c r="AB12" s="357">
        <v>12703</v>
      </c>
      <c r="AC12" s="358">
        <f t="shared" ref="AC12:AC29" si="0">AB12/$X12*100</f>
        <v>27.91009359757437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14612</v>
      </c>
      <c r="E13" s="365">
        <f t="shared" ref="E13:E29" si="2">L13+S13+Z13</f>
        <v>9421</v>
      </c>
      <c r="F13" s="366">
        <f t="shared" ref="F13:H29" si="3">E13/$D13*100</f>
        <v>64.474404598959751</v>
      </c>
      <c r="G13" s="365">
        <f t="shared" ref="G13:G29" si="4">N13+U13+AB13</f>
        <v>5191</v>
      </c>
      <c r="H13" s="367">
        <f t="shared" si="3"/>
        <v>35.525595401040242</v>
      </c>
      <c r="I13" s="350"/>
      <c r="J13" s="368">
        <f t="shared" ref="J13:J29" si="5">L13+N13</f>
        <v>2933</v>
      </c>
      <c r="K13" s="369">
        <f t="shared" ref="K13:K29" si="6">J13/$D13*100</f>
        <v>20.072543115247743</v>
      </c>
      <c r="L13" s="370">
        <v>1299</v>
      </c>
      <c r="M13" s="371">
        <v>44.289123764064101</v>
      </c>
      <c r="N13" s="370">
        <v>1634</v>
      </c>
      <c r="O13" s="372">
        <v>55.710876235935899</v>
      </c>
      <c r="P13" s="350"/>
      <c r="Q13" s="368">
        <v>3135</v>
      </c>
      <c r="R13" s="369">
        <v>21.454968519025456</v>
      </c>
      <c r="S13" s="370">
        <v>2001</v>
      </c>
      <c r="T13" s="371">
        <v>63.827751196172244</v>
      </c>
      <c r="U13" s="370">
        <v>1134</v>
      </c>
      <c r="V13" s="372">
        <v>36.172248803827749</v>
      </c>
      <c r="W13" s="350"/>
      <c r="X13" s="368">
        <v>8544</v>
      </c>
      <c r="Y13" s="369">
        <v>58.472488365726804</v>
      </c>
      <c r="Z13" s="370">
        <v>6121</v>
      </c>
      <c r="AA13" s="371">
        <v>71.640917602996254</v>
      </c>
      <c r="AB13" s="370">
        <v>2423</v>
      </c>
      <c r="AC13" s="372">
        <f t="shared" si="0"/>
        <v>28.359082397003743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13532</v>
      </c>
      <c r="E14" s="365">
        <f t="shared" si="2"/>
        <v>8647</v>
      </c>
      <c r="F14" s="366">
        <f t="shared" si="3"/>
        <v>63.900384274312735</v>
      </c>
      <c r="G14" s="365">
        <f t="shared" si="4"/>
        <v>4885</v>
      </c>
      <c r="H14" s="367">
        <f t="shared" si="3"/>
        <v>36.099615725687265</v>
      </c>
      <c r="I14" s="350"/>
      <c r="J14" s="368">
        <f t="shared" si="5"/>
        <v>3295</v>
      </c>
      <c r="K14" s="369">
        <f t="shared" si="6"/>
        <v>24.349689624593555</v>
      </c>
      <c r="L14" s="370">
        <v>1416</v>
      </c>
      <c r="M14" s="371">
        <v>42.974203338391504</v>
      </c>
      <c r="N14" s="370">
        <v>1879</v>
      </c>
      <c r="O14" s="372">
        <v>57.025796661608496</v>
      </c>
      <c r="P14" s="350"/>
      <c r="Q14" s="368">
        <v>3045</v>
      </c>
      <c r="R14" s="369">
        <v>22.502216967188886</v>
      </c>
      <c r="S14" s="370">
        <v>1797</v>
      </c>
      <c r="T14" s="371">
        <v>59.014778325123153</v>
      </c>
      <c r="U14" s="370">
        <v>1248</v>
      </c>
      <c r="V14" s="372">
        <v>40.985221674876847</v>
      </c>
      <c r="W14" s="350"/>
      <c r="X14" s="368">
        <v>7192</v>
      </c>
      <c r="Y14" s="369">
        <v>53.148093408217555</v>
      </c>
      <c r="Z14" s="370">
        <v>5434</v>
      </c>
      <c r="AA14" s="371">
        <v>75.556173526140157</v>
      </c>
      <c r="AB14" s="370">
        <v>1758</v>
      </c>
      <c r="AC14" s="372">
        <f t="shared" si="0"/>
        <v>24.443826473859843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14852</v>
      </c>
      <c r="E15" s="365">
        <f t="shared" si="2"/>
        <v>9188</v>
      </c>
      <c r="F15" s="366">
        <f t="shared" si="3"/>
        <v>61.863722057635343</v>
      </c>
      <c r="G15" s="365">
        <f t="shared" si="4"/>
        <v>5664</v>
      </c>
      <c r="H15" s="367">
        <f t="shared" si="3"/>
        <v>38.136277942364664</v>
      </c>
      <c r="I15" s="350"/>
      <c r="J15" s="368">
        <f t="shared" si="5"/>
        <v>4061</v>
      </c>
      <c r="K15" s="369">
        <f t="shared" si="6"/>
        <v>27.343118771882573</v>
      </c>
      <c r="L15" s="370">
        <v>1862</v>
      </c>
      <c r="M15" s="371">
        <v>45.85077567101699</v>
      </c>
      <c r="N15" s="370">
        <v>2199</v>
      </c>
      <c r="O15" s="372">
        <v>54.149224328983017</v>
      </c>
      <c r="P15" s="350"/>
      <c r="Q15" s="368">
        <v>3792</v>
      </c>
      <c r="R15" s="369">
        <v>25.531914893617021</v>
      </c>
      <c r="S15" s="370">
        <v>2345</v>
      </c>
      <c r="T15" s="371">
        <v>61.84071729957806</v>
      </c>
      <c r="U15" s="370">
        <v>1447</v>
      </c>
      <c r="V15" s="372">
        <v>38.15928270042194</v>
      </c>
      <c r="W15" s="350"/>
      <c r="X15" s="368">
        <v>6999</v>
      </c>
      <c r="Y15" s="369">
        <v>47.124966334500407</v>
      </c>
      <c r="Z15" s="370">
        <v>4981</v>
      </c>
      <c r="AA15" s="371">
        <v>71.167309615659377</v>
      </c>
      <c r="AB15" s="370">
        <v>2018</v>
      </c>
      <c r="AC15" s="372">
        <f t="shared" si="0"/>
        <v>28.832690384340619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15635</v>
      </c>
      <c r="E16" s="365">
        <f t="shared" si="2"/>
        <v>9076</v>
      </c>
      <c r="F16" s="366">
        <f t="shared" si="3"/>
        <v>58.049248480972182</v>
      </c>
      <c r="G16" s="365">
        <f t="shared" si="4"/>
        <v>6559</v>
      </c>
      <c r="H16" s="367">
        <f t="shared" si="3"/>
        <v>41.950751519027826</v>
      </c>
      <c r="I16" s="350"/>
      <c r="J16" s="368">
        <f t="shared" si="5"/>
        <v>6155</v>
      </c>
      <c r="K16" s="369">
        <f t="shared" si="6"/>
        <v>39.36680524464343</v>
      </c>
      <c r="L16" s="370">
        <v>2572</v>
      </c>
      <c r="M16" s="371">
        <v>41.787164906580017</v>
      </c>
      <c r="N16" s="370">
        <v>3583</v>
      </c>
      <c r="O16" s="372">
        <v>58.212835093419976</v>
      </c>
      <c r="P16" s="350"/>
      <c r="Q16" s="368">
        <v>3724</v>
      </c>
      <c r="R16" s="369">
        <v>23.818356251998722</v>
      </c>
      <c r="S16" s="370">
        <v>2352</v>
      </c>
      <c r="T16" s="371">
        <v>63.157894736842103</v>
      </c>
      <c r="U16" s="370">
        <v>1372</v>
      </c>
      <c r="V16" s="372">
        <v>36.84210526315789</v>
      </c>
      <c r="W16" s="350"/>
      <c r="X16" s="368">
        <v>5756</v>
      </c>
      <c r="Y16" s="369">
        <v>36.814838503357848</v>
      </c>
      <c r="Z16" s="370">
        <v>4152</v>
      </c>
      <c r="AA16" s="371">
        <v>72.133425990271022</v>
      </c>
      <c r="AB16" s="370">
        <v>1604</v>
      </c>
      <c r="AC16" s="372">
        <f t="shared" si="0"/>
        <v>27.866574009728978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5143</v>
      </c>
      <c r="E17" s="375">
        <f t="shared" si="2"/>
        <v>3057</v>
      </c>
      <c r="F17" s="376">
        <f t="shared" si="3"/>
        <v>59.440015555123473</v>
      </c>
      <c r="G17" s="375">
        <f t="shared" si="4"/>
        <v>2086</v>
      </c>
      <c r="H17" s="367">
        <f t="shared" si="3"/>
        <v>40.559984444876527</v>
      </c>
      <c r="I17" s="350"/>
      <c r="J17" s="377">
        <f t="shared" si="5"/>
        <v>1470</v>
      </c>
      <c r="K17" s="378">
        <f t="shared" si="6"/>
        <v>28.582539373906279</v>
      </c>
      <c r="L17" s="375">
        <v>636</v>
      </c>
      <c r="M17" s="376">
        <v>43.265306122448983</v>
      </c>
      <c r="N17" s="375">
        <v>834</v>
      </c>
      <c r="O17" s="372">
        <v>56.734693877551024</v>
      </c>
      <c r="P17" s="350"/>
      <c r="Q17" s="377">
        <v>1253</v>
      </c>
      <c r="R17" s="378">
        <v>24.363212132996306</v>
      </c>
      <c r="S17" s="375">
        <v>701</v>
      </c>
      <c r="T17" s="376">
        <v>55.945730247406225</v>
      </c>
      <c r="U17" s="375">
        <v>552</v>
      </c>
      <c r="V17" s="372">
        <v>44.054269752593775</v>
      </c>
      <c r="W17" s="350"/>
      <c r="X17" s="377">
        <v>2420</v>
      </c>
      <c r="Y17" s="378">
        <v>47.054248493097411</v>
      </c>
      <c r="Z17" s="375">
        <v>1720</v>
      </c>
      <c r="AA17" s="376">
        <v>71.074380165289256</v>
      </c>
      <c r="AB17" s="375">
        <v>700</v>
      </c>
      <c r="AC17" s="372">
        <f t="shared" si="0"/>
        <v>28.925619834710741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48948</v>
      </c>
      <c r="E18" s="365">
        <f t="shared" si="2"/>
        <v>30443</v>
      </c>
      <c r="F18" s="366">
        <f t="shared" si="3"/>
        <v>62.194573833455912</v>
      </c>
      <c r="G18" s="365">
        <f t="shared" si="4"/>
        <v>18505</v>
      </c>
      <c r="H18" s="367">
        <f t="shared" si="3"/>
        <v>37.805426166544088</v>
      </c>
      <c r="I18" s="350"/>
      <c r="J18" s="368">
        <f t="shared" si="5"/>
        <v>9489</v>
      </c>
      <c r="K18" s="369">
        <f t="shared" si="6"/>
        <v>19.385878891885266</v>
      </c>
      <c r="L18" s="370">
        <v>3994</v>
      </c>
      <c r="M18" s="371">
        <v>42.090842027610918</v>
      </c>
      <c r="N18" s="370">
        <v>5495</v>
      </c>
      <c r="O18" s="372">
        <v>57.909157972389082</v>
      </c>
      <c r="P18" s="350"/>
      <c r="Q18" s="368">
        <v>9464</v>
      </c>
      <c r="R18" s="369">
        <v>19.334804282095284</v>
      </c>
      <c r="S18" s="370">
        <v>5557</v>
      </c>
      <c r="T18" s="371">
        <v>58.717244294167372</v>
      </c>
      <c r="U18" s="370">
        <v>3907</v>
      </c>
      <c r="V18" s="372">
        <v>41.282755705832628</v>
      </c>
      <c r="W18" s="350"/>
      <c r="X18" s="368">
        <v>29995</v>
      </c>
      <c r="Y18" s="369">
        <v>61.279316826019446</v>
      </c>
      <c r="Z18" s="370">
        <v>20892</v>
      </c>
      <c r="AA18" s="371">
        <v>69.651608601433566</v>
      </c>
      <c r="AB18" s="370">
        <v>9103</v>
      </c>
      <c r="AC18" s="372">
        <f t="shared" si="0"/>
        <v>30.348391398566427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29002</v>
      </c>
      <c r="E19" s="365">
        <f t="shared" si="2"/>
        <v>18752</v>
      </c>
      <c r="F19" s="366">
        <f t="shared" si="3"/>
        <v>64.657609820012425</v>
      </c>
      <c r="G19" s="365">
        <f t="shared" si="4"/>
        <v>10250</v>
      </c>
      <c r="H19" s="367">
        <f t="shared" si="3"/>
        <v>35.342390179987589</v>
      </c>
      <c r="I19" s="350"/>
      <c r="J19" s="368">
        <f t="shared" si="5"/>
        <v>5648</v>
      </c>
      <c r="K19" s="369">
        <f t="shared" si="6"/>
        <v>19.474518998689746</v>
      </c>
      <c r="L19" s="370">
        <v>2427</v>
      </c>
      <c r="M19" s="371">
        <v>42.970963172804531</v>
      </c>
      <c r="N19" s="370">
        <v>3221</v>
      </c>
      <c r="O19" s="372">
        <v>57.029036827195469</v>
      </c>
      <c r="P19" s="350"/>
      <c r="Q19" s="368">
        <v>6080</v>
      </c>
      <c r="R19" s="369">
        <v>20.964071443348733</v>
      </c>
      <c r="S19" s="370">
        <v>4021</v>
      </c>
      <c r="T19" s="371">
        <v>66.13486842105263</v>
      </c>
      <c r="U19" s="370">
        <v>2059</v>
      </c>
      <c r="V19" s="372">
        <v>33.865131578947363</v>
      </c>
      <c r="W19" s="350"/>
      <c r="X19" s="368">
        <v>17274</v>
      </c>
      <c r="Y19" s="369">
        <v>59.561409557961518</v>
      </c>
      <c r="Z19" s="370">
        <v>12304</v>
      </c>
      <c r="AA19" s="371">
        <v>71.228435799467405</v>
      </c>
      <c r="AB19" s="370">
        <v>4970</v>
      </c>
      <c r="AC19" s="372">
        <f t="shared" si="0"/>
        <v>28.771564200532591</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110443</v>
      </c>
      <c r="E20" s="365">
        <f t="shared" si="2"/>
        <v>69431</v>
      </c>
      <c r="F20" s="366">
        <f t="shared" si="3"/>
        <v>62.865912733265127</v>
      </c>
      <c r="G20" s="365">
        <f t="shared" si="4"/>
        <v>41012</v>
      </c>
      <c r="H20" s="367">
        <f t="shared" si="3"/>
        <v>37.13408726673488</v>
      </c>
      <c r="I20" s="350"/>
      <c r="J20" s="368">
        <f t="shared" si="5"/>
        <v>28892</v>
      </c>
      <c r="K20" s="369">
        <f t="shared" si="6"/>
        <v>26.16010068542144</v>
      </c>
      <c r="L20" s="370">
        <v>12896</v>
      </c>
      <c r="M20" s="371">
        <v>44.63519313304721</v>
      </c>
      <c r="N20" s="370">
        <v>15996</v>
      </c>
      <c r="O20" s="372">
        <v>55.36480686695279</v>
      </c>
      <c r="P20" s="350"/>
      <c r="Q20" s="368">
        <v>26243</v>
      </c>
      <c r="R20" s="369">
        <v>23.76157837074328</v>
      </c>
      <c r="S20" s="370">
        <v>16874</v>
      </c>
      <c r="T20" s="371">
        <v>64.299051175551583</v>
      </c>
      <c r="U20" s="370">
        <v>9369</v>
      </c>
      <c r="V20" s="372">
        <v>35.700948824448425</v>
      </c>
      <c r="W20" s="350"/>
      <c r="X20" s="368">
        <v>55308</v>
      </c>
      <c r="Y20" s="369">
        <v>50.078320943835287</v>
      </c>
      <c r="Z20" s="370">
        <v>39661</v>
      </c>
      <c r="AA20" s="371">
        <v>71.709336804802206</v>
      </c>
      <c r="AB20" s="370">
        <v>15647</v>
      </c>
      <c r="AC20" s="372">
        <f t="shared" si="0"/>
        <v>28.290663195197801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56881</v>
      </c>
      <c r="E21" s="365">
        <f t="shared" si="2"/>
        <v>34432</v>
      </c>
      <c r="F21" s="366">
        <f t="shared" si="3"/>
        <v>60.533394279284828</v>
      </c>
      <c r="G21" s="365">
        <f t="shared" si="4"/>
        <v>22449</v>
      </c>
      <c r="H21" s="367">
        <f t="shared" si="3"/>
        <v>39.466605720715172</v>
      </c>
      <c r="I21" s="350"/>
      <c r="J21" s="368">
        <f t="shared" si="5"/>
        <v>17453</v>
      </c>
      <c r="K21" s="369">
        <f t="shared" si="6"/>
        <v>30.683356481074526</v>
      </c>
      <c r="L21" s="370">
        <v>6850</v>
      </c>
      <c r="M21" s="371">
        <v>39.248266773620585</v>
      </c>
      <c r="N21" s="370">
        <v>10603</v>
      </c>
      <c r="O21" s="372">
        <v>60.751733226379422</v>
      </c>
      <c r="P21" s="350"/>
      <c r="Q21" s="368">
        <v>12979</v>
      </c>
      <c r="R21" s="369">
        <v>22.817812626360297</v>
      </c>
      <c r="S21" s="370">
        <v>8457</v>
      </c>
      <c r="T21" s="371">
        <v>65.159103166653821</v>
      </c>
      <c r="U21" s="370">
        <v>4522</v>
      </c>
      <c r="V21" s="372">
        <v>34.840896833346171</v>
      </c>
      <c r="W21" s="350"/>
      <c r="X21" s="368">
        <v>26449</v>
      </c>
      <c r="Y21" s="369">
        <v>46.498830892565181</v>
      </c>
      <c r="Z21" s="370">
        <v>19125</v>
      </c>
      <c r="AA21" s="371">
        <v>72.308971983817912</v>
      </c>
      <c r="AB21" s="370">
        <v>7324</v>
      </c>
      <c r="AC21" s="372">
        <f t="shared" si="0"/>
        <v>27.691028016182084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14075</v>
      </c>
      <c r="E22" s="365">
        <f t="shared" si="2"/>
        <v>8972</v>
      </c>
      <c r="F22" s="366">
        <f t="shared" si="3"/>
        <v>63.744227353463586</v>
      </c>
      <c r="G22" s="365">
        <f t="shared" si="4"/>
        <v>5103</v>
      </c>
      <c r="H22" s="367">
        <f t="shared" si="3"/>
        <v>36.255772646536414</v>
      </c>
      <c r="I22" s="350"/>
      <c r="J22" s="368">
        <f t="shared" si="5"/>
        <v>3440</v>
      </c>
      <c r="K22" s="369">
        <f t="shared" si="6"/>
        <v>24.4404973357016</v>
      </c>
      <c r="L22" s="370">
        <v>1510</v>
      </c>
      <c r="M22" s="371">
        <v>43.895348837209305</v>
      </c>
      <c r="N22" s="370">
        <v>1930</v>
      </c>
      <c r="O22" s="372">
        <v>56.104651162790695</v>
      </c>
      <c r="P22" s="350"/>
      <c r="Q22" s="368">
        <v>3129</v>
      </c>
      <c r="R22" s="369">
        <v>22.230905861456481</v>
      </c>
      <c r="S22" s="370">
        <v>2100</v>
      </c>
      <c r="T22" s="371">
        <v>67.114093959731548</v>
      </c>
      <c r="U22" s="370">
        <v>1029</v>
      </c>
      <c r="V22" s="372">
        <v>32.885906040268459</v>
      </c>
      <c r="W22" s="350"/>
      <c r="X22" s="368">
        <v>7506</v>
      </c>
      <c r="Y22" s="369">
        <v>53.328596802841922</v>
      </c>
      <c r="Z22" s="370">
        <v>5362</v>
      </c>
      <c r="AA22" s="371">
        <v>71.436184385824674</v>
      </c>
      <c r="AB22" s="370">
        <v>2144</v>
      </c>
      <c r="AC22" s="372">
        <f t="shared" si="0"/>
        <v>28.563815614175326</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24250</v>
      </c>
      <c r="E23" s="365">
        <f t="shared" si="2"/>
        <v>14056</v>
      </c>
      <c r="F23" s="366">
        <f t="shared" si="3"/>
        <v>57.962886597938144</v>
      </c>
      <c r="G23" s="365">
        <f t="shared" si="4"/>
        <v>10194</v>
      </c>
      <c r="H23" s="367">
        <f t="shared" si="3"/>
        <v>42.037113402061856</v>
      </c>
      <c r="I23" s="350"/>
      <c r="J23" s="368">
        <f t="shared" si="5"/>
        <v>8714</v>
      </c>
      <c r="K23" s="369">
        <f t="shared" si="6"/>
        <v>35.934020618556701</v>
      </c>
      <c r="L23" s="370">
        <v>3177</v>
      </c>
      <c r="M23" s="371">
        <v>36.458572412210238</v>
      </c>
      <c r="N23" s="370">
        <v>5537</v>
      </c>
      <c r="O23" s="372">
        <v>63.541427587789769</v>
      </c>
      <c r="P23" s="350"/>
      <c r="Q23" s="368">
        <v>4489</v>
      </c>
      <c r="R23" s="369">
        <v>18.511340206185565</v>
      </c>
      <c r="S23" s="370">
        <v>2701</v>
      </c>
      <c r="T23" s="371">
        <v>60.169302740031185</v>
      </c>
      <c r="U23" s="370">
        <v>1788</v>
      </c>
      <c r="V23" s="372">
        <v>39.830697259968808</v>
      </c>
      <c r="W23" s="350"/>
      <c r="X23" s="368">
        <v>11047</v>
      </c>
      <c r="Y23" s="369">
        <v>45.554639175257734</v>
      </c>
      <c r="Z23" s="370">
        <v>8178</v>
      </c>
      <c r="AA23" s="371">
        <v>74.029148185027609</v>
      </c>
      <c r="AB23" s="370">
        <v>2869</v>
      </c>
      <c r="AC23" s="372">
        <f t="shared" si="0"/>
        <v>25.970851814972391</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60196</v>
      </c>
      <c r="E24" s="365">
        <f t="shared" si="2"/>
        <v>39778</v>
      </c>
      <c r="F24" s="366">
        <f t="shared" si="3"/>
        <v>66.08080271114359</v>
      </c>
      <c r="G24" s="365">
        <f t="shared" si="4"/>
        <v>20418</v>
      </c>
      <c r="H24" s="367">
        <f t="shared" si="3"/>
        <v>33.919197288856402</v>
      </c>
      <c r="I24" s="350"/>
      <c r="J24" s="368">
        <f t="shared" si="5"/>
        <v>14417</v>
      </c>
      <c r="K24" s="369">
        <f t="shared" si="6"/>
        <v>23.950096351917072</v>
      </c>
      <c r="L24" s="370">
        <v>6689</v>
      </c>
      <c r="M24" s="371">
        <v>46.396615107165154</v>
      </c>
      <c r="N24" s="370">
        <v>7728</v>
      </c>
      <c r="O24" s="372">
        <v>53.603384892834846</v>
      </c>
      <c r="P24" s="350"/>
      <c r="Q24" s="368">
        <v>13005</v>
      </c>
      <c r="R24" s="369">
        <v>21.604425543225464</v>
      </c>
      <c r="S24" s="370">
        <v>9008</v>
      </c>
      <c r="T24" s="371">
        <v>69.265667051134187</v>
      </c>
      <c r="U24" s="370">
        <v>3997</v>
      </c>
      <c r="V24" s="372">
        <v>30.734332948865823</v>
      </c>
      <c r="W24" s="350"/>
      <c r="X24" s="368">
        <v>32774</v>
      </c>
      <c r="Y24" s="369">
        <v>54.445478104857472</v>
      </c>
      <c r="Z24" s="370">
        <v>24081</v>
      </c>
      <c r="AA24" s="371">
        <v>73.475926038933309</v>
      </c>
      <c r="AB24" s="370">
        <v>8693</v>
      </c>
      <c r="AC24" s="372">
        <f t="shared" si="0"/>
        <v>26.524073961066698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15756</v>
      </c>
      <c r="E25" s="365">
        <f t="shared" si="2"/>
        <v>9866</v>
      </c>
      <c r="F25" s="366">
        <f t="shared" si="3"/>
        <v>62.617415587712621</v>
      </c>
      <c r="G25" s="365">
        <f t="shared" si="4"/>
        <v>5890</v>
      </c>
      <c r="H25" s="367">
        <f t="shared" si="3"/>
        <v>37.382584412287386</v>
      </c>
      <c r="I25" s="350"/>
      <c r="J25" s="368">
        <f t="shared" si="5"/>
        <v>4349</v>
      </c>
      <c r="K25" s="369">
        <f t="shared" si="6"/>
        <v>27.602183295252601</v>
      </c>
      <c r="L25" s="370">
        <v>1748</v>
      </c>
      <c r="M25" s="371">
        <v>40.193147850080479</v>
      </c>
      <c r="N25" s="370">
        <v>2601</v>
      </c>
      <c r="O25" s="372">
        <v>59.806852149919521</v>
      </c>
      <c r="P25" s="350"/>
      <c r="Q25" s="368">
        <v>4201</v>
      </c>
      <c r="R25" s="369">
        <v>26.662858593551665</v>
      </c>
      <c r="S25" s="370">
        <v>2969</v>
      </c>
      <c r="T25" s="371">
        <v>70.673649131159237</v>
      </c>
      <c r="U25" s="370">
        <v>1232</v>
      </c>
      <c r="V25" s="372">
        <v>29.326350868840752</v>
      </c>
      <c r="W25" s="350"/>
      <c r="X25" s="368">
        <v>7206</v>
      </c>
      <c r="Y25" s="369">
        <v>45.734958111195731</v>
      </c>
      <c r="Z25" s="370">
        <v>5149</v>
      </c>
      <c r="AA25" s="371">
        <v>71.454343602553422</v>
      </c>
      <c r="AB25" s="370">
        <v>2057</v>
      </c>
      <c r="AC25" s="372">
        <f t="shared" si="0"/>
        <v>28.545656397446571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6983</v>
      </c>
      <c r="E26" s="380">
        <f t="shared" si="2"/>
        <v>4314</v>
      </c>
      <c r="F26" s="381">
        <f t="shared" si="3"/>
        <v>61.778605184018332</v>
      </c>
      <c r="G26" s="380">
        <f t="shared" si="4"/>
        <v>2669</v>
      </c>
      <c r="H26" s="367">
        <f t="shared" si="3"/>
        <v>38.221394815981668</v>
      </c>
      <c r="I26" s="350"/>
      <c r="J26" s="377">
        <f t="shared" si="5"/>
        <v>1662</v>
      </c>
      <c r="K26" s="378">
        <f t="shared" si="6"/>
        <v>23.800658742660747</v>
      </c>
      <c r="L26" s="375">
        <v>679</v>
      </c>
      <c r="M26" s="376">
        <v>40.85439229843562</v>
      </c>
      <c r="N26" s="375">
        <v>983</v>
      </c>
      <c r="O26" s="372">
        <v>59.145607701564387</v>
      </c>
      <c r="P26" s="350"/>
      <c r="Q26" s="377">
        <v>1386</v>
      </c>
      <c r="R26" s="378">
        <v>19.848202778175569</v>
      </c>
      <c r="S26" s="375">
        <v>781</v>
      </c>
      <c r="T26" s="376">
        <v>56.349206349206348</v>
      </c>
      <c r="U26" s="375">
        <v>605</v>
      </c>
      <c r="V26" s="372">
        <v>43.650793650793652</v>
      </c>
      <c r="W26" s="350"/>
      <c r="X26" s="377">
        <v>3935</v>
      </c>
      <c r="Y26" s="378">
        <v>56.351138479163687</v>
      </c>
      <c r="Z26" s="375">
        <v>2854</v>
      </c>
      <c r="AA26" s="376">
        <v>72.528589580686159</v>
      </c>
      <c r="AB26" s="375">
        <v>1081</v>
      </c>
      <c r="AC26" s="372">
        <f t="shared" si="0"/>
        <v>27.471410419313852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37284</v>
      </c>
      <c r="E27" s="380">
        <f t="shared" si="2"/>
        <v>21655</v>
      </c>
      <c r="F27" s="381">
        <f t="shared" si="3"/>
        <v>58.081214461967598</v>
      </c>
      <c r="G27" s="380">
        <f t="shared" si="4"/>
        <v>15629</v>
      </c>
      <c r="H27" s="367">
        <f t="shared" si="3"/>
        <v>41.918785538032402</v>
      </c>
      <c r="I27" s="350"/>
      <c r="J27" s="377">
        <f t="shared" si="5"/>
        <v>11498</v>
      </c>
      <c r="K27" s="378">
        <f t="shared" si="6"/>
        <v>30.838965776204269</v>
      </c>
      <c r="L27" s="375">
        <v>4444</v>
      </c>
      <c r="M27" s="376">
        <v>38.650200034788654</v>
      </c>
      <c r="N27" s="375">
        <v>7054</v>
      </c>
      <c r="O27" s="372">
        <v>61.349799965211339</v>
      </c>
      <c r="P27" s="350"/>
      <c r="Q27" s="377">
        <v>7819</v>
      </c>
      <c r="R27" s="378">
        <v>20.971462289453921</v>
      </c>
      <c r="S27" s="375">
        <v>4464</v>
      </c>
      <c r="T27" s="376">
        <v>57.091699705844732</v>
      </c>
      <c r="U27" s="375">
        <v>3355</v>
      </c>
      <c r="V27" s="372">
        <v>42.908300294155261</v>
      </c>
      <c r="W27" s="350"/>
      <c r="X27" s="377">
        <v>17967</v>
      </c>
      <c r="Y27" s="378">
        <v>48.189571934341807</v>
      </c>
      <c r="Z27" s="375">
        <v>12747</v>
      </c>
      <c r="AA27" s="376">
        <v>70.946735682083812</v>
      </c>
      <c r="AB27" s="375">
        <v>5220</v>
      </c>
      <c r="AC27" s="372">
        <f t="shared" si="0"/>
        <v>29.053264317916177</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3823</v>
      </c>
      <c r="E28" s="380">
        <f t="shared" si="2"/>
        <v>2494</v>
      </c>
      <c r="F28" s="381">
        <f t="shared" si="3"/>
        <v>65.23672508501177</v>
      </c>
      <c r="G28" s="380">
        <f t="shared" si="4"/>
        <v>1329</v>
      </c>
      <c r="H28" s="382">
        <f t="shared" si="3"/>
        <v>34.76327491498823</v>
      </c>
      <c r="I28" s="350"/>
      <c r="J28" s="377">
        <f t="shared" si="5"/>
        <v>521</v>
      </c>
      <c r="K28" s="378">
        <f t="shared" si="6"/>
        <v>13.628040805650013</v>
      </c>
      <c r="L28" s="375">
        <v>234</v>
      </c>
      <c r="M28" s="376">
        <v>44.913627639155465</v>
      </c>
      <c r="N28" s="375">
        <v>287</v>
      </c>
      <c r="O28" s="383">
        <v>55.086372360844528</v>
      </c>
      <c r="P28" s="350"/>
      <c r="Q28" s="377">
        <v>847</v>
      </c>
      <c r="R28" s="378">
        <v>22.155375359665182</v>
      </c>
      <c r="S28" s="375">
        <v>529</v>
      </c>
      <c r="T28" s="376">
        <v>62.455726092089726</v>
      </c>
      <c r="U28" s="375">
        <v>318</v>
      </c>
      <c r="V28" s="383">
        <v>37.544273907910267</v>
      </c>
      <c r="W28" s="350"/>
      <c r="X28" s="377">
        <v>2455</v>
      </c>
      <c r="Y28" s="378">
        <v>64.216583834684798</v>
      </c>
      <c r="Z28" s="375">
        <v>1731</v>
      </c>
      <c r="AA28" s="376">
        <v>70.509164969450097</v>
      </c>
      <c r="AB28" s="375">
        <v>724</v>
      </c>
      <c r="AC28" s="383">
        <f t="shared" si="0"/>
        <v>29.490835030549899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1237</v>
      </c>
      <c r="E29" s="386">
        <f t="shared" si="2"/>
        <v>680</v>
      </c>
      <c r="F29" s="387">
        <f t="shared" si="3"/>
        <v>54.971705739692801</v>
      </c>
      <c r="G29" s="386">
        <f t="shared" si="4"/>
        <v>557</v>
      </c>
      <c r="H29" s="388">
        <f t="shared" si="3"/>
        <v>45.028294260307192</v>
      </c>
      <c r="I29" s="350"/>
      <c r="J29" s="389">
        <f t="shared" si="5"/>
        <v>654</v>
      </c>
      <c r="K29" s="390">
        <f t="shared" si="6"/>
        <v>52.869846402586909</v>
      </c>
      <c r="L29" s="391">
        <v>239</v>
      </c>
      <c r="M29" s="392">
        <v>36.544342507645261</v>
      </c>
      <c r="N29" s="391">
        <v>415</v>
      </c>
      <c r="O29" s="393">
        <v>63.455657492354746</v>
      </c>
      <c r="P29" s="350"/>
      <c r="Q29" s="389">
        <v>227</v>
      </c>
      <c r="R29" s="390">
        <v>18.350848827809216</v>
      </c>
      <c r="S29" s="391">
        <v>162</v>
      </c>
      <c r="T29" s="392">
        <v>71.365638766519822</v>
      </c>
      <c r="U29" s="391">
        <v>65</v>
      </c>
      <c r="V29" s="393">
        <v>28.634361233480178</v>
      </c>
      <c r="W29" s="350"/>
      <c r="X29" s="389">
        <v>356</v>
      </c>
      <c r="Y29" s="390">
        <v>28.779304769603879</v>
      </c>
      <c r="Z29" s="391">
        <v>279</v>
      </c>
      <c r="AA29" s="392">
        <v>78.370786516853926</v>
      </c>
      <c r="AB29" s="391">
        <v>77</v>
      </c>
      <c r="AC29" s="393">
        <f t="shared" si="0"/>
        <v>21.629213483146067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563764</v>
      </c>
      <c r="E31" s="1236">
        <f>L31+S31+Z31</f>
        <v>353595</v>
      </c>
      <c r="F31" s="1237">
        <f>E31/$D31*100</f>
        <v>62.720393639891867</v>
      </c>
      <c r="G31" s="1236">
        <f>N31+U31+AB31</f>
        <v>210169</v>
      </c>
      <c r="H31" s="1238">
        <f>G31/$D31*100</f>
        <v>37.279606360108133</v>
      </c>
      <c r="I31" s="320"/>
      <c r="J31" s="1239">
        <f>SUM(J12:J29)</f>
        <v>146876</v>
      </c>
      <c r="K31" s="1240">
        <f>J31/$D31*100</f>
        <v>26.052745475056938</v>
      </c>
      <c r="L31" s="1236">
        <f>SUM(L12:L29)</f>
        <v>62288</v>
      </c>
      <c r="M31" s="1237">
        <f>L31/$J31*100</f>
        <v>42.408562324682045</v>
      </c>
      <c r="N31" s="1236">
        <f>SUM(N12:N29)</f>
        <v>84588</v>
      </c>
      <c r="O31" s="1241">
        <f>N31/$J31*100</f>
        <v>57.591437675317955</v>
      </c>
      <c r="P31" s="320"/>
      <c r="Q31" s="1239">
        <f>SUM(Q12:Q29)</f>
        <v>128191</v>
      </c>
      <c r="R31" s="1240">
        <f>Q31/$D31*100</f>
        <v>22.738415365294699</v>
      </c>
      <c r="S31" s="1236">
        <f>SUM(S12:S29)</f>
        <v>83725</v>
      </c>
      <c r="T31" s="1237">
        <f>S31/$Q31*100</f>
        <v>65.312697459260008</v>
      </c>
      <c r="U31" s="1236">
        <f>SUM(U12:U29)</f>
        <v>44466</v>
      </c>
      <c r="V31" s="1241">
        <f>U31/$Q31*100</f>
        <v>34.687302540739992</v>
      </c>
      <c r="W31" s="320"/>
      <c r="X31" s="1239">
        <f>SUM(X12:X29)</f>
        <v>288697</v>
      </c>
      <c r="Y31" s="1240">
        <f>X31/$D31*100</f>
        <v>51.20883915964837</v>
      </c>
      <c r="Z31" s="1236">
        <f>SUM(Z12:Z29)</f>
        <v>207582</v>
      </c>
      <c r="AA31" s="1237">
        <f>Z31/$X31*100</f>
        <v>71.903067922423858</v>
      </c>
      <c r="AB31" s="1236">
        <f>SUM(AB12:AB29)</f>
        <v>81115</v>
      </c>
      <c r="AC31" s="1241">
        <f>AB31/$X31*100</f>
        <v>28.096932077576142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407</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237</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238</v>
      </c>
      <c r="K8" s="1401"/>
      <c r="L8" s="1401"/>
      <c r="M8" s="1401"/>
      <c r="N8" s="1401"/>
      <c r="O8" s="1402"/>
      <c r="P8" s="317"/>
      <c r="Q8" s="1400" t="s">
        <v>239</v>
      </c>
      <c r="R8" s="1401"/>
      <c r="S8" s="1401"/>
      <c r="T8" s="1401"/>
      <c r="U8" s="1401"/>
      <c r="V8" s="1402"/>
      <c r="W8" s="317"/>
      <c r="X8" s="1400" t="s">
        <v>240</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220</v>
      </c>
      <c r="L9" s="1379" t="s">
        <v>24</v>
      </c>
      <c r="M9" s="1380"/>
      <c r="N9" s="1381" t="s">
        <v>23</v>
      </c>
      <c r="O9" s="1382"/>
      <c r="P9" s="317"/>
      <c r="Q9" s="1383" t="s">
        <v>9</v>
      </c>
      <c r="R9" s="1377" t="s">
        <v>220</v>
      </c>
      <c r="S9" s="1379" t="s">
        <v>24</v>
      </c>
      <c r="T9" s="1380"/>
      <c r="U9" s="1381" t="s">
        <v>23</v>
      </c>
      <c r="V9" s="1382"/>
      <c r="W9" s="317"/>
      <c r="X9" s="1383" t="s">
        <v>9</v>
      </c>
      <c r="Y9" s="1377" t="s">
        <v>220</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220</v>
      </c>
      <c r="G10" s="406" t="s">
        <v>9</v>
      </c>
      <c r="H10" s="888" t="s">
        <v>220</v>
      </c>
      <c r="I10" s="346"/>
      <c r="J10" s="1384"/>
      <c r="K10" s="1378"/>
      <c r="L10" s="404" t="s">
        <v>9</v>
      </c>
      <c r="M10" s="403" t="s">
        <v>221</v>
      </c>
      <c r="N10" s="407" t="s">
        <v>9</v>
      </c>
      <c r="O10" s="402" t="s">
        <v>221</v>
      </c>
      <c r="P10" s="347"/>
      <c r="Q10" s="1384"/>
      <c r="R10" s="1378"/>
      <c r="S10" s="404" t="s">
        <v>9</v>
      </c>
      <c r="T10" s="403" t="s">
        <v>221</v>
      </c>
      <c r="U10" s="407" t="s">
        <v>9</v>
      </c>
      <c r="V10" s="402" t="s">
        <v>221</v>
      </c>
      <c r="W10" s="347"/>
      <c r="X10" s="1384"/>
      <c r="Y10" s="1378"/>
      <c r="Z10" s="404" t="s">
        <v>9</v>
      </c>
      <c r="AA10" s="403" t="s">
        <v>221</v>
      </c>
      <c r="AB10" s="407" t="s">
        <v>9</v>
      </c>
      <c r="AC10" s="402" t="s">
        <v>221</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68907</v>
      </c>
      <c r="E12" s="352">
        <f>L12+S12+Z12</f>
        <v>42379</v>
      </c>
      <c r="F12" s="353">
        <f>E12/$D12*100</f>
        <v>61.501734221486934</v>
      </c>
      <c r="G12" s="352">
        <f>N12+U12+AB12</f>
        <v>26528</v>
      </c>
      <c r="H12" s="354">
        <f>G12/$D12*100</f>
        <v>38.498265778513066</v>
      </c>
      <c r="I12" s="350"/>
      <c r="J12" s="355">
        <f>L12+N12</f>
        <v>18192</v>
      </c>
      <c r="K12" s="356">
        <f>J12/$D12*100</f>
        <v>26.400801079716139</v>
      </c>
      <c r="L12" s="357">
        <v>8874</v>
      </c>
      <c r="M12" s="353">
        <v>48.779683377308707</v>
      </c>
      <c r="N12" s="357">
        <v>9318</v>
      </c>
      <c r="O12" s="358">
        <v>51.2203166226913</v>
      </c>
      <c r="P12" s="350"/>
      <c r="Q12" s="355">
        <v>22581</v>
      </c>
      <c r="R12" s="356">
        <v>32.770255561844223</v>
      </c>
      <c r="S12" s="357">
        <v>15495</v>
      </c>
      <c r="T12" s="353">
        <v>68.619635977148931</v>
      </c>
      <c r="U12" s="357">
        <v>7086</v>
      </c>
      <c r="V12" s="358">
        <v>31.380364022851069</v>
      </c>
      <c r="W12" s="350"/>
      <c r="X12" s="355">
        <v>28134</v>
      </c>
      <c r="Y12" s="356">
        <v>40.828943358439638</v>
      </c>
      <c r="Z12" s="357">
        <v>18010</v>
      </c>
      <c r="AA12" s="353">
        <v>64.015070732921018</v>
      </c>
      <c r="AB12" s="357">
        <v>10124</v>
      </c>
      <c r="AC12" s="358">
        <f t="shared" ref="AC12:AC29" si="0">AB12/$X12*100</f>
        <v>35.984929267078982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8005</v>
      </c>
      <c r="E13" s="365">
        <f t="shared" ref="E13:E29" si="2">L13+S13+Z13</f>
        <v>5052</v>
      </c>
      <c r="F13" s="366">
        <f t="shared" ref="F13:H29" si="3">E13/$D13*100</f>
        <v>63.110555902560897</v>
      </c>
      <c r="G13" s="365">
        <f t="shared" ref="G13:G29" si="4">N13+U13+AB13</f>
        <v>2953</v>
      </c>
      <c r="H13" s="367">
        <f t="shared" si="3"/>
        <v>36.889444097439103</v>
      </c>
      <c r="I13" s="350"/>
      <c r="J13" s="368">
        <f t="shared" ref="J13:J29" si="5">L13+N13</f>
        <v>1538</v>
      </c>
      <c r="K13" s="369">
        <f t="shared" ref="K13:K29" si="6">J13/$D13*100</f>
        <v>19.212991880074952</v>
      </c>
      <c r="L13" s="370">
        <v>718</v>
      </c>
      <c r="M13" s="371">
        <v>46.684005201560467</v>
      </c>
      <c r="N13" s="370">
        <v>820</v>
      </c>
      <c r="O13" s="372">
        <v>53.315994798439533</v>
      </c>
      <c r="P13" s="350"/>
      <c r="Q13" s="368">
        <v>1959</v>
      </c>
      <c r="R13" s="369">
        <v>24.472204871955029</v>
      </c>
      <c r="S13" s="370">
        <v>1293</v>
      </c>
      <c r="T13" s="371">
        <v>66.003062787136287</v>
      </c>
      <c r="U13" s="370">
        <v>666</v>
      </c>
      <c r="V13" s="372">
        <v>33.996937212863706</v>
      </c>
      <c r="W13" s="350"/>
      <c r="X13" s="368">
        <v>4508</v>
      </c>
      <c r="Y13" s="369">
        <v>56.314803247970012</v>
      </c>
      <c r="Z13" s="370">
        <v>3041</v>
      </c>
      <c r="AA13" s="371">
        <v>67.457852706299917</v>
      </c>
      <c r="AB13" s="370">
        <v>1467</v>
      </c>
      <c r="AC13" s="372">
        <f t="shared" si="0"/>
        <v>32.54214729370009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8520</v>
      </c>
      <c r="E14" s="365">
        <f t="shared" si="2"/>
        <v>5476</v>
      </c>
      <c r="F14" s="366">
        <f t="shared" si="3"/>
        <v>64.272300469483568</v>
      </c>
      <c r="G14" s="365">
        <f t="shared" si="4"/>
        <v>3044</v>
      </c>
      <c r="H14" s="367">
        <f t="shared" si="3"/>
        <v>35.727699530516432</v>
      </c>
      <c r="I14" s="350"/>
      <c r="J14" s="368">
        <f t="shared" si="5"/>
        <v>1736</v>
      </c>
      <c r="K14" s="369">
        <f t="shared" si="6"/>
        <v>20.375586854460092</v>
      </c>
      <c r="L14" s="370">
        <v>793</v>
      </c>
      <c r="M14" s="371">
        <v>45.679723502304149</v>
      </c>
      <c r="N14" s="370">
        <v>943</v>
      </c>
      <c r="O14" s="372">
        <v>54.320276497695851</v>
      </c>
      <c r="P14" s="350"/>
      <c r="Q14" s="368">
        <v>2183</v>
      </c>
      <c r="R14" s="369">
        <v>25.622065727699528</v>
      </c>
      <c r="S14" s="370">
        <v>1454</v>
      </c>
      <c r="T14" s="371">
        <v>66.605588639486939</v>
      </c>
      <c r="U14" s="370">
        <v>729</v>
      </c>
      <c r="V14" s="372">
        <v>33.394411360513054</v>
      </c>
      <c r="W14" s="350"/>
      <c r="X14" s="368">
        <v>4601</v>
      </c>
      <c r="Y14" s="369">
        <v>54.002347417840383</v>
      </c>
      <c r="Z14" s="370">
        <v>3229</v>
      </c>
      <c r="AA14" s="371">
        <v>70.180395566181261</v>
      </c>
      <c r="AB14" s="370">
        <v>1372</v>
      </c>
      <c r="AC14" s="372">
        <f t="shared" si="0"/>
        <v>29.819604433818736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7888</v>
      </c>
      <c r="E15" s="365">
        <f t="shared" si="2"/>
        <v>4682</v>
      </c>
      <c r="F15" s="366">
        <f t="shared" si="3"/>
        <v>59.355983772819478</v>
      </c>
      <c r="G15" s="365">
        <f t="shared" si="4"/>
        <v>3206</v>
      </c>
      <c r="H15" s="367">
        <f t="shared" si="3"/>
        <v>40.644016227180529</v>
      </c>
      <c r="I15" s="350"/>
      <c r="J15" s="368">
        <f t="shared" si="5"/>
        <v>2681</v>
      </c>
      <c r="K15" s="369">
        <f t="shared" si="6"/>
        <v>33.988336713995942</v>
      </c>
      <c r="L15" s="370">
        <v>1270</v>
      </c>
      <c r="M15" s="371">
        <v>47.370384185005591</v>
      </c>
      <c r="N15" s="370">
        <v>1411</v>
      </c>
      <c r="O15" s="372">
        <v>52.629615814994402</v>
      </c>
      <c r="P15" s="350"/>
      <c r="Q15" s="368">
        <v>2212</v>
      </c>
      <c r="R15" s="369">
        <v>28.042596348884381</v>
      </c>
      <c r="S15" s="370">
        <v>1408</v>
      </c>
      <c r="T15" s="371">
        <v>63.652802893309222</v>
      </c>
      <c r="U15" s="370">
        <v>804</v>
      </c>
      <c r="V15" s="372">
        <v>36.347197106690778</v>
      </c>
      <c r="W15" s="350"/>
      <c r="X15" s="368">
        <v>2995</v>
      </c>
      <c r="Y15" s="369">
        <v>37.969066937119678</v>
      </c>
      <c r="Z15" s="370">
        <v>2004</v>
      </c>
      <c r="AA15" s="371">
        <v>66.911519198664436</v>
      </c>
      <c r="AB15" s="370">
        <v>991</v>
      </c>
      <c r="AC15" s="372">
        <f t="shared" si="0"/>
        <v>33.088480801335557</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6522</v>
      </c>
      <c r="E16" s="365">
        <f t="shared" si="2"/>
        <v>3717</v>
      </c>
      <c r="F16" s="366">
        <f t="shared" si="3"/>
        <v>56.991720331186755</v>
      </c>
      <c r="G16" s="365">
        <f t="shared" si="4"/>
        <v>2805</v>
      </c>
      <c r="H16" s="367">
        <f t="shared" si="3"/>
        <v>43.008279668813252</v>
      </c>
      <c r="I16" s="350"/>
      <c r="J16" s="368">
        <f t="shared" si="5"/>
        <v>2115</v>
      </c>
      <c r="K16" s="369">
        <f t="shared" si="6"/>
        <v>32.42870285188593</v>
      </c>
      <c r="L16" s="370">
        <v>895</v>
      </c>
      <c r="M16" s="371">
        <v>42.31678486997636</v>
      </c>
      <c r="N16" s="370">
        <v>1220</v>
      </c>
      <c r="O16" s="372">
        <v>57.683215130023648</v>
      </c>
      <c r="P16" s="350"/>
      <c r="Q16" s="368">
        <v>1795</v>
      </c>
      <c r="R16" s="369">
        <v>27.52223244403557</v>
      </c>
      <c r="S16" s="370">
        <v>1101</v>
      </c>
      <c r="T16" s="371">
        <v>61.33704735376044</v>
      </c>
      <c r="U16" s="370">
        <v>694</v>
      </c>
      <c r="V16" s="372">
        <v>38.66295264623956</v>
      </c>
      <c r="W16" s="350"/>
      <c r="X16" s="368">
        <v>2612</v>
      </c>
      <c r="Y16" s="369">
        <v>40.049064704078503</v>
      </c>
      <c r="Z16" s="370">
        <v>1721</v>
      </c>
      <c r="AA16" s="371">
        <v>65.888208269525279</v>
      </c>
      <c r="AB16" s="370">
        <v>891</v>
      </c>
      <c r="AC16" s="372">
        <f t="shared" si="0"/>
        <v>34.111791730474735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4469</v>
      </c>
      <c r="E17" s="375">
        <f t="shared" si="2"/>
        <v>2622</v>
      </c>
      <c r="F17" s="376">
        <f t="shared" si="3"/>
        <v>58.670843589169841</v>
      </c>
      <c r="G17" s="375">
        <f t="shared" si="4"/>
        <v>1847</v>
      </c>
      <c r="H17" s="367">
        <f t="shared" si="3"/>
        <v>41.329156410830166</v>
      </c>
      <c r="I17" s="350"/>
      <c r="J17" s="377">
        <f t="shared" si="5"/>
        <v>1661</v>
      </c>
      <c r="K17" s="378">
        <f t="shared" si="6"/>
        <v>37.167151488028644</v>
      </c>
      <c r="L17" s="375">
        <v>758</v>
      </c>
      <c r="M17" s="376">
        <v>45.635159542444306</v>
      </c>
      <c r="N17" s="375">
        <v>903</v>
      </c>
      <c r="O17" s="372">
        <v>54.364840457555687</v>
      </c>
      <c r="P17" s="350"/>
      <c r="Q17" s="377">
        <v>973</v>
      </c>
      <c r="R17" s="378">
        <v>21.772208547773548</v>
      </c>
      <c r="S17" s="375">
        <v>604</v>
      </c>
      <c r="T17" s="376">
        <v>62.076053442959925</v>
      </c>
      <c r="U17" s="375">
        <v>369</v>
      </c>
      <c r="V17" s="372">
        <v>37.923946557040082</v>
      </c>
      <c r="W17" s="350"/>
      <c r="X17" s="377">
        <v>1835</v>
      </c>
      <c r="Y17" s="378">
        <v>41.060639964197811</v>
      </c>
      <c r="Z17" s="375">
        <v>1260</v>
      </c>
      <c r="AA17" s="376">
        <v>68.664850136239792</v>
      </c>
      <c r="AB17" s="375">
        <v>575</v>
      </c>
      <c r="AC17" s="372">
        <f t="shared" si="0"/>
        <v>31.335149863760218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28127</v>
      </c>
      <c r="E18" s="365">
        <f t="shared" si="2"/>
        <v>16263</v>
      </c>
      <c r="F18" s="366">
        <f t="shared" si="3"/>
        <v>57.819888363494151</v>
      </c>
      <c r="G18" s="365">
        <f t="shared" si="4"/>
        <v>11864</v>
      </c>
      <c r="H18" s="367">
        <f t="shared" si="3"/>
        <v>42.180111636505849</v>
      </c>
      <c r="I18" s="350"/>
      <c r="J18" s="368">
        <f t="shared" si="5"/>
        <v>5398</v>
      </c>
      <c r="K18" s="369">
        <f t="shared" si="6"/>
        <v>19.191524158282078</v>
      </c>
      <c r="L18" s="370">
        <v>2370</v>
      </c>
      <c r="M18" s="371">
        <v>43.905150055576144</v>
      </c>
      <c r="N18" s="370">
        <v>3028</v>
      </c>
      <c r="O18" s="372">
        <v>56.094849944423864</v>
      </c>
      <c r="P18" s="350"/>
      <c r="Q18" s="368">
        <v>6112</v>
      </c>
      <c r="R18" s="369">
        <v>21.730010310377928</v>
      </c>
      <c r="S18" s="370">
        <v>3638</v>
      </c>
      <c r="T18" s="371">
        <v>59.522251308900522</v>
      </c>
      <c r="U18" s="370">
        <v>2474</v>
      </c>
      <c r="V18" s="372">
        <v>40.477748691099471</v>
      </c>
      <c r="W18" s="350"/>
      <c r="X18" s="368">
        <v>16617</v>
      </c>
      <c r="Y18" s="369">
        <v>59.078465531339994</v>
      </c>
      <c r="Z18" s="370">
        <v>10255</v>
      </c>
      <c r="AA18" s="371">
        <v>61.713907444183668</v>
      </c>
      <c r="AB18" s="370">
        <v>6362</v>
      </c>
      <c r="AC18" s="372">
        <f t="shared" si="0"/>
        <v>38.286092555816332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17071</v>
      </c>
      <c r="E19" s="365">
        <f t="shared" si="2"/>
        <v>10224</v>
      </c>
      <c r="F19" s="366">
        <f t="shared" si="3"/>
        <v>59.8910432897897</v>
      </c>
      <c r="G19" s="365">
        <f t="shared" si="4"/>
        <v>6847</v>
      </c>
      <c r="H19" s="367">
        <f t="shared" si="3"/>
        <v>40.1089567102103</v>
      </c>
      <c r="I19" s="350"/>
      <c r="J19" s="368">
        <f t="shared" si="5"/>
        <v>4367</v>
      </c>
      <c r="K19" s="369">
        <f t="shared" si="6"/>
        <v>25.581395348837212</v>
      </c>
      <c r="L19" s="370">
        <v>2101</v>
      </c>
      <c r="M19" s="371">
        <v>48.110831234256928</v>
      </c>
      <c r="N19" s="370">
        <v>2266</v>
      </c>
      <c r="O19" s="372">
        <v>51.889168765743079</v>
      </c>
      <c r="P19" s="350"/>
      <c r="Q19" s="368">
        <v>4546</v>
      </c>
      <c r="R19" s="369">
        <v>26.629957237420186</v>
      </c>
      <c r="S19" s="370">
        <v>2967</v>
      </c>
      <c r="T19" s="371">
        <v>65.266168059832822</v>
      </c>
      <c r="U19" s="370">
        <v>1579</v>
      </c>
      <c r="V19" s="372">
        <v>34.733831940167178</v>
      </c>
      <c r="W19" s="350"/>
      <c r="X19" s="368">
        <v>8158</v>
      </c>
      <c r="Y19" s="369">
        <v>47.788647413742602</v>
      </c>
      <c r="Z19" s="370">
        <v>5156</v>
      </c>
      <c r="AA19" s="371">
        <v>63.201765138514347</v>
      </c>
      <c r="AB19" s="370">
        <v>3002</v>
      </c>
      <c r="AC19" s="372">
        <f t="shared" si="0"/>
        <v>36.798234861485653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79893</v>
      </c>
      <c r="E20" s="365">
        <f t="shared" si="2"/>
        <v>49947</v>
      </c>
      <c r="F20" s="366">
        <f t="shared" si="3"/>
        <v>62.51736697833352</v>
      </c>
      <c r="G20" s="365">
        <f t="shared" si="4"/>
        <v>29946</v>
      </c>
      <c r="H20" s="367">
        <f t="shared" si="3"/>
        <v>37.48263302166648</v>
      </c>
      <c r="I20" s="350"/>
      <c r="J20" s="368">
        <f t="shared" si="5"/>
        <v>21013</v>
      </c>
      <c r="K20" s="369">
        <f t="shared" si="6"/>
        <v>26.301428160164221</v>
      </c>
      <c r="L20" s="370">
        <v>10223</v>
      </c>
      <c r="M20" s="371">
        <v>48.650835197258843</v>
      </c>
      <c r="N20" s="370">
        <v>10790</v>
      </c>
      <c r="O20" s="372">
        <v>51.349164802741164</v>
      </c>
      <c r="P20" s="350"/>
      <c r="Q20" s="368">
        <v>22797</v>
      </c>
      <c r="R20" s="369">
        <v>28.534414779767943</v>
      </c>
      <c r="S20" s="370">
        <v>15470</v>
      </c>
      <c r="T20" s="371">
        <v>67.859806114839671</v>
      </c>
      <c r="U20" s="370">
        <v>7327</v>
      </c>
      <c r="V20" s="372">
        <v>32.140193885160329</v>
      </c>
      <c r="W20" s="350"/>
      <c r="X20" s="368">
        <v>36083</v>
      </c>
      <c r="Y20" s="369">
        <v>45.164157060067836</v>
      </c>
      <c r="Z20" s="370">
        <v>24254</v>
      </c>
      <c r="AA20" s="371">
        <v>67.217249120084261</v>
      </c>
      <c r="AB20" s="370">
        <v>11829</v>
      </c>
      <c r="AC20" s="372">
        <f t="shared" si="0"/>
        <v>32.782750879915753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27748</v>
      </c>
      <c r="E21" s="365">
        <f t="shared" si="2"/>
        <v>16359</v>
      </c>
      <c r="F21" s="366">
        <f t="shared" si="3"/>
        <v>58.955600403632694</v>
      </c>
      <c r="G21" s="365">
        <f t="shared" si="4"/>
        <v>11389</v>
      </c>
      <c r="H21" s="367">
        <f t="shared" si="3"/>
        <v>41.044399596367306</v>
      </c>
      <c r="I21" s="350"/>
      <c r="J21" s="368">
        <f t="shared" si="5"/>
        <v>8867</v>
      </c>
      <c r="K21" s="369">
        <f t="shared" si="6"/>
        <v>31.955456249099036</v>
      </c>
      <c r="L21" s="370">
        <v>3947</v>
      </c>
      <c r="M21" s="371">
        <v>44.513364159242137</v>
      </c>
      <c r="N21" s="370">
        <v>4920</v>
      </c>
      <c r="O21" s="372">
        <v>55.48663584075787</v>
      </c>
      <c r="P21" s="350"/>
      <c r="Q21" s="368">
        <v>7659</v>
      </c>
      <c r="R21" s="369">
        <v>27.601989332564507</v>
      </c>
      <c r="S21" s="370">
        <v>4993</v>
      </c>
      <c r="T21" s="371">
        <v>65.191278234756496</v>
      </c>
      <c r="U21" s="370">
        <v>2666</v>
      </c>
      <c r="V21" s="372">
        <v>34.808721765243504</v>
      </c>
      <c r="W21" s="350"/>
      <c r="X21" s="368">
        <v>11222</v>
      </c>
      <c r="Y21" s="369">
        <v>40.442554418336456</v>
      </c>
      <c r="Z21" s="370">
        <v>7419</v>
      </c>
      <c r="AA21" s="371">
        <v>66.111210122972736</v>
      </c>
      <c r="AB21" s="370">
        <v>3803</v>
      </c>
      <c r="AC21" s="372">
        <f t="shared" si="0"/>
        <v>33.888789877027271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15662</v>
      </c>
      <c r="E22" s="365">
        <f t="shared" si="2"/>
        <v>9679</v>
      </c>
      <c r="F22" s="366">
        <f t="shared" si="3"/>
        <v>61.799259353850076</v>
      </c>
      <c r="G22" s="365">
        <f t="shared" si="4"/>
        <v>5983</v>
      </c>
      <c r="H22" s="367">
        <f t="shared" si="3"/>
        <v>38.200740646149917</v>
      </c>
      <c r="I22" s="350"/>
      <c r="J22" s="368">
        <f t="shared" si="5"/>
        <v>3491</v>
      </c>
      <c r="K22" s="369">
        <f t="shared" si="6"/>
        <v>22.289618184139957</v>
      </c>
      <c r="L22" s="370">
        <v>1714</v>
      </c>
      <c r="M22" s="371">
        <v>49.09767974792323</v>
      </c>
      <c r="N22" s="370">
        <v>1777</v>
      </c>
      <c r="O22" s="372">
        <v>50.90232025207677</v>
      </c>
      <c r="P22" s="350"/>
      <c r="Q22" s="368">
        <v>4414</v>
      </c>
      <c r="R22" s="369">
        <v>28.182862980462264</v>
      </c>
      <c r="S22" s="370">
        <v>2914</v>
      </c>
      <c r="T22" s="371">
        <v>66.017217942908928</v>
      </c>
      <c r="U22" s="370">
        <v>1500</v>
      </c>
      <c r="V22" s="372">
        <v>33.982782057091079</v>
      </c>
      <c r="W22" s="350"/>
      <c r="X22" s="368">
        <v>7757</v>
      </c>
      <c r="Y22" s="369">
        <v>49.527518835397778</v>
      </c>
      <c r="Z22" s="370">
        <v>5051</v>
      </c>
      <c r="AA22" s="371">
        <v>65.115379657083921</v>
      </c>
      <c r="AB22" s="370">
        <v>2706</v>
      </c>
      <c r="AC22" s="372">
        <f t="shared" si="0"/>
        <v>34.884620342916079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7124</v>
      </c>
      <c r="E23" s="365">
        <f t="shared" si="2"/>
        <v>4326</v>
      </c>
      <c r="F23" s="366">
        <f t="shared" si="3"/>
        <v>60.724312184166195</v>
      </c>
      <c r="G23" s="365">
        <f t="shared" si="4"/>
        <v>2798</v>
      </c>
      <c r="H23" s="367">
        <f t="shared" si="3"/>
        <v>39.275687815833798</v>
      </c>
      <c r="I23" s="350"/>
      <c r="J23" s="368">
        <f t="shared" si="5"/>
        <v>2549</v>
      </c>
      <c r="K23" s="369">
        <f t="shared" si="6"/>
        <v>35.780460415496911</v>
      </c>
      <c r="L23" s="370">
        <v>1124</v>
      </c>
      <c r="M23" s="371">
        <v>44.095723813260101</v>
      </c>
      <c r="N23" s="370">
        <v>1425</v>
      </c>
      <c r="O23" s="372">
        <v>55.904276186739899</v>
      </c>
      <c r="P23" s="350"/>
      <c r="Q23" s="368">
        <v>1271</v>
      </c>
      <c r="R23" s="369">
        <v>17.841100505334083</v>
      </c>
      <c r="S23" s="370">
        <v>755</v>
      </c>
      <c r="T23" s="371">
        <v>59.402045633359556</v>
      </c>
      <c r="U23" s="370">
        <v>516</v>
      </c>
      <c r="V23" s="372">
        <v>40.597954366640444</v>
      </c>
      <c r="W23" s="350"/>
      <c r="X23" s="368">
        <v>3304</v>
      </c>
      <c r="Y23" s="369">
        <v>46.378439079169006</v>
      </c>
      <c r="Z23" s="370">
        <v>2447</v>
      </c>
      <c r="AA23" s="371">
        <v>74.061743341404366</v>
      </c>
      <c r="AB23" s="370">
        <v>857</v>
      </c>
      <c r="AC23" s="372">
        <f t="shared" si="0"/>
        <v>25.938256658595645</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54226</v>
      </c>
      <c r="E24" s="365">
        <f t="shared" si="2"/>
        <v>36697</v>
      </c>
      <c r="F24" s="366">
        <f t="shared" si="3"/>
        <v>67.674178438387486</v>
      </c>
      <c r="G24" s="365">
        <f t="shared" si="4"/>
        <v>17529</v>
      </c>
      <c r="H24" s="367">
        <f t="shared" si="3"/>
        <v>32.325821561612514</v>
      </c>
      <c r="I24" s="350"/>
      <c r="J24" s="368">
        <f t="shared" si="5"/>
        <v>8201</v>
      </c>
      <c r="K24" s="369">
        <f t="shared" si="6"/>
        <v>15.123741378674438</v>
      </c>
      <c r="L24" s="370">
        <v>4159</v>
      </c>
      <c r="M24" s="371">
        <v>50.713327642970377</v>
      </c>
      <c r="N24" s="370">
        <v>4042</v>
      </c>
      <c r="O24" s="372">
        <v>49.28667235702963</v>
      </c>
      <c r="P24" s="350"/>
      <c r="Q24" s="368">
        <v>13224</v>
      </c>
      <c r="R24" s="369">
        <v>24.386825508058866</v>
      </c>
      <c r="S24" s="370">
        <v>9464</v>
      </c>
      <c r="T24" s="371">
        <v>71.56684815486993</v>
      </c>
      <c r="U24" s="370">
        <v>3760</v>
      </c>
      <c r="V24" s="372">
        <v>28.433151845130066</v>
      </c>
      <c r="W24" s="350"/>
      <c r="X24" s="368">
        <v>32801</v>
      </c>
      <c r="Y24" s="369">
        <v>60.489433113266699</v>
      </c>
      <c r="Z24" s="370">
        <v>23074</v>
      </c>
      <c r="AA24" s="371">
        <v>70.345416298283595</v>
      </c>
      <c r="AB24" s="370">
        <v>9727</v>
      </c>
      <c r="AC24" s="372">
        <f t="shared" si="0"/>
        <v>29.654583701716415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7120</v>
      </c>
      <c r="E25" s="365">
        <f t="shared" si="2"/>
        <v>4296</v>
      </c>
      <c r="F25" s="366">
        <f t="shared" si="3"/>
        <v>60.337078651685395</v>
      </c>
      <c r="G25" s="365">
        <f t="shared" si="4"/>
        <v>2824</v>
      </c>
      <c r="H25" s="367">
        <f t="shared" si="3"/>
        <v>39.662921348314605</v>
      </c>
      <c r="I25" s="350"/>
      <c r="J25" s="368">
        <f t="shared" si="5"/>
        <v>2563</v>
      </c>
      <c r="K25" s="369">
        <f t="shared" si="6"/>
        <v>35.997191011235955</v>
      </c>
      <c r="L25" s="370">
        <v>1200</v>
      </c>
      <c r="M25" s="371">
        <v>46.820132657042528</v>
      </c>
      <c r="N25" s="370">
        <v>1363</v>
      </c>
      <c r="O25" s="372">
        <v>53.179867342957479</v>
      </c>
      <c r="P25" s="350"/>
      <c r="Q25" s="368">
        <v>2483</v>
      </c>
      <c r="R25" s="369">
        <v>34.873595505617978</v>
      </c>
      <c r="S25" s="370">
        <v>1730</v>
      </c>
      <c r="T25" s="371">
        <v>69.673781715666522</v>
      </c>
      <c r="U25" s="370">
        <v>753</v>
      </c>
      <c r="V25" s="372">
        <v>30.326218284333468</v>
      </c>
      <c r="W25" s="350"/>
      <c r="X25" s="368">
        <v>2074</v>
      </c>
      <c r="Y25" s="369">
        <v>29.129213483146067</v>
      </c>
      <c r="Z25" s="370">
        <v>1366</v>
      </c>
      <c r="AA25" s="371">
        <v>65.863066538090635</v>
      </c>
      <c r="AB25" s="370">
        <v>708</v>
      </c>
      <c r="AC25" s="372">
        <f t="shared" si="0"/>
        <v>34.136933461909351</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4897</v>
      </c>
      <c r="E26" s="380">
        <f t="shared" si="2"/>
        <v>2854</v>
      </c>
      <c r="F26" s="381">
        <f t="shared" si="3"/>
        <v>58.280579946906272</v>
      </c>
      <c r="G26" s="380">
        <f t="shared" si="4"/>
        <v>2043</v>
      </c>
      <c r="H26" s="367">
        <f t="shared" si="3"/>
        <v>41.719420053093728</v>
      </c>
      <c r="I26" s="350"/>
      <c r="J26" s="377">
        <f t="shared" si="5"/>
        <v>1662</v>
      </c>
      <c r="K26" s="378">
        <f t="shared" si="6"/>
        <v>33.939146416173166</v>
      </c>
      <c r="L26" s="375">
        <v>812</v>
      </c>
      <c r="M26" s="376">
        <v>48.856799037304455</v>
      </c>
      <c r="N26" s="375">
        <v>850</v>
      </c>
      <c r="O26" s="372">
        <v>51.143200962695545</v>
      </c>
      <c r="P26" s="350"/>
      <c r="Q26" s="377">
        <v>1184</v>
      </c>
      <c r="R26" s="378">
        <v>24.178068205023486</v>
      </c>
      <c r="S26" s="375">
        <v>643</v>
      </c>
      <c r="T26" s="376">
        <v>54.307432432432435</v>
      </c>
      <c r="U26" s="375">
        <v>541</v>
      </c>
      <c r="V26" s="372">
        <v>45.692567567567565</v>
      </c>
      <c r="W26" s="350"/>
      <c r="X26" s="377">
        <v>2051</v>
      </c>
      <c r="Y26" s="378">
        <v>41.882785378803348</v>
      </c>
      <c r="Z26" s="375">
        <v>1399</v>
      </c>
      <c r="AA26" s="376">
        <v>68.2106289614822</v>
      </c>
      <c r="AB26" s="375">
        <v>652</v>
      </c>
      <c r="AC26" s="372">
        <f t="shared" si="0"/>
        <v>31.789371038517793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32060</v>
      </c>
      <c r="E27" s="380">
        <f t="shared" si="2"/>
        <v>19047</v>
      </c>
      <c r="F27" s="381">
        <f t="shared" si="3"/>
        <v>59.410480349344972</v>
      </c>
      <c r="G27" s="380">
        <f t="shared" si="4"/>
        <v>13013</v>
      </c>
      <c r="H27" s="367">
        <f t="shared" si="3"/>
        <v>40.589519650655021</v>
      </c>
      <c r="I27" s="350"/>
      <c r="J27" s="377">
        <f t="shared" si="5"/>
        <v>8859</v>
      </c>
      <c r="K27" s="378">
        <f t="shared" si="6"/>
        <v>27.632563942607614</v>
      </c>
      <c r="L27" s="375">
        <v>4019</v>
      </c>
      <c r="M27" s="376">
        <v>45.366294164126877</v>
      </c>
      <c r="N27" s="375">
        <v>4840</v>
      </c>
      <c r="O27" s="372">
        <v>54.633705835873123</v>
      </c>
      <c r="P27" s="350"/>
      <c r="Q27" s="377">
        <v>7588</v>
      </c>
      <c r="R27" s="378">
        <v>23.668122270742359</v>
      </c>
      <c r="S27" s="375">
        <v>4519</v>
      </c>
      <c r="T27" s="376">
        <v>59.554559831312602</v>
      </c>
      <c r="U27" s="375">
        <v>3069</v>
      </c>
      <c r="V27" s="372">
        <v>40.445440168687405</v>
      </c>
      <c r="W27" s="350"/>
      <c r="X27" s="377">
        <v>15613</v>
      </c>
      <c r="Y27" s="378">
        <v>48.699313786650031</v>
      </c>
      <c r="Z27" s="375">
        <v>10509</v>
      </c>
      <c r="AA27" s="376">
        <v>67.309293537436758</v>
      </c>
      <c r="AB27" s="375">
        <v>5104</v>
      </c>
      <c r="AC27" s="372">
        <f t="shared" si="0"/>
        <v>32.690706462563249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4112</v>
      </c>
      <c r="E28" s="380">
        <f t="shared" si="2"/>
        <v>2268</v>
      </c>
      <c r="F28" s="381">
        <f t="shared" si="3"/>
        <v>55.15564202334631</v>
      </c>
      <c r="G28" s="380">
        <f t="shared" si="4"/>
        <v>1844</v>
      </c>
      <c r="H28" s="382">
        <f t="shared" si="3"/>
        <v>44.844357976653697</v>
      </c>
      <c r="I28" s="350"/>
      <c r="J28" s="377">
        <f t="shared" si="5"/>
        <v>1661</v>
      </c>
      <c r="K28" s="378">
        <f t="shared" si="6"/>
        <v>40.393968871595334</v>
      </c>
      <c r="L28" s="375">
        <v>666</v>
      </c>
      <c r="M28" s="376">
        <v>40.096327513546051</v>
      </c>
      <c r="N28" s="375">
        <v>995</v>
      </c>
      <c r="O28" s="383">
        <v>59.903672486453942</v>
      </c>
      <c r="P28" s="350"/>
      <c r="Q28" s="377">
        <v>777</v>
      </c>
      <c r="R28" s="378">
        <v>18.895914396887157</v>
      </c>
      <c r="S28" s="375">
        <v>475</v>
      </c>
      <c r="T28" s="376">
        <v>61.132561132561136</v>
      </c>
      <c r="U28" s="375">
        <v>302</v>
      </c>
      <c r="V28" s="383">
        <v>38.867438867438871</v>
      </c>
      <c r="W28" s="350"/>
      <c r="X28" s="377">
        <v>1674</v>
      </c>
      <c r="Y28" s="378">
        <v>40.710116731517509</v>
      </c>
      <c r="Z28" s="375">
        <v>1127</v>
      </c>
      <c r="AA28" s="376">
        <v>67.323775388291523</v>
      </c>
      <c r="AB28" s="375">
        <v>547</v>
      </c>
      <c r="AC28" s="383">
        <f t="shared" si="0"/>
        <v>32.676224611708484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1350</v>
      </c>
      <c r="E29" s="386">
        <f t="shared" si="2"/>
        <v>808</v>
      </c>
      <c r="F29" s="387">
        <f t="shared" si="3"/>
        <v>59.851851851851855</v>
      </c>
      <c r="G29" s="386">
        <f t="shared" si="4"/>
        <v>542</v>
      </c>
      <c r="H29" s="388">
        <f t="shared" si="3"/>
        <v>40.148148148148152</v>
      </c>
      <c r="I29" s="350"/>
      <c r="J29" s="389">
        <f t="shared" si="5"/>
        <v>693</v>
      </c>
      <c r="K29" s="390">
        <f t="shared" si="6"/>
        <v>51.333333333333329</v>
      </c>
      <c r="L29" s="391">
        <v>324</v>
      </c>
      <c r="M29" s="392">
        <v>46.753246753246749</v>
      </c>
      <c r="N29" s="391">
        <v>369</v>
      </c>
      <c r="O29" s="393">
        <v>53.246753246753244</v>
      </c>
      <c r="P29" s="350"/>
      <c r="Q29" s="389">
        <v>320</v>
      </c>
      <c r="R29" s="390">
        <v>23.703703703703706</v>
      </c>
      <c r="S29" s="391">
        <v>222</v>
      </c>
      <c r="T29" s="392">
        <v>69.375</v>
      </c>
      <c r="U29" s="391">
        <v>98</v>
      </c>
      <c r="V29" s="393">
        <v>30.625000000000004</v>
      </c>
      <c r="W29" s="350"/>
      <c r="X29" s="389">
        <v>337</v>
      </c>
      <c r="Y29" s="390">
        <v>24.962962962962962</v>
      </c>
      <c r="Z29" s="391">
        <v>262</v>
      </c>
      <c r="AA29" s="392">
        <v>77.744807121661722</v>
      </c>
      <c r="AB29" s="391">
        <v>75</v>
      </c>
      <c r="AC29" s="393">
        <f t="shared" si="0"/>
        <v>22.255192878338278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383701</v>
      </c>
      <c r="E31" s="1236">
        <f>L31+S31+Z31</f>
        <v>236696</v>
      </c>
      <c r="F31" s="1237">
        <f>E31/$D31*100</f>
        <v>61.687616138607929</v>
      </c>
      <c r="G31" s="1236">
        <f>N31+U31+AB31</f>
        <v>147005</v>
      </c>
      <c r="H31" s="1238">
        <f>G31/$D31*100</f>
        <v>38.312383861392071</v>
      </c>
      <c r="I31" s="320"/>
      <c r="J31" s="1239">
        <f>SUM(J12:J29)</f>
        <v>97247</v>
      </c>
      <c r="K31" s="1240">
        <f>J31/$D31*100</f>
        <v>25.344473952374376</v>
      </c>
      <c r="L31" s="1236">
        <f>SUM(L12:L29)</f>
        <v>45967</v>
      </c>
      <c r="M31" s="1237">
        <f>L31/$J31*100</f>
        <v>47.268296194227069</v>
      </c>
      <c r="N31" s="1236">
        <f>SUM(N12:N29)</f>
        <v>51280</v>
      </c>
      <c r="O31" s="1241">
        <f>N31/$J31*100</f>
        <v>52.731703805772931</v>
      </c>
      <c r="P31" s="320"/>
      <c r="Q31" s="1239">
        <f>SUM(Q12:Q29)</f>
        <v>104078</v>
      </c>
      <c r="R31" s="1240">
        <f>Q31/$D31*100</f>
        <v>27.124766419686164</v>
      </c>
      <c r="S31" s="1236">
        <f>SUM(S12:S29)</f>
        <v>69145</v>
      </c>
      <c r="T31" s="1237">
        <f>S31/$Q31*100</f>
        <v>66.435750110494055</v>
      </c>
      <c r="U31" s="1236">
        <f>SUM(U12:U29)</f>
        <v>34933</v>
      </c>
      <c r="V31" s="1241">
        <f>U31/$Q31*100</f>
        <v>33.564249889505945</v>
      </c>
      <c r="W31" s="320"/>
      <c r="X31" s="1239">
        <f>SUM(X12:X29)</f>
        <v>182376</v>
      </c>
      <c r="Y31" s="1240">
        <f>X31/$D31*100</f>
        <v>47.53075962793946</v>
      </c>
      <c r="Z31" s="1236">
        <f>SUM(Z12:Z29)</f>
        <v>121584</v>
      </c>
      <c r="AA31" s="1237">
        <f>Z31/$X31*100</f>
        <v>66.666666666666657</v>
      </c>
      <c r="AB31" s="1236">
        <f>SUM(AB12:AB29)</f>
        <v>60792</v>
      </c>
      <c r="AC31" s="1241">
        <f>AB31/$X31*100</f>
        <v>33.333333333333329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7"/>
      <c r="C2" s="1387"/>
    </row>
    <row r="3" spans="1:38" s="345" customFormat="1" ht="4.5" customHeight="1" x14ac:dyDescent="0.25">
      <c r="B3" s="1388"/>
      <c r="C3" s="1388"/>
    </row>
    <row r="4" spans="1:38" s="492" customFormat="1" ht="17.25" customHeight="1" x14ac:dyDescent="0.25">
      <c r="A4" s="1414" t="s">
        <v>408</v>
      </c>
      <c r="B4" s="1414"/>
      <c r="C4" s="1414"/>
      <c r="D4" s="1414"/>
      <c r="E4" s="1414"/>
      <c r="F4" s="1414"/>
      <c r="G4" s="1414"/>
      <c r="H4" s="1414"/>
      <c r="I4" s="1414"/>
      <c r="J4" s="1414"/>
      <c r="K4" s="1414"/>
      <c r="L4" s="1414"/>
      <c r="M4" s="1414"/>
      <c r="N4" s="1414"/>
    </row>
    <row r="5" spans="1:38" s="492" customFormat="1" ht="17.25" customHeight="1" x14ac:dyDescent="0.25">
      <c r="B5" s="1415" t="str">
        <f>porsaad!$B$6</f>
        <v>Situación a 30 de junio de 2024</v>
      </c>
      <c r="C5" s="1415"/>
      <c r="D5" s="1415"/>
      <c r="E5" s="1415"/>
      <c r="F5" s="1415"/>
      <c r="G5" s="1415"/>
      <c r="H5" s="1415"/>
      <c r="I5" s="1415"/>
      <c r="J5" s="1415"/>
      <c r="K5" s="1415"/>
      <c r="L5" s="1415"/>
      <c r="M5" s="1415"/>
      <c r="N5" s="1415"/>
    </row>
    <row r="6" spans="1:38" s="492" customFormat="1" ht="6" customHeight="1" x14ac:dyDescent="0.25"/>
    <row r="7" spans="1:38" s="437" customFormat="1" ht="12.75" customHeight="1" x14ac:dyDescent="0.25">
      <c r="A7" s="488"/>
      <c r="B7" s="1391" t="s">
        <v>12</v>
      </c>
      <c r="D7" s="1394" t="s">
        <v>244</v>
      </c>
      <c r="E7" s="1395"/>
      <c r="F7" s="489"/>
      <c r="G7" s="1425"/>
      <c r="H7" s="1425"/>
      <c r="I7" s="489"/>
      <c r="J7" s="1425"/>
      <c r="K7" s="1425"/>
      <c r="L7" s="489"/>
      <c r="M7" s="1425"/>
      <c r="N7" s="1426"/>
      <c r="O7" s="488"/>
      <c r="P7" s="488"/>
      <c r="W7" s="490"/>
    </row>
    <row r="8" spans="1:38" s="437" customFormat="1" ht="33.75" customHeight="1" x14ac:dyDescent="0.25">
      <c r="A8" s="488"/>
      <c r="B8" s="1392"/>
      <c r="D8" s="1423"/>
      <c r="E8" s="1424"/>
      <c r="F8" s="491"/>
      <c r="G8" s="1400" t="s">
        <v>222</v>
      </c>
      <c r="H8" s="1402"/>
      <c r="J8" s="1400" t="s">
        <v>177</v>
      </c>
      <c r="K8" s="1402"/>
      <c r="M8" s="1400" t="s">
        <v>178</v>
      </c>
      <c r="N8" s="1402"/>
      <c r="O8" s="488"/>
      <c r="P8" s="488"/>
      <c r="W8" s="490"/>
    </row>
    <row r="9" spans="1:38" s="437" customFormat="1" ht="6" customHeight="1" x14ac:dyDescent="0.25">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5">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376734</v>
      </c>
      <c r="E12" s="498">
        <f>D12/'20pobl'!D12*100</f>
        <v>4.3887179471646975</v>
      </c>
      <c r="F12" s="350"/>
      <c r="G12" s="355">
        <v>112003</v>
      </c>
      <c r="H12" s="498">
        <v>1.5963696106687086</v>
      </c>
      <c r="I12" s="350"/>
      <c r="J12" s="355">
        <v>87142</v>
      </c>
      <c r="K12" s="498">
        <v>7.6043391035044259</v>
      </c>
      <c r="L12" s="350"/>
      <c r="M12" s="355">
        <v>177589</v>
      </c>
      <c r="N12" s="498">
        <f>M12/'20pobl'!X12*100</f>
        <v>42.073828031528897</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49959</v>
      </c>
      <c r="E13" s="500">
        <f>D13/'20pobl'!D13*100</f>
        <v>3.7247006424417113</v>
      </c>
      <c r="F13" s="350"/>
      <c r="G13" s="368">
        <v>10078</v>
      </c>
      <c r="H13" s="501">
        <v>0.96510473177117506</v>
      </c>
      <c r="I13" s="350"/>
      <c r="J13" s="368">
        <v>9570</v>
      </c>
      <c r="K13" s="501">
        <v>4.761359848352928</v>
      </c>
      <c r="L13" s="350"/>
      <c r="M13" s="368">
        <v>30311</v>
      </c>
      <c r="N13" s="501">
        <f>M13/'20pobl'!X13*100</f>
        <v>31.555222420021444</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40816</v>
      </c>
      <c r="E14" s="500">
        <f>D14/'20pobl'!D14*100</f>
        <v>4.0570144921774052</v>
      </c>
      <c r="F14" s="350"/>
      <c r="G14" s="368">
        <v>9550</v>
      </c>
      <c r="H14" s="501">
        <v>1.3102383810667124</v>
      </c>
      <c r="I14" s="350"/>
      <c r="J14" s="368">
        <v>8845</v>
      </c>
      <c r="K14" s="501">
        <v>4.5759783126047635</v>
      </c>
      <c r="L14" s="350"/>
      <c r="M14" s="368">
        <v>22421</v>
      </c>
      <c r="N14" s="501">
        <f>M14/'20pobl'!X14*100</f>
        <v>26.725710130761804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42594</v>
      </c>
      <c r="E15" s="500">
        <f>D15/'20pobl'!D15*100</f>
        <v>3.52043877788853</v>
      </c>
      <c r="F15" s="350"/>
      <c r="G15" s="368">
        <v>12029</v>
      </c>
      <c r="H15" s="501">
        <v>1.190612875128672</v>
      </c>
      <c r="I15" s="350"/>
      <c r="J15" s="368">
        <v>9931</v>
      </c>
      <c r="K15" s="501">
        <v>6.7541282407029568</v>
      </c>
      <c r="L15" s="350"/>
      <c r="M15" s="368">
        <v>20634</v>
      </c>
      <c r="N15" s="501">
        <f>M15/'20pobl'!X15*100</f>
        <v>39.265461465271166</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55189</v>
      </c>
      <c r="E16" s="500">
        <f>D16/'20pobl'!D16*100</f>
        <v>2.4938364657101442</v>
      </c>
      <c r="F16" s="350"/>
      <c r="G16" s="368">
        <v>20552</v>
      </c>
      <c r="H16" s="501">
        <v>1.1252312522139714</v>
      </c>
      <c r="I16" s="350"/>
      <c r="J16" s="368">
        <v>11882</v>
      </c>
      <c r="K16" s="501">
        <v>4.1232176505085487</v>
      </c>
      <c r="L16" s="350"/>
      <c r="M16" s="368">
        <v>22755</v>
      </c>
      <c r="N16" s="501">
        <f>M16/'20pobl'!X16*100</f>
        <v>23.131111879155061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22833</v>
      </c>
      <c r="E17" s="502">
        <f>D17/'20pobl'!D17*100</f>
        <v>3.8806091908896696</v>
      </c>
      <c r="F17" s="350"/>
      <c r="G17" s="377">
        <v>6353</v>
      </c>
      <c r="H17" s="502">
        <v>1.4111067181384853</v>
      </c>
      <c r="I17" s="350"/>
      <c r="J17" s="377">
        <v>4876</v>
      </c>
      <c r="K17" s="502">
        <v>5.0012821170316428</v>
      </c>
      <c r="L17" s="350"/>
      <c r="M17" s="377">
        <v>11604</v>
      </c>
      <c r="N17" s="502">
        <f>M17/'20pobl'!X17*100</f>
        <v>28.526476227936477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153002</v>
      </c>
      <c r="E18" s="500">
        <f>D18/'20pobl'!D18*100</f>
        <v>6.4186687687182511</v>
      </c>
      <c r="F18" s="350"/>
      <c r="G18" s="368">
        <v>31132</v>
      </c>
      <c r="H18" s="501">
        <v>1.7763657537771735</v>
      </c>
      <c r="I18" s="350"/>
      <c r="J18" s="368">
        <v>27641</v>
      </c>
      <c r="K18" s="501">
        <v>6.6807495510476365</v>
      </c>
      <c r="L18" s="350"/>
      <c r="M18" s="368">
        <v>94229</v>
      </c>
      <c r="N18" s="501">
        <f>M18/'20pobl'!X18*100</f>
        <v>43.344603141746589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94727</v>
      </c>
      <c r="E19" s="500">
        <f>D19/'20pobl'!D19*100</f>
        <v>4.5452538906743767</v>
      </c>
      <c r="F19" s="350"/>
      <c r="G19" s="368">
        <v>22057</v>
      </c>
      <c r="H19" s="501">
        <v>1.3131902479683268</v>
      </c>
      <c r="I19" s="350"/>
      <c r="J19" s="368">
        <v>18411</v>
      </c>
      <c r="K19" s="501">
        <v>6.7333504004681268</v>
      </c>
      <c r="L19" s="350"/>
      <c r="M19" s="368">
        <v>54259</v>
      </c>
      <c r="N19" s="501">
        <f>M19/'20pobl'!X19*100</f>
        <v>41.417186999068747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338778</v>
      </c>
      <c r="E20" s="500">
        <f>D20/'20pobl'!D20*100</f>
        <v>4.2872638102709413</v>
      </c>
      <c r="F20" s="350"/>
      <c r="G20" s="368">
        <v>85324</v>
      </c>
      <c r="H20" s="501">
        <v>1.338877940446576</v>
      </c>
      <c r="I20" s="350"/>
      <c r="J20" s="368">
        <v>76018</v>
      </c>
      <c r="K20" s="501">
        <v>7.0637013579537955</v>
      </c>
      <c r="L20" s="350"/>
      <c r="M20" s="368">
        <v>177436</v>
      </c>
      <c r="N20" s="501">
        <f>M20/'20pobl'!X20*100</f>
        <v>39.170305484054694</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195278</v>
      </c>
      <c r="E21" s="500">
        <f>D21/'20pobl'!D21*100</f>
        <v>3.7436867295030187</v>
      </c>
      <c r="F21" s="350"/>
      <c r="G21" s="368">
        <v>52696</v>
      </c>
      <c r="H21" s="501">
        <v>1.264098951677769</v>
      </c>
      <c r="I21" s="350"/>
      <c r="J21" s="368">
        <v>42085</v>
      </c>
      <c r="K21" s="501">
        <v>5.5721352194429583</v>
      </c>
      <c r="L21" s="350"/>
      <c r="M21" s="368">
        <v>100497</v>
      </c>
      <c r="N21" s="501">
        <f>M21/'20pobl'!X21*100</f>
        <v>34.386398319293228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56394</v>
      </c>
      <c r="E22" s="500">
        <f>D22/'20pobl'!D22*100</f>
        <v>5.3489214706166903</v>
      </c>
      <c r="F22" s="350"/>
      <c r="G22" s="368">
        <v>13107</v>
      </c>
      <c r="H22" s="501">
        <v>1.5905800574972786</v>
      </c>
      <c r="I22" s="350"/>
      <c r="J22" s="368">
        <v>12184</v>
      </c>
      <c r="K22" s="501">
        <v>7.7502417179787289</v>
      </c>
      <c r="L22" s="350"/>
      <c r="M22" s="368">
        <v>31103</v>
      </c>
      <c r="N22" s="501">
        <f>M22/'20pobl'!X22*100</f>
        <v>42.572441451429668</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83897</v>
      </c>
      <c r="E23" s="500">
        <f>D23/'20pobl'!D23*100</f>
        <v>3.1079593276195219</v>
      </c>
      <c r="F23" s="350"/>
      <c r="G23" s="368">
        <v>24415</v>
      </c>
      <c r="H23" s="501">
        <v>1.2272408769984449</v>
      </c>
      <c r="I23" s="350"/>
      <c r="J23" s="368">
        <v>14937</v>
      </c>
      <c r="K23" s="501">
        <v>3.1568869463770932</v>
      </c>
      <c r="L23" s="350"/>
      <c r="M23" s="368">
        <v>44545</v>
      </c>
      <c r="N23" s="501">
        <f>M23/'20pobl'!X23*100</f>
        <v>18.80757960869088</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251691</v>
      </c>
      <c r="E24" s="500">
        <f>D24/'20pobl'!D24*100</f>
        <v>3.6626099058732349</v>
      </c>
      <c r="F24" s="350"/>
      <c r="G24" s="368">
        <v>59402</v>
      </c>
      <c r="H24" s="501">
        <v>1.0597347362749794</v>
      </c>
      <c r="I24" s="350"/>
      <c r="J24" s="368">
        <v>49010</v>
      </c>
      <c r="K24" s="501">
        <v>5.5018579014133522</v>
      </c>
      <c r="L24" s="350"/>
      <c r="M24" s="368">
        <v>143279</v>
      </c>
      <c r="N24" s="501">
        <f>M24/'20pobl'!X24*100</f>
        <v>38.131673355546802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56723</v>
      </c>
      <c r="E25" s="500">
        <f>D25/'20pobl'!D25*100</f>
        <v>3.6555579328887435</v>
      </c>
      <c r="F25" s="350"/>
      <c r="G25" s="368">
        <v>20149</v>
      </c>
      <c r="H25" s="501">
        <v>1.5522646083823368</v>
      </c>
      <c r="I25" s="350"/>
      <c r="J25" s="368">
        <v>12567</v>
      </c>
      <c r="K25" s="501">
        <v>6.8919185714912468</v>
      </c>
      <c r="L25" s="350"/>
      <c r="M25" s="368">
        <v>24007</v>
      </c>
      <c r="N25" s="501">
        <f>M25/'20pobl'!X25*100</f>
        <v>33.666157147064183</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21529</v>
      </c>
      <c r="E26" s="504">
        <f>D26/'20pobl'!D26*100</f>
        <v>3.2029814551703102</v>
      </c>
      <c r="F26" s="350"/>
      <c r="G26" s="377">
        <v>5149</v>
      </c>
      <c r="H26" s="502">
        <v>0.96293207111746126</v>
      </c>
      <c r="I26" s="350"/>
      <c r="J26" s="377">
        <v>3965</v>
      </c>
      <c r="K26" s="502">
        <v>4.1431989884951772</v>
      </c>
      <c r="L26" s="350"/>
      <c r="M26" s="377">
        <v>12415</v>
      </c>
      <c r="N26" s="502">
        <f>M26/'20pobl'!X26*100</f>
        <v>29.747214568108305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116085</v>
      </c>
      <c r="E27" s="504">
        <f>D27/'20pobl'!D27*100</f>
        <v>5.2377789669458403</v>
      </c>
      <c r="F27" s="350"/>
      <c r="G27" s="377">
        <v>30550</v>
      </c>
      <c r="H27" s="502">
        <v>1.8012355709533518</v>
      </c>
      <c r="I27" s="350"/>
      <c r="J27" s="377">
        <v>23389</v>
      </c>
      <c r="K27" s="502">
        <v>6.4732810060999233</v>
      </c>
      <c r="L27" s="350"/>
      <c r="M27" s="377">
        <v>62146</v>
      </c>
      <c r="N27" s="502">
        <f>M27/'20pobl'!X27*100</f>
        <v>39.103241719520788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14845</v>
      </c>
      <c r="E28" s="504">
        <f>D28/'20pobl'!D28*100</f>
        <v>4.6062144333223696</v>
      </c>
      <c r="F28" s="350"/>
      <c r="G28" s="377">
        <v>3448</v>
      </c>
      <c r="H28" s="502">
        <v>1.3677058004529932</v>
      </c>
      <c r="I28" s="350"/>
      <c r="J28" s="377">
        <v>2785</v>
      </c>
      <c r="K28" s="502">
        <v>5.7899004178707303</v>
      </c>
      <c r="L28" s="350"/>
      <c r="M28" s="377">
        <v>8612</v>
      </c>
      <c r="N28" s="502">
        <f>M28/'20pobl'!X28*100</f>
        <v>39.003623188405797</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5270</v>
      </c>
      <c r="E29" s="506">
        <f>D29/'20pobl'!D29*100</f>
        <v>3.1267613990328993</v>
      </c>
      <c r="F29" s="350"/>
      <c r="G29" s="389">
        <v>2821</v>
      </c>
      <c r="H29" s="507">
        <v>1.9068670195148001</v>
      </c>
      <c r="I29" s="350"/>
      <c r="J29" s="389">
        <v>957</v>
      </c>
      <c r="K29" s="507">
        <v>6.0788922060598365</v>
      </c>
      <c r="L29" s="350"/>
      <c r="M29" s="389">
        <v>1492</v>
      </c>
      <c r="N29" s="507">
        <f>M29/'20pobl'!X29*100</f>
        <v>30.680649804647338</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2" t="s">
        <v>0</v>
      </c>
      <c r="C31" s="320"/>
      <c r="D31" s="1248">
        <f>G31+J31+M31</f>
        <v>1976344</v>
      </c>
      <c r="E31" s="1249">
        <f>D31/'20pobl'!D31*100</f>
        <v>4.1100741658152469</v>
      </c>
      <c r="F31" s="320"/>
      <c r="G31" s="1248">
        <f>SUM(G12:G29)</f>
        <v>520815</v>
      </c>
      <c r="H31" s="1249">
        <f>G31/'20pobl'!J31*100</f>
        <v>1.3563743657315948</v>
      </c>
      <c r="I31" s="320"/>
      <c r="J31" s="1248">
        <f>SUM(J12:J29)</f>
        <v>416195</v>
      </c>
      <c r="K31" s="1249">
        <f>J31/'20pobl'!Q31*100</f>
        <v>6.1062171779547949</v>
      </c>
      <c r="L31" s="320"/>
      <c r="M31" s="1248">
        <f>SUM(M12:M29)</f>
        <v>1039334</v>
      </c>
      <c r="N31" s="1249">
        <f>M31/'20pobl'!X31*100</f>
        <v>36.190349509410993</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5">
      <c r="B35" s="1433"/>
      <c r="C35" s="1433"/>
      <c r="D35" s="1433"/>
      <c r="E35" s="510"/>
    </row>
    <row r="36" spans="2:14" ht="4.5" customHeight="1" x14ac:dyDescent="0.25">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3"/>
  <sheetViews>
    <sheetView topLeftCell="A6" zoomScaleNormal="100" workbookViewId="0">
      <selection activeCell="A33" sqref="A33:XFD33"/>
    </sheetView>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355"/>
      <c r="C2" s="1355"/>
      <c r="D2" s="1355"/>
      <c r="E2" s="1355"/>
      <c r="F2" s="1355"/>
      <c r="G2" s="1355"/>
      <c r="H2" s="1355"/>
      <c r="I2" s="1355"/>
      <c r="J2" s="1355"/>
      <c r="K2" s="1355"/>
      <c r="L2" s="1355"/>
      <c r="M2" s="1355"/>
      <c r="N2" s="1355"/>
      <c r="O2" s="1355"/>
      <c r="P2" s="1355"/>
      <c r="Q2" s="1355"/>
      <c r="R2" s="1355"/>
      <c r="S2" s="210"/>
      <c r="T2" s="210"/>
    </row>
    <row r="3" spans="1:20" x14ac:dyDescent="0.25">
      <c r="C3" s="1356" t="s">
        <v>315</v>
      </c>
      <c r="D3" s="1356"/>
      <c r="E3" s="1356"/>
    </row>
    <row r="5" spans="1:20" ht="23.25" customHeight="1" x14ac:dyDescent="0.25">
      <c r="B5" s="1357" t="s">
        <v>291</v>
      </c>
      <c r="C5" s="1358"/>
      <c r="D5" s="1358"/>
      <c r="E5" s="1358"/>
      <c r="F5" s="1358"/>
      <c r="G5" s="1358"/>
      <c r="H5" s="1358"/>
      <c r="I5" s="1358"/>
      <c r="J5" s="1358"/>
      <c r="K5" s="1358"/>
      <c r="L5" s="1358"/>
      <c r="M5" s="1358"/>
      <c r="N5" s="1358"/>
      <c r="O5" s="1358"/>
      <c r="P5" s="1358"/>
      <c r="Q5" s="1359">
        <v>45473</v>
      </c>
      <c r="R5" s="1360"/>
      <c r="S5" s="1360"/>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361" t="s">
        <v>316</v>
      </c>
      <c r="C7" s="1361"/>
      <c r="D7" s="1361"/>
      <c r="E7" s="1361"/>
      <c r="F7" s="1361"/>
      <c r="G7" s="1361"/>
      <c r="H7" s="1361"/>
      <c r="I7" s="1361"/>
      <c r="J7" s="1361"/>
      <c r="K7" s="1361"/>
      <c r="L7" s="1361"/>
      <c r="M7" s="1361"/>
      <c r="N7" s="1361"/>
      <c r="O7" s="1361"/>
      <c r="P7" s="1361"/>
      <c r="Q7" s="1361"/>
      <c r="R7" s="1361"/>
      <c r="S7" s="1361"/>
    </row>
    <row r="8" spans="1:20" ht="18.75" customHeight="1" x14ac:dyDescent="0.25">
      <c r="B8" s="1354" t="s">
        <v>317</v>
      </c>
      <c r="C8" s="1354"/>
      <c r="D8" s="1354"/>
      <c r="E8" s="1354"/>
      <c r="F8" s="1354"/>
      <c r="G8" s="1354"/>
      <c r="H8" s="1354"/>
      <c r="I8" s="1354"/>
      <c r="J8" s="1354"/>
      <c r="K8" s="1354"/>
      <c r="L8" s="1354"/>
      <c r="M8" s="1354"/>
      <c r="N8" s="1354"/>
      <c r="O8" s="1354"/>
      <c r="P8" s="1354"/>
      <c r="Q8" s="1354"/>
      <c r="R8" s="1354"/>
      <c r="S8" s="1354"/>
      <c r="T8" s="1354"/>
    </row>
    <row r="9" spans="1:20" ht="18.75" customHeight="1" x14ac:dyDescent="0.25">
      <c r="B9" s="1354" t="s">
        <v>318</v>
      </c>
      <c r="C9" s="1354"/>
      <c r="D9" s="1354"/>
      <c r="E9" s="1354"/>
      <c r="F9" s="1354"/>
      <c r="G9" s="1354"/>
      <c r="H9" s="1354"/>
      <c r="I9" s="1354"/>
      <c r="J9" s="1354"/>
      <c r="K9" s="1354"/>
      <c r="L9" s="1354"/>
      <c r="M9" s="1354"/>
      <c r="N9" s="1354"/>
      <c r="O9" s="1354"/>
      <c r="P9" s="1354"/>
      <c r="Q9" s="1354"/>
      <c r="R9" s="1354"/>
      <c r="S9" s="1354"/>
      <c r="T9" s="1354"/>
    </row>
    <row r="10" spans="1:20" ht="18.75" customHeight="1" x14ac:dyDescent="0.25">
      <c r="B10" s="1354" t="s">
        <v>319</v>
      </c>
      <c r="C10" s="1354"/>
      <c r="D10" s="1354"/>
      <c r="E10" s="1354"/>
      <c r="F10" s="1354"/>
      <c r="G10" s="1354"/>
      <c r="H10" s="1354"/>
      <c r="I10" s="1354"/>
      <c r="J10" s="1354"/>
      <c r="K10" s="1354"/>
      <c r="L10" s="1354"/>
      <c r="M10" s="1354"/>
      <c r="N10" s="1354"/>
      <c r="O10" s="1354"/>
      <c r="P10" s="1354"/>
      <c r="Q10" s="1354"/>
      <c r="R10" s="1354"/>
      <c r="S10" s="1354"/>
      <c r="T10" s="1354"/>
    </row>
    <row r="11" spans="1:20" ht="18.75" customHeight="1" x14ac:dyDescent="0.25">
      <c r="B11" s="1354" t="s">
        <v>320</v>
      </c>
      <c r="C11" s="1354"/>
      <c r="D11" s="1354"/>
      <c r="E11" s="1354"/>
      <c r="F11" s="1354"/>
      <c r="G11" s="1354"/>
      <c r="H11" s="1354"/>
      <c r="I11" s="1354"/>
      <c r="J11" s="1354"/>
      <c r="K11" s="1354"/>
      <c r="L11" s="1354"/>
      <c r="M11" s="1354"/>
      <c r="N11" s="1354"/>
      <c r="O11" s="1354"/>
      <c r="P11" s="1354"/>
      <c r="Q11" s="1354"/>
      <c r="R11" s="1354"/>
      <c r="S11" s="1354"/>
      <c r="T11" s="1354"/>
    </row>
    <row r="12" spans="1:20" ht="18.75" customHeight="1" x14ac:dyDescent="0.25">
      <c r="B12" s="1354" t="s">
        <v>321</v>
      </c>
      <c r="C12" s="1354"/>
      <c r="D12" s="1354"/>
      <c r="E12" s="1354"/>
      <c r="F12" s="1354"/>
      <c r="G12" s="1354"/>
      <c r="H12" s="1354"/>
      <c r="I12" s="1354"/>
      <c r="J12" s="1354"/>
      <c r="K12" s="1354"/>
      <c r="L12" s="1354"/>
      <c r="M12" s="1354"/>
      <c r="N12" s="1354"/>
      <c r="O12" s="1354"/>
      <c r="P12" s="1354"/>
      <c r="Q12" s="1354"/>
      <c r="R12" s="1354"/>
      <c r="S12" s="1354"/>
      <c r="T12" s="1354"/>
    </row>
    <row r="13" spans="1:20" ht="18.75" customHeight="1" x14ac:dyDescent="0.25">
      <c r="B13" s="1354" t="s">
        <v>322</v>
      </c>
      <c r="C13" s="1354"/>
      <c r="D13" s="1354"/>
      <c r="E13" s="1354"/>
      <c r="F13" s="1354"/>
      <c r="G13" s="1354"/>
      <c r="H13" s="1354"/>
      <c r="I13" s="1354"/>
      <c r="J13" s="1354"/>
      <c r="K13" s="1354"/>
      <c r="L13" s="1354"/>
      <c r="M13" s="1354"/>
      <c r="N13" s="1354"/>
      <c r="O13" s="1354"/>
      <c r="P13" s="1354"/>
      <c r="Q13" s="1354"/>
      <c r="R13" s="1354"/>
      <c r="S13" s="1354"/>
      <c r="T13" s="1354"/>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361" t="s">
        <v>323</v>
      </c>
      <c r="C15" s="1361"/>
      <c r="D15" s="1361"/>
      <c r="E15" s="1361"/>
      <c r="F15" s="1361"/>
      <c r="G15" s="1361"/>
      <c r="H15" s="1361"/>
      <c r="I15" s="1361"/>
      <c r="J15" s="1361"/>
      <c r="K15" s="1361"/>
      <c r="L15" s="1361"/>
      <c r="M15" s="1361"/>
      <c r="N15" s="1361"/>
      <c r="O15" s="1361"/>
      <c r="P15" s="1361"/>
      <c r="Q15" s="1361"/>
      <c r="R15" s="1361"/>
      <c r="S15" s="1361"/>
    </row>
    <row r="16" spans="1:20" ht="18.75" customHeight="1" x14ac:dyDescent="0.25">
      <c r="B16" s="1354" t="s">
        <v>324</v>
      </c>
      <c r="C16" s="1354"/>
      <c r="D16" s="1354"/>
      <c r="E16" s="1354"/>
      <c r="F16" s="1354"/>
      <c r="G16" s="1354"/>
      <c r="H16" s="1354"/>
      <c r="I16" s="1354"/>
      <c r="J16" s="1354"/>
      <c r="K16" s="1354"/>
      <c r="L16" s="1354"/>
      <c r="M16" s="1354"/>
      <c r="N16" s="1354"/>
      <c r="O16" s="1354"/>
      <c r="P16" s="1354"/>
      <c r="Q16" s="1354"/>
      <c r="R16" s="1354"/>
      <c r="S16" s="1354"/>
    </row>
    <row r="17" spans="2:20" ht="18.75" customHeight="1" x14ac:dyDescent="0.25">
      <c r="B17" s="1354" t="s">
        <v>325</v>
      </c>
      <c r="C17" s="1354"/>
      <c r="D17" s="1354"/>
      <c r="E17" s="1354"/>
      <c r="F17" s="1354"/>
      <c r="G17" s="1354"/>
      <c r="H17" s="1354"/>
      <c r="I17" s="1354"/>
      <c r="J17" s="1354"/>
      <c r="K17" s="1354"/>
      <c r="L17" s="1354"/>
      <c r="M17" s="1354"/>
      <c r="N17" s="1354"/>
      <c r="O17" s="1354"/>
      <c r="P17" s="1354"/>
      <c r="Q17" s="1354"/>
      <c r="R17" s="1354"/>
      <c r="S17" s="1354"/>
      <c r="T17" s="214"/>
    </row>
    <row r="18" spans="2:20" ht="18.75" customHeight="1" x14ac:dyDescent="0.25">
      <c r="B18" s="1354" t="s">
        <v>326</v>
      </c>
      <c r="C18" s="1354"/>
      <c r="D18" s="1354"/>
      <c r="E18" s="1354"/>
      <c r="F18" s="1354"/>
      <c r="G18" s="1354"/>
      <c r="H18" s="1354"/>
      <c r="I18" s="1354"/>
      <c r="J18" s="1354"/>
      <c r="K18" s="1354"/>
      <c r="L18" s="1354"/>
      <c r="M18" s="1354"/>
      <c r="N18" s="1354"/>
      <c r="O18" s="1354"/>
      <c r="P18" s="1354"/>
      <c r="Q18" s="1354"/>
      <c r="R18" s="1354"/>
      <c r="S18" s="1354"/>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361" t="s">
        <v>327</v>
      </c>
      <c r="C20" s="1361"/>
      <c r="D20" s="1361"/>
      <c r="E20" s="1361"/>
      <c r="F20" s="1361"/>
      <c r="G20" s="1361"/>
      <c r="H20" s="1361"/>
      <c r="I20" s="1361"/>
      <c r="J20" s="1361"/>
      <c r="K20" s="1361"/>
      <c r="L20" s="1361"/>
      <c r="M20" s="1361"/>
      <c r="N20" s="1361"/>
      <c r="O20" s="1361"/>
      <c r="P20" s="1361"/>
      <c r="Q20" s="1361"/>
      <c r="R20" s="1361"/>
      <c r="S20" s="1361"/>
    </row>
    <row r="21" spans="2:20" ht="18.75" customHeight="1" x14ac:dyDescent="0.25">
      <c r="B21" s="1354" t="s">
        <v>328</v>
      </c>
      <c r="C21" s="1354"/>
      <c r="D21" s="1354"/>
      <c r="E21" s="1354"/>
      <c r="F21" s="1354"/>
      <c r="G21" s="1354"/>
      <c r="H21" s="1354"/>
      <c r="I21" s="1354"/>
      <c r="J21" s="1354"/>
      <c r="K21" s="1354"/>
      <c r="L21" s="1354"/>
      <c r="M21" s="1354"/>
      <c r="N21" s="1354"/>
      <c r="O21" s="1354"/>
      <c r="P21" s="1354"/>
      <c r="Q21" s="1354"/>
      <c r="R21" s="1354"/>
      <c r="S21" s="1354"/>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361" t="s">
        <v>329</v>
      </c>
      <c r="C23" s="1361"/>
      <c r="D23" s="1361"/>
      <c r="E23" s="1361"/>
      <c r="F23" s="1361"/>
      <c r="G23" s="1361"/>
      <c r="H23" s="1361"/>
      <c r="I23" s="1361"/>
      <c r="J23" s="1361"/>
      <c r="K23" s="1361"/>
      <c r="L23" s="1361"/>
      <c r="M23" s="1361"/>
      <c r="N23" s="1361"/>
      <c r="O23" s="1361"/>
      <c r="P23" s="1361"/>
      <c r="Q23" s="1361"/>
      <c r="R23" s="1361"/>
      <c r="S23" s="1361"/>
    </row>
    <row r="24" spans="2:20" ht="18.75" customHeight="1" x14ac:dyDescent="0.25">
      <c r="B24" s="1354" t="s">
        <v>329</v>
      </c>
      <c r="C24" s="1354"/>
      <c r="D24" s="1354"/>
      <c r="E24" s="1354"/>
      <c r="F24" s="1354"/>
      <c r="G24" s="1354"/>
      <c r="H24" s="1354"/>
      <c r="I24" s="1354"/>
      <c r="J24" s="1354"/>
      <c r="K24" s="1354"/>
      <c r="L24" s="1354"/>
      <c r="M24" s="1354"/>
      <c r="N24" s="1354"/>
      <c r="O24" s="1354"/>
      <c r="P24" s="1354"/>
      <c r="Q24" s="1354"/>
      <c r="R24" s="1354"/>
      <c r="S24" s="1354"/>
    </row>
    <row r="25" spans="2:20" ht="18.75" customHeight="1" x14ac:dyDescent="0.25">
      <c r="B25" s="1354" t="s">
        <v>330</v>
      </c>
      <c r="C25" s="1354"/>
      <c r="D25" s="1354"/>
      <c r="E25" s="1354"/>
      <c r="F25" s="1354"/>
      <c r="G25" s="1354"/>
      <c r="H25" s="1354"/>
      <c r="I25" s="1354"/>
      <c r="J25" s="1354"/>
      <c r="K25" s="1354"/>
      <c r="L25" s="1354"/>
      <c r="M25" s="1354"/>
      <c r="N25" s="1354"/>
      <c r="O25" s="1354"/>
      <c r="P25" s="1354"/>
      <c r="Q25" s="1354"/>
      <c r="R25" s="1354"/>
      <c r="S25" s="1354"/>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361" t="s">
        <v>331</v>
      </c>
      <c r="C27" s="1361"/>
      <c r="D27" s="1361"/>
      <c r="E27" s="1361"/>
      <c r="F27" s="1361"/>
      <c r="G27" s="1361"/>
      <c r="H27" s="1361"/>
      <c r="I27" s="1361"/>
      <c r="J27" s="1361"/>
      <c r="K27" s="1361"/>
      <c r="L27" s="1361"/>
      <c r="M27" s="1361"/>
      <c r="N27" s="1361"/>
      <c r="O27" s="1361"/>
      <c r="P27" s="1361"/>
      <c r="Q27" s="1361"/>
      <c r="R27" s="1361"/>
      <c r="S27" s="1361"/>
    </row>
    <row r="28" spans="2:20" ht="18.75" customHeight="1" x14ac:dyDescent="0.25">
      <c r="B28" s="1354" t="s">
        <v>331</v>
      </c>
      <c r="C28" s="1354"/>
      <c r="D28" s="1354"/>
      <c r="E28" s="1354"/>
      <c r="F28" s="1354"/>
      <c r="G28" s="1354"/>
      <c r="H28" s="1354"/>
      <c r="I28" s="1354"/>
      <c r="J28" s="1354"/>
      <c r="K28" s="1354"/>
      <c r="L28" s="1354"/>
      <c r="M28" s="1354"/>
      <c r="N28" s="1354"/>
      <c r="O28" s="1354"/>
      <c r="P28" s="1354"/>
      <c r="Q28" s="1354"/>
      <c r="R28" s="1354"/>
      <c r="S28" s="1354"/>
    </row>
    <row r="29" spans="2:20" ht="18.75" customHeight="1" x14ac:dyDescent="0.25">
      <c r="B29" s="1354" t="s">
        <v>332</v>
      </c>
      <c r="C29" s="1354"/>
      <c r="D29" s="1354"/>
      <c r="E29" s="1354"/>
      <c r="F29" s="1354"/>
      <c r="G29" s="1354"/>
      <c r="H29" s="1354"/>
      <c r="I29" s="1354"/>
      <c r="J29" s="1354"/>
      <c r="K29" s="1354"/>
      <c r="L29" s="1354"/>
      <c r="M29" s="1354"/>
      <c r="N29" s="1354"/>
      <c r="O29" s="1354"/>
      <c r="P29" s="1354"/>
      <c r="Q29" s="1354"/>
      <c r="R29" s="1354"/>
      <c r="S29" s="1354"/>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361" t="s">
        <v>333</v>
      </c>
      <c r="C31" s="1361"/>
      <c r="D31" s="1361"/>
      <c r="E31" s="1361"/>
      <c r="F31" s="1361"/>
      <c r="G31" s="1361"/>
      <c r="H31" s="1361"/>
      <c r="I31" s="1361"/>
      <c r="J31" s="1361"/>
      <c r="K31" s="1361"/>
      <c r="L31" s="1361"/>
      <c r="M31" s="1361"/>
      <c r="N31" s="1361"/>
      <c r="O31" s="1361"/>
      <c r="P31" s="1361"/>
      <c r="Q31" s="1361"/>
      <c r="R31" s="1361"/>
      <c r="S31" s="1361"/>
    </row>
    <row r="32" spans="2:20" ht="18.75" customHeight="1" x14ac:dyDescent="0.25">
      <c r="B32" s="1354" t="s">
        <v>334</v>
      </c>
      <c r="C32" s="1354"/>
      <c r="D32" s="1354"/>
      <c r="E32" s="1354"/>
      <c r="F32" s="1354"/>
      <c r="G32" s="1354"/>
      <c r="H32" s="1354"/>
      <c r="I32" s="1354"/>
      <c r="J32" s="1354"/>
      <c r="K32" s="1354"/>
      <c r="L32" s="1354"/>
      <c r="M32" s="1354"/>
      <c r="N32" s="1354"/>
      <c r="O32" s="1354"/>
      <c r="P32" s="1354"/>
      <c r="Q32" s="1354"/>
      <c r="R32" s="1354"/>
      <c r="S32" s="1354"/>
    </row>
    <row r="33" spans="2:20" ht="18.75" customHeight="1" x14ac:dyDescent="0.25">
      <c r="B33" s="1354" t="s">
        <v>335</v>
      </c>
      <c r="C33" s="1354"/>
      <c r="D33" s="1354"/>
      <c r="E33" s="1354"/>
      <c r="F33" s="1354"/>
      <c r="G33" s="1354"/>
      <c r="H33" s="1354"/>
      <c r="I33" s="1354"/>
      <c r="J33" s="1354"/>
      <c r="K33" s="1354"/>
      <c r="L33" s="1354"/>
      <c r="M33" s="1354"/>
      <c r="N33" s="1354"/>
      <c r="O33" s="1354"/>
      <c r="P33" s="1354"/>
      <c r="Q33" s="1354"/>
      <c r="R33" s="1354"/>
      <c r="S33" s="1354"/>
      <c r="T33" s="214"/>
    </row>
    <row r="34" spans="2:20" ht="18.75" customHeight="1" x14ac:dyDescent="0.25">
      <c r="B34" s="1354" t="s">
        <v>336</v>
      </c>
      <c r="C34" s="1354"/>
      <c r="D34" s="1354"/>
      <c r="E34" s="1354"/>
      <c r="F34" s="1354"/>
      <c r="G34" s="1354"/>
      <c r="H34" s="1354"/>
      <c r="I34" s="1354"/>
      <c r="J34" s="1354"/>
      <c r="K34" s="1354"/>
      <c r="L34" s="1354"/>
      <c r="M34" s="1354"/>
      <c r="N34" s="1354"/>
      <c r="O34" s="1354"/>
      <c r="P34" s="1354"/>
      <c r="Q34" s="1354"/>
      <c r="R34" s="1354"/>
      <c r="S34" s="1354"/>
      <c r="T34" s="214"/>
    </row>
    <row r="35" spans="2:20" ht="15" customHeight="1" x14ac:dyDescent="0.25">
      <c r="B35" s="1354" t="s">
        <v>337</v>
      </c>
      <c r="C35" s="1354"/>
      <c r="D35" s="1354"/>
      <c r="E35" s="1354"/>
      <c r="F35" s="1354"/>
      <c r="G35" s="1354"/>
      <c r="H35" s="1354"/>
      <c r="I35" s="1354"/>
      <c r="J35" s="1354"/>
      <c r="K35" s="1354"/>
      <c r="L35" s="1354"/>
      <c r="M35" s="1354"/>
      <c r="N35" s="1354"/>
      <c r="O35" s="1354"/>
      <c r="P35" s="1354"/>
      <c r="Q35" s="1354"/>
      <c r="R35" s="1354"/>
      <c r="S35" s="1354"/>
      <c r="T35" s="214"/>
    </row>
    <row r="36" spans="2:20" ht="16" customHeight="1" x14ac:dyDescent="0.25">
      <c r="O36" s="215"/>
      <c r="Q36" s="215"/>
    </row>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6" customHeight="1" x14ac:dyDescent="0.25"/>
    <row r="43" spans="2:20" ht="18" customHeight="1" x14ac:dyDescent="0.25"/>
  </sheetData>
  <mergeCells count="28">
    <mergeCell ref="B32:S32"/>
    <mergeCell ref="B33:S33"/>
    <mergeCell ref="B34:S34"/>
    <mergeCell ref="B35:S35"/>
    <mergeCell ref="B31:S31"/>
    <mergeCell ref="B16:S16"/>
    <mergeCell ref="B17:S17"/>
    <mergeCell ref="B18:S18"/>
    <mergeCell ref="B20:S20"/>
    <mergeCell ref="B21:S21"/>
    <mergeCell ref="B23:S23"/>
    <mergeCell ref="B24:S24"/>
    <mergeCell ref="B25:S25"/>
    <mergeCell ref="B27:S27"/>
    <mergeCell ref="B28:S28"/>
    <mergeCell ref="B29:S29"/>
    <mergeCell ref="B15:S15"/>
    <mergeCell ref="B2:R2"/>
    <mergeCell ref="C3:E3"/>
    <mergeCell ref="B5:P5"/>
    <mergeCell ref="Q5:S5"/>
    <mergeCell ref="B7:S7"/>
    <mergeCell ref="B8:T8"/>
    <mergeCell ref="B9:T9"/>
    <mergeCell ref="B10:T10"/>
    <mergeCell ref="B11:T11"/>
    <mergeCell ref="B12:T12"/>
    <mergeCell ref="B13:T13"/>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442"/>
      <c r="C2" s="1442"/>
      <c r="D2" s="1442"/>
      <c r="E2" s="1442"/>
      <c r="F2" s="1442"/>
      <c r="G2" s="1442"/>
      <c r="H2" s="1442"/>
      <c r="I2" s="1442"/>
      <c r="O2" s="37"/>
    </row>
    <row r="3" spans="1:50" s="38" customFormat="1" ht="4.5" customHeight="1" x14ac:dyDescent="0.25">
      <c r="B3" s="1443"/>
      <c r="C3" s="1443"/>
      <c r="D3" s="1443"/>
      <c r="E3" s="1443"/>
      <c r="F3" s="1443"/>
      <c r="G3" s="1443"/>
      <c r="H3" s="1443"/>
      <c r="I3" s="1443"/>
      <c r="O3" s="37"/>
    </row>
    <row r="4" spans="1:50" s="38" customFormat="1" ht="17.25" customHeight="1" x14ac:dyDescent="0.25">
      <c r="A4" s="1443" t="s">
        <v>193</v>
      </c>
      <c r="B4" s="1443"/>
      <c r="C4" s="1443"/>
      <c r="D4" s="1443"/>
      <c r="E4" s="1443"/>
      <c r="F4" s="1443"/>
      <c r="G4" s="1443"/>
      <c r="H4" s="1443"/>
      <c r="I4" s="1443"/>
      <c r="J4" s="1443"/>
      <c r="K4" s="1443"/>
      <c r="L4" s="1443"/>
      <c r="M4" s="1443"/>
      <c r="N4" s="1443"/>
      <c r="O4" s="1443"/>
      <c r="P4" s="1443"/>
      <c r="Q4" s="1443"/>
      <c r="R4" s="1443"/>
      <c r="S4" s="1443"/>
      <c r="T4" s="1443"/>
      <c r="U4" s="1443"/>
      <c r="V4" s="1443"/>
      <c r="W4" s="1443"/>
      <c r="X4" s="1443"/>
      <c r="Y4" s="1443"/>
      <c r="Z4" s="1443"/>
    </row>
    <row r="5" spans="1:50" s="38" customFormat="1" ht="17.25" customHeight="1" x14ac:dyDescent="0.25">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5">
      <c r="O6" s="37"/>
    </row>
    <row r="7" spans="1:50" s="41" customFormat="1" ht="12.75" customHeight="1" x14ac:dyDescent="0.25">
      <c r="A7" s="39"/>
      <c r="B7" s="1444" t="s">
        <v>12</v>
      </c>
      <c r="C7" s="40"/>
      <c r="D7" s="1439" t="s">
        <v>109</v>
      </c>
      <c r="E7" s="1437"/>
      <c r="F7" s="181"/>
      <c r="G7" s="1437"/>
      <c r="H7" s="1437"/>
      <c r="I7" s="181"/>
      <c r="J7" s="1437"/>
      <c r="K7" s="1437"/>
      <c r="L7" s="181"/>
      <c r="M7" s="1437"/>
      <c r="N7" s="1438"/>
      <c r="O7" s="40"/>
      <c r="P7" s="1439" t="s">
        <v>30</v>
      </c>
      <c r="Q7" s="1437"/>
      <c r="R7" s="181"/>
      <c r="S7" s="1437"/>
      <c r="T7" s="1437"/>
      <c r="U7" s="181"/>
      <c r="V7" s="1437"/>
      <c r="W7" s="1437"/>
      <c r="X7" s="181"/>
      <c r="Y7" s="1437"/>
      <c r="Z7" s="1438"/>
      <c r="AA7" s="116"/>
      <c r="AB7" s="116"/>
      <c r="AC7" s="117"/>
      <c r="AD7" s="117"/>
      <c r="AE7" s="117"/>
      <c r="AF7" s="117"/>
      <c r="AG7" s="117"/>
      <c r="AH7" s="117"/>
      <c r="AI7" s="118"/>
    </row>
    <row r="8" spans="1:50" s="41" customFormat="1" ht="33.75" customHeight="1" x14ac:dyDescent="0.25">
      <c r="A8" s="39"/>
      <c r="B8" s="1445"/>
      <c r="C8" s="40"/>
      <c r="D8" s="1448"/>
      <c r="E8" s="1449"/>
      <c r="F8" s="40"/>
      <c r="G8" s="1439" t="s">
        <v>169</v>
      </c>
      <c r="H8" s="1438"/>
      <c r="I8" s="40"/>
      <c r="J8" s="1439" t="s">
        <v>175</v>
      </c>
      <c r="K8" s="1438"/>
      <c r="L8" s="40"/>
      <c r="M8" s="1439" t="s">
        <v>170</v>
      </c>
      <c r="N8" s="1438"/>
      <c r="O8" s="40"/>
      <c r="P8" s="1448"/>
      <c r="Q8" s="1450"/>
      <c r="R8" s="130"/>
      <c r="S8" s="1439" t="s">
        <v>176</v>
      </c>
      <c r="T8" s="1438"/>
      <c r="U8" s="40"/>
      <c r="V8" s="1439" t="s">
        <v>177</v>
      </c>
      <c r="W8" s="1438"/>
      <c r="X8" s="40"/>
      <c r="Y8" s="1439" t="s">
        <v>178</v>
      </c>
      <c r="Z8" s="1438"/>
      <c r="AA8" s="116"/>
      <c r="AB8" s="116"/>
      <c r="AC8" s="117"/>
      <c r="AD8" s="117"/>
      <c r="AE8" s="117"/>
      <c r="AF8" s="117"/>
      <c r="AG8" s="117"/>
      <c r="AH8" s="117"/>
      <c r="AI8" s="118"/>
    </row>
    <row r="9" spans="1:50" s="46" customFormat="1" ht="36.75" customHeight="1" x14ac:dyDescent="0.25">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47" t="s">
        <v>217</v>
      </c>
      <c r="C33" s="1447"/>
      <c r="D33" s="1447"/>
      <c r="E33" s="1447"/>
      <c r="F33" s="1447"/>
      <c r="G33" s="1447"/>
      <c r="H33" s="1447"/>
      <c r="I33" s="1447"/>
      <c r="J33" s="1447"/>
      <c r="K33" s="1447"/>
      <c r="L33" s="1447"/>
      <c r="M33" s="1447"/>
      <c r="O33" s="86"/>
    </row>
    <row r="34" spans="2:19" ht="29.25" customHeight="1" x14ac:dyDescent="0.25">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5">
      <c r="B35" s="1440"/>
      <c r="C35" s="1440"/>
      <c r="D35" s="1440"/>
      <c r="E35" s="1440"/>
      <c r="F35" s="1440"/>
      <c r="G35" s="1440"/>
      <c r="H35" s="1440"/>
      <c r="I35" s="1440"/>
      <c r="J35" s="1440"/>
      <c r="K35" s="1440"/>
      <c r="L35" s="1440"/>
      <c r="M35" s="1440"/>
      <c r="N35" s="1440"/>
      <c r="O35" s="1440"/>
      <c r="P35" s="1440"/>
      <c r="Q35" s="89"/>
      <c r="R35" s="89"/>
      <c r="S35" s="89"/>
    </row>
    <row r="38" spans="2:19" x14ac:dyDescent="0.25">
      <c r="L38" s="90"/>
      <c r="M38" s="90"/>
      <c r="N38" s="90"/>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topLeftCell="A9" zoomScaleNormal="100" workbookViewId="0">
      <selection activeCell="B5" sqref="B5:Z5"/>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387"/>
      <c r="C2" s="1387"/>
      <c r="D2" s="1387"/>
      <c r="E2" s="1387"/>
      <c r="F2" s="1387"/>
      <c r="G2" s="1387"/>
      <c r="H2" s="1387"/>
      <c r="I2" s="1387"/>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388"/>
      <c r="C3" s="1388"/>
      <c r="D3" s="1388"/>
      <c r="E3" s="1388"/>
      <c r="F3" s="1388"/>
      <c r="G3" s="1388"/>
      <c r="H3" s="1388"/>
      <c r="I3" s="1388"/>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14" t="s">
        <v>409</v>
      </c>
      <c r="B4" s="1414"/>
      <c r="C4" s="1414"/>
      <c r="D4" s="1414"/>
      <c r="E4" s="1414"/>
      <c r="F4" s="1414"/>
      <c r="G4" s="1414"/>
      <c r="H4" s="1414"/>
      <c r="I4" s="1414"/>
      <c r="J4" s="1414"/>
      <c r="K4" s="1414"/>
      <c r="L4" s="1414"/>
      <c r="M4" s="1414"/>
      <c r="N4" s="1414"/>
      <c r="O4" s="1414"/>
      <c r="P4" s="1414"/>
      <c r="Q4" s="1414"/>
      <c r="R4" s="1414"/>
      <c r="S4" s="1414"/>
      <c r="T4" s="1414"/>
      <c r="U4" s="1414"/>
      <c r="V4" s="1414"/>
      <c r="W4" s="1414"/>
      <c r="X4" s="1414"/>
      <c r="Y4" s="1414"/>
      <c r="Z4" s="1414"/>
    </row>
    <row r="5" spans="1:50" s="492" customFormat="1" ht="17.2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452" t="s">
        <v>12</v>
      </c>
      <c r="D7" s="1452" t="s">
        <v>209</v>
      </c>
      <c r="E7" s="1452"/>
      <c r="G7" s="1452"/>
      <c r="H7" s="1452"/>
      <c r="J7" s="1452"/>
      <c r="K7" s="1452"/>
      <c r="M7" s="1452"/>
      <c r="N7" s="1452"/>
      <c r="P7" s="1452" t="s">
        <v>30</v>
      </c>
      <c r="Q7" s="1452"/>
      <c r="S7" s="1452"/>
      <c r="T7" s="1452"/>
      <c r="V7" s="1452"/>
      <c r="W7" s="1452"/>
      <c r="Y7" s="1452"/>
      <c r="Z7" s="1452"/>
      <c r="AA7" s="512"/>
      <c r="AB7" s="512"/>
      <c r="AI7" s="514"/>
    </row>
    <row r="8" spans="1:50" s="513" customFormat="1" ht="33.75" customHeight="1" x14ac:dyDescent="0.25">
      <c r="A8" s="512"/>
      <c r="B8" s="1452"/>
      <c r="D8" s="1452"/>
      <c r="E8" s="1452"/>
      <c r="G8" s="1452" t="s">
        <v>169</v>
      </c>
      <c r="H8" s="1452"/>
      <c r="J8" s="1452" t="s">
        <v>175</v>
      </c>
      <c r="K8" s="1452"/>
      <c r="M8" s="1452" t="s">
        <v>170</v>
      </c>
      <c r="N8" s="1452"/>
      <c r="P8" s="1452"/>
      <c r="Q8" s="1452"/>
      <c r="S8" s="1452" t="s">
        <v>176</v>
      </c>
      <c r="T8" s="1452"/>
      <c r="V8" s="1452" t="s">
        <v>177</v>
      </c>
      <c r="W8" s="1452"/>
      <c r="Y8" s="1452" t="s">
        <v>178</v>
      </c>
      <c r="Z8" s="1452"/>
      <c r="AA8" s="512"/>
      <c r="AB8" s="512"/>
      <c r="AI8" s="514"/>
    </row>
    <row r="9" spans="1:50" s="513" customFormat="1" ht="36.75" customHeight="1" x14ac:dyDescent="0.25">
      <c r="A9" s="512"/>
      <c r="B9" s="1452"/>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8584147</v>
      </c>
      <c r="E11" s="560">
        <f t="shared" ref="E11:E28" si="0">D11*100/$D$30</f>
        <v>17.851892595752791</v>
      </c>
      <c r="F11" s="558"/>
      <c r="G11" s="561">
        <f>'20pobl'!J12</f>
        <v>7016107</v>
      </c>
      <c r="H11" s="562">
        <f>G11*100/$G$30</f>
        <v>18.27226113308949</v>
      </c>
      <c r="I11" s="558"/>
      <c r="J11" s="561">
        <f>'20pobl'!Q12</f>
        <v>1145951</v>
      </c>
      <c r="K11" s="562">
        <f>J11*100/$J$30</f>
        <v>16.812853785592029</v>
      </c>
      <c r="L11" s="558"/>
      <c r="M11" s="561">
        <f>'20pobl'!X12</f>
        <v>422089</v>
      </c>
      <c r="N11" s="562">
        <f t="shared" ref="N11:N28" si="1">M11*100/$M$30</f>
        <v>14.697439354507576</v>
      </c>
      <c r="O11" s="558"/>
      <c r="P11" s="563">
        <f t="shared" ref="P11:P28" si="2">S11+V11+Y11</f>
        <v>376734</v>
      </c>
      <c r="Q11" s="564">
        <f>P11*100/D11</f>
        <v>4.3887179471646975</v>
      </c>
      <c r="R11" s="558"/>
      <c r="S11" s="561">
        <f>'34adictcasaad'!G12</f>
        <v>112003</v>
      </c>
      <c r="T11" s="565">
        <f>S11*100/G11</f>
        <v>1.5963696106687084</v>
      </c>
      <c r="U11" s="558"/>
      <c r="V11" s="561">
        <f>'34adictcasaad'!J12</f>
        <v>87142</v>
      </c>
      <c r="W11" s="565">
        <f>V11*100/J11</f>
        <v>7.6043391035044259</v>
      </c>
      <c r="X11" s="558"/>
      <c r="Y11" s="561">
        <f>'34adictcasaad'!M12</f>
        <v>177589</v>
      </c>
      <c r="Z11" s="565">
        <f>Y11*100/M11</f>
        <v>42.073828031528897</v>
      </c>
      <c r="AA11" s="566"/>
      <c r="AB11" s="567">
        <f t="shared" ref="AB11:AB28" si="3">_xlfn.RANK.EQ(Q11,Q$11:Q$30,0)</f>
        <v>6</v>
      </c>
      <c r="AC11" s="567">
        <v>1</v>
      </c>
      <c r="AD11" s="567">
        <f>MATCH(AC11,AB$11:AB$30,0)</f>
        <v>7</v>
      </c>
      <c r="AE11" s="568" t="str">
        <f t="shared" ref="AE11:AE29" si="4">INDEX(B$11:B$30,AD11,1)</f>
        <v>Castilla y León</v>
      </c>
      <c r="AF11" s="569">
        <f t="shared" ref="AF11:AF29" si="5">INDEX(Q$11:Q$30,AD11,1)</f>
        <v>6.4186687687182502</v>
      </c>
      <c r="AH11" s="567">
        <f>_xlfn.RANK.EQ(T11,T$11:T$30,0)</f>
        <v>4</v>
      </c>
      <c r="AI11" s="567">
        <v>1</v>
      </c>
      <c r="AJ11" s="567">
        <f>MATCH(AI11,AH$11:AH$30,0)</f>
        <v>18</v>
      </c>
      <c r="AK11" s="568" t="str">
        <f>INDEX(B$11:B$30,AJ11,1)</f>
        <v>Ceuta y Melilla</v>
      </c>
      <c r="AL11" s="569">
        <f>INDEX(T$11:T$30,AJ11,1)</f>
        <v>1.9068670195148001</v>
      </c>
      <c r="AN11" s="567">
        <f>_xlfn.RANK.EQ(W11,W$11:W$30,0)</f>
        <v>2</v>
      </c>
      <c r="AO11" s="567">
        <v>1</v>
      </c>
      <c r="AP11" s="567">
        <f>MATCH(AO11,AN$11:AN$30,0)</f>
        <v>11</v>
      </c>
      <c r="AQ11" s="568" t="str">
        <f>INDEX(B$11:B$30,AP11,1)</f>
        <v>Extremadura</v>
      </c>
      <c r="AR11" s="569">
        <f>INDEX(W$11:W$30,AP11,1)</f>
        <v>7.7502417179787289</v>
      </c>
      <c r="AT11" s="567">
        <f>_xlfn.RANK.EQ(Z11,Z$11:Z$30,0)</f>
        <v>3</v>
      </c>
      <c r="AU11" s="567">
        <v>1</v>
      </c>
      <c r="AV11" s="567">
        <f>MATCH(AU11,AT$11:AT$30,0)</f>
        <v>7</v>
      </c>
      <c r="AW11" s="568" t="str">
        <f>INDEX(B$11:B$30,AV11,1)</f>
        <v>Castilla y León</v>
      </c>
      <c r="AX11" s="569">
        <f>INDEX(Z$11:Z$30,AV11,1)</f>
        <v>43.344603141746589</v>
      </c>
    </row>
    <row r="12" spans="1:50" s="396" customFormat="1" ht="18" customHeight="1" x14ac:dyDescent="0.35">
      <c r="A12" s="519"/>
      <c r="B12" s="557" t="s">
        <v>7</v>
      </c>
      <c r="C12" s="558"/>
      <c r="D12" s="559">
        <f t="shared" ref="D12:D28" si="6">G12+J12+M12</f>
        <v>1341289</v>
      </c>
      <c r="E12" s="560">
        <f t="shared" si="0"/>
        <v>2.7893915572350596</v>
      </c>
      <c r="F12" s="558"/>
      <c r="G12" s="561">
        <f>'20pobl'!J13</f>
        <v>1044239</v>
      </c>
      <c r="H12" s="562">
        <f t="shared" ref="H12:H28" si="7">G12*100/$G$30</f>
        <v>2.7195434296193368</v>
      </c>
      <c r="I12" s="558"/>
      <c r="J12" s="561">
        <f>'20pobl'!Q13</f>
        <v>200993</v>
      </c>
      <c r="K12" s="562">
        <f t="shared" ref="K12:K28" si="8">J12*100/$J$30</f>
        <v>2.9488747083666742</v>
      </c>
      <c r="L12" s="558"/>
      <c r="M12" s="561">
        <f>'20pobl'!X13</f>
        <v>96057</v>
      </c>
      <c r="N12" s="562">
        <f t="shared" si="1"/>
        <v>3.3447730977967542</v>
      </c>
      <c r="O12" s="558"/>
      <c r="P12" s="563">
        <f t="shared" si="2"/>
        <v>49959</v>
      </c>
      <c r="Q12" s="564">
        <f t="shared" ref="Q12:Q28" si="9">P12*100/D12</f>
        <v>3.7247006424417108</v>
      </c>
      <c r="R12" s="558"/>
      <c r="S12" s="561">
        <f>'34adictcasaad'!G13</f>
        <v>10078</v>
      </c>
      <c r="T12" s="565">
        <f t="shared" ref="T12:T28" si="10">S12*100/G12</f>
        <v>0.96510473177117495</v>
      </c>
      <c r="U12" s="558"/>
      <c r="V12" s="561">
        <f>'34adictcasaad'!J13</f>
        <v>9570</v>
      </c>
      <c r="W12" s="565">
        <f t="shared" ref="W12:W28" si="11">V12*100/J12</f>
        <v>4.761359848352928</v>
      </c>
      <c r="X12" s="558"/>
      <c r="Y12" s="561">
        <f>'34adictcasaad'!M13</f>
        <v>30311</v>
      </c>
      <c r="Z12" s="565">
        <f t="shared" ref="Z12:Z28" si="12">Y12*100/M12</f>
        <v>31.555222420021444</v>
      </c>
      <c r="AA12" s="566"/>
      <c r="AB12" s="567">
        <f t="shared" si="3"/>
        <v>12</v>
      </c>
      <c r="AC12" s="567">
        <v>2</v>
      </c>
      <c r="AD12" s="567">
        <f t="shared" ref="AD12:AD28" si="13">MATCH(AC12,AB$11:AB$30,0)</f>
        <v>11</v>
      </c>
      <c r="AE12" s="568" t="str">
        <f t="shared" si="4"/>
        <v>Extremadura</v>
      </c>
      <c r="AF12" s="569">
        <f t="shared" si="5"/>
        <v>5.3489214706166903</v>
      </c>
      <c r="AH12" s="567">
        <f t="shared" ref="AH12:AH30" si="14">_xlfn.RANK.EQ(T12,T$11:T$30,0)</f>
        <v>18</v>
      </c>
      <c r="AI12" s="567">
        <v>2</v>
      </c>
      <c r="AJ12" s="567">
        <f t="shared" ref="AJ12:AJ28" si="15">MATCH(AI12,AH$11:AH$30,0)</f>
        <v>16</v>
      </c>
      <c r="AK12" s="568" t="str">
        <f t="shared" ref="AK12:AK29" si="16">INDEX(B$11:B$30,AJ12,1)</f>
        <v>País Vasco</v>
      </c>
      <c r="AL12" s="569">
        <f t="shared" ref="AL12:AL29" si="17">INDEX(T$11:T$30,AJ12,1)</f>
        <v>1.8012355709533518</v>
      </c>
      <c r="AN12" s="567">
        <f t="shared" ref="AN12:AN30" si="18">_xlfn.RANK.EQ(W12,W$11:W$30,0)</f>
        <v>15</v>
      </c>
      <c r="AO12" s="567">
        <v>2</v>
      </c>
      <c r="AP12" s="567">
        <f t="shared" ref="AP12:AP28" si="19">MATCH(AO12,AN$11:AN$30,0)</f>
        <v>1</v>
      </c>
      <c r="AQ12" s="568" t="str">
        <f t="shared" ref="AQ12:AQ29" si="20">INDEX(B$11:B$30,AP12,1)</f>
        <v>Andalucía</v>
      </c>
      <c r="AR12" s="569">
        <f t="shared" ref="AR12:AR28" si="21">INDEX(W$11:W$30,AP12,1)</f>
        <v>7.6043391035044259</v>
      </c>
      <c r="AT12" s="567">
        <f t="shared" ref="AT12:AT30" si="22">_xlfn.RANK.EQ(Z12,Z$11:Z$30,0)</f>
        <v>13</v>
      </c>
      <c r="AU12" s="567">
        <v>2</v>
      </c>
      <c r="AV12" s="567">
        <f t="shared" ref="AV12:AV28" si="23">MATCH(AU12,AT$11:AT$30,0)</f>
        <v>11</v>
      </c>
      <c r="AW12" s="568" t="str">
        <f t="shared" ref="AW12:AW29" si="24">INDEX(B$11:B$30,AV12,1)</f>
        <v>Extremadura</v>
      </c>
      <c r="AX12" s="569">
        <f t="shared" ref="AX12:AX29" si="25">INDEX(Z$11:Z$30,AV12,1)</f>
        <v>42.572441451429668</v>
      </c>
    </row>
    <row r="13" spans="1:50" s="396" customFormat="1" ht="18" customHeight="1" x14ac:dyDescent="0.35">
      <c r="A13" s="519"/>
      <c r="B13" s="557" t="s">
        <v>37</v>
      </c>
      <c r="C13" s="558"/>
      <c r="D13" s="559">
        <f t="shared" si="6"/>
        <v>1006060</v>
      </c>
      <c r="E13" s="560">
        <f t="shared" si="0"/>
        <v>2.0922375938905815</v>
      </c>
      <c r="F13" s="558"/>
      <c r="G13" s="561">
        <f>'20pobl'!J14</f>
        <v>728875</v>
      </c>
      <c r="H13" s="562">
        <f t="shared" si="7"/>
        <v>1.8982313601232994</v>
      </c>
      <c r="I13" s="558"/>
      <c r="J13" s="561">
        <f>'20pobl'!Q14</f>
        <v>193292</v>
      </c>
      <c r="K13" s="562">
        <f t="shared" si="8"/>
        <v>2.8358892604698234</v>
      </c>
      <c r="L13" s="558"/>
      <c r="M13" s="561">
        <f>'20pobl'!X14</f>
        <v>83893</v>
      </c>
      <c r="N13" s="562">
        <f t="shared" si="1"/>
        <v>2.9212139614339727</v>
      </c>
      <c r="O13" s="558"/>
      <c r="P13" s="563">
        <f t="shared" si="2"/>
        <v>40816</v>
      </c>
      <c r="Q13" s="564">
        <f t="shared" si="9"/>
        <v>4.0570144921774052</v>
      </c>
      <c r="R13" s="558"/>
      <c r="S13" s="561">
        <f>'34adictcasaad'!G14</f>
        <v>9550</v>
      </c>
      <c r="T13" s="565">
        <f t="shared" si="10"/>
        <v>1.3102383810667124</v>
      </c>
      <c r="U13" s="558"/>
      <c r="V13" s="561">
        <f>'34adictcasaad'!J14</f>
        <v>8845</v>
      </c>
      <c r="W13" s="565">
        <f t="shared" si="11"/>
        <v>4.5759783126047635</v>
      </c>
      <c r="X13" s="558"/>
      <c r="Y13" s="561">
        <f>'34adictcasaad'!M14</f>
        <v>22421</v>
      </c>
      <c r="Z13" s="565">
        <f t="shared" si="12"/>
        <v>26.725710130761804</v>
      </c>
      <c r="AA13" s="566"/>
      <c r="AB13" s="567">
        <f t="shared" si="3"/>
        <v>9</v>
      </c>
      <c r="AC13" s="567">
        <v>3</v>
      </c>
      <c r="AD13" s="567">
        <f t="shared" si="13"/>
        <v>16</v>
      </c>
      <c r="AE13" s="568" t="str">
        <f t="shared" si="4"/>
        <v>País Vasco</v>
      </c>
      <c r="AF13" s="570">
        <f t="shared" si="5"/>
        <v>5.2377789669458403</v>
      </c>
      <c r="AH13" s="567">
        <f t="shared" si="14"/>
        <v>12</v>
      </c>
      <c r="AI13" s="567">
        <v>3</v>
      </c>
      <c r="AJ13" s="567">
        <f t="shared" si="15"/>
        <v>7</v>
      </c>
      <c r="AK13" s="568" t="str">
        <f t="shared" si="16"/>
        <v>Castilla y León</v>
      </c>
      <c r="AL13" s="569">
        <f t="shared" si="17"/>
        <v>1.7763657537771738</v>
      </c>
      <c r="AN13" s="567">
        <f t="shared" si="18"/>
        <v>16</v>
      </c>
      <c r="AO13" s="567">
        <v>3</v>
      </c>
      <c r="AP13" s="567">
        <f t="shared" si="19"/>
        <v>9</v>
      </c>
      <c r="AQ13" s="568" t="str">
        <f t="shared" si="20"/>
        <v>Cataluña</v>
      </c>
      <c r="AR13" s="569">
        <f t="shared" si="21"/>
        <v>7.0637013579537955</v>
      </c>
      <c r="AT13" s="567">
        <f t="shared" si="22"/>
        <v>17</v>
      </c>
      <c r="AU13" s="567">
        <v>3</v>
      </c>
      <c r="AV13" s="567">
        <f t="shared" si="23"/>
        <v>1</v>
      </c>
      <c r="AW13" s="568" t="str">
        <f t="shared" si="24"/>
        <v>Andalucía</v>
      </c>
      <c r="AX13" s="569">
        <f t="shared" si="25"/>
        <v>42.073828031528897</v>
      </c>
    </row>
    <row r="14" spans="1:50" s="396" customFormat="1" ht="18" customHeight="1" x14ac:dyDescent="0.35">
      <c r="A14" s="519"/>
      <c r="B14" s="557" t="s">
        <v>38</v>
      </c>
      <c r="C14" s="558"/>
      <c r="D14" s="559">
        <f t="shared" si="6"/>
        <v>1209906</v>
      </c>
      <c r="E14" s="560">
        <f t="shared" si="0"/>
        <v>2.516162871273858</v>
      </c>
      <c r="F14" s="558"/>
      <c r="G14" s="561">
        <f>'20pobl'!J15</f>
        <v>1010320</v>
      </c>
      <c r="H14" s="562">
        <f t="shared" si="7"/>
        <v>2.6312071449285157</v>
      </c>
      <c r="I14" s="558"/>
      <c r="J14" s="561">
        <f>'20pobl'!Q15</f>
        <v>147036</v>
      </c>
      <c r="K14" s="562">
        <f t="shared" si="8"/>
        <v>2.1572429966187991</v>
      </c>
      <c r="L14" s="558"/>
      <c r="M14" s="561">
        <f>'20pobl'!X15</f>
        <v>52550</v>
      </c>
      <c r="N14" s="562">
        <f t="shared" si="1"/>
        <v>1.8298283965689064</v>
      </c>
      <c r="O14" s="558"/>
      <c r="P14" s="563">
        <f t="shared" si="2"/>
        <v>42594</v>
      </c>
      <c r="Q14" s="564">
        <f t="shared" si="9"/>
        <v>3.52043877788853</v>
      </c>
      <c r="R14" s="558"/>
      <c r="S14" s="561">
        <f>'34adictcasaad'!G15</f>
        <v>12029</v>
      </c>
      <c r="T14" s="565">
        <f t="shared" si="10"/>
        <v>1.1906128751286722</v>
      </c>
      <c r="U14" s="558"/>
      <c r="V14" s="561">
        <f>'34adictcasaad'!J15</f>
        <v>9931</v>
      </c>
      <c r="W14" s="565">
        <f t="shared" si="11"/>
        <v>6.7541282407029568</v>
      </c>
      <c r="X14" s="558"/>
      <c r="Y14" s="561">
        <f>'34adictcasaad'!M15</f>
        <v>20634</v>
      </c>
      <c r="Z14" s="565">
        <f t="shared" si="12"/>
        <v>39.265461465271173</v>
      </c>
      <c r="AA14" s="566"/>
      <c r="AB14" s="567">
        <f t="shared" si="3"/>
        <v>15</v>
      </c>
      <c r="AC14" s="567">
        <v>4</v>
      </c>
      <c r="AD14" s="567">
        <f t="shared" si="13"/>
        <v>17</v>
      </c>
      <c r="AE14" s="568" t="str">
        <f t="shared" si="4"/>
        <v>Rioja, La</v>
      </c>
      <c r="AF14" s="569">
        <f t="shared" si="5"/>
        <v>4.6062144333223696</v>
      </c>
      <c r="AH14" s="567">
        <f t="shared" si="14"/>
        <v>15</v>
      </c>
      <c r="AI14" s="567">
        <v>4</v>
      </c>
      <c r="AJ14" s="567">
        <f t="shared" si="15"/>
        <v>1</v>
      </c>
      <c r="AK14" s="568" t="str">
        <f t="shared" si="16"/>
        <v>Andalucía</v>
      </c>
      <c r="AL14" s="569">
        <f t="shared" si="17"/>
        <v>1.5963696106687084</v>
      </c>
      <c r="AN14" s="567">
        <f t="shared" si="18"/>
        <v>5</v>
      </c>
      <c r="AO14" s="567">
        <v>4</v>
      </c>
      <c r="AP14" s="567">
        <f t="shared" si="19"/>
        <v>14</v>
      </c>
      <c r="AQ14" s="568" t="str">
        <f t="shared" si="20"/>
        <v>Murcia, Región de</v>
      </c>
      <c r="AR14" s="569">
        <f t="shared" si="21"/>
        <v>6.8919185714912476</v>
      </c>
      <c r="AT14" s="567">
        <f t="shared" si="22"/>
        <v>5</v>
      </c>
      <c r="AU14" s="567">
        <v>4</v>
      </c>
      <c r="AV14" s="567">
        <f t="shared" si="23"/>
        <v>8</v>
      </c>
      <c r="AW14" s="568" t="str">
        <f t="shared" si="24"/>
        <v>Castilla - La Mancha</v>
      </c>
      <c r="AX14" s="569">
        <f t="shared" si="25"/>
        <v>41.417186999068747</v>
      </c>
    </row>
    <row r="15" spans="1:50" s="396" customFormat="1" ht="18" customHeight="1" x14ac:dyDescent="0.35">
      <c r="A15" s="519"/>
      <c r="B15" s="557" t="s">
        <v>6</v>
      </c>
      <c r="C15" s="558"/>
      <c r="D15" s="559">
        <f t="shared" si="6"/>
        <v>2213016</v>
      </c>
      <c r="E15" s="560">
        <f t="shared" si="0"/>
        <v>4.6022655418974603</v>
      </c>
      <c r="F15" s="558"/>
      <c r="G15" s="561">
        <f>'20pobl'!J16</f>
        <v>1826469</v>
      </c>
      <c r="H15" s="562">
        <f t="shared" si="7"/>
        <v>4.7567288411497755</v>
      </c>
      <c r="I15" s="558"/>
      <c r="J15" s="561">
        <f>'20pobl'!Q16</f>
        <v>288173</v>
      </c>
      <c r="K15" s="562">
        <f t="shared" si="8"/>
        <v>4.2279386413166113</v>
      </c>
      <c r="L15" s="558"/>
      <c r="M15" s="561">
        <f>'20pobl'!X16</f>
        <v>98374</v>
      </c>
      <c r="N15" s="562">
        <f t="shared" si="1"/>
        <v>3.4254526866616479</v>
      </c>
      <c r="O15" s="558"/>
      <c r="P15" s="563">
        <f t="shared" si="2"/>
        <v>55189</v>
      </c>
      <c r="Q15" s="564">
        <f t="shared" si="9"/>
        <v>2.4938364657101442</v>
      </c>
      <c r="R15" s="558"/>
      <c r="S15" s="561">
        <f>'34adictcasaad'!G16</f>
        <v>20552</v>
      </c>
      <c r="T15" s="565">
        <f t="shared" si="10"/>
        <v>1.1252312522139714</v>
      </c>
      <c r="U15" s="558"/>
      <c r="V15" s="561">
        <f>'34adictcasaad'!J16</f>
        <v>11882</v>
      </c>
      <c r="W15" s="565">
        <f t="shared" si="11"/>
        <v>4.1232176505085487</v>
      </c>
      <c r="X15" s="558"/>
      <c r="Y15" s="561">
        <f>'34adictcasaad'!M16</f>
        <v>22755</v>
      </c>
      <c r="Z15" s="565">
        <f t="shared" si="12"/>
        <v>23.131111879155061</v>
      </c>
      <c r="AA15" s="566"/>
      <c r="AB15" s="567">
        <f t="shared" si="3"/>
        <v>19</v>
      </c>
      <c r="AC15" s="567">
        <v>5</v>
      </c>
      <c r="AD15" s="567">
        <f t="shared" si="13"/>
        <v>8</v>
      </c>
      <c r="AE15" s="568" t="str">
        <f t="shared" si="4"/>
        <v>Castilla - La Mancha</v>
      </c>
      <c r="AF15" s="569">
        <f t="shared" si="5"/>
        <v>4.5452538906743776</v>
      </c>
      <c r="AH15" s="567">
        <f t="shared" si="14"/>
        <v>16</v>
      </c>
      <c r="AI15" s="567">
        <v>5</v>
      </c>
      <c r="AJ15" s="567">
        <f t="shared" si="15"/>
        <v>11</v>
      </c>
      <c r="AK15" s="568" t="str">
        <f t="shared" si="16"/>
        <v>Extremadura</v>
      </c>
      <c r="AL15" s="569">
        <f t="shared" si="17"/>
        <v>1.5905800574972786</v>
      </c>
      <c r="AN15" s="567">
        <f t="shared" si="18"/>
        <v>18</v>
      </c>
      <c r="AO15" s="567">
        <v>5</v>
      </c>
      <c r="AP15" s="567">
        <f t="shared" si="19"/>
        <v>4</v>
      </c>
      <c r="AQ15" s="568" t="str">
        <f t="shared" si="20"/>
        <v>Balears, Illes</v>
      </c>
      <c r="AR15" s="569">
        <f t="shared" si="21"/>
        <v>6.7541282407029568</v>
      </c>
      <c r="AT15" s="567">
        <f t="shared" si="22"/>
        <v>18</v>
      </c>
      <c r="AU15" s="567">
        <v>5</v>
      </c>
      <c r="AV15" s="567">
        <f t="shared" si="23"/>
        <v>4</v>
      </c>
      <c r="AW15" s="568" t="str">
        <f t="shared" si="24"/>
        <v>Balears, Illes</v>
      </c>
      <c r="AX15" s="569">
        <f t="shared" si="25"/>
        <v>39.265461465271173</v>
      </c>
    </row>
    <row r="16" spans="1:50" s="396" customFormat="1" ht="18" customHeight="1" x14ac:dyDescent="0.35">
      <c r="A16" s="519"/>
      <c r="B16" s="557" t="s">
        <v>5</v>
      </c>
      <c r="C16" s="558"/>
      <c r="D16" s="571">
        <f t="shared" si="6"/>
        <v>588387</v>
      </c>
      <c r="E16" s="560">
        <f t="shared" si="0"/>
        <v>1.2236302021315801</v>
      </c>
      <c r="F16" s="558"/>
      <c r="G16" s="572">
        <f>'20pobl'!J17</f>
        <v>450214</v>
      </c>
      <c r="H16" s="562">
        <f t="shared" si="7"/>
        <v>1.1725060313037916</v>
      </c>
      <c r="I16" s="558"/>
      <c r="J16" s="572">
        <f>'20pobl'!Q17</f>
        <v>97495</v>
      </c>
      <c r="K16" s="562">
        <f t="shared" si="8"/>
        <v>1.4304007586941283</v>
      </c>
      <c r="L16" s="558"/>
      <c r="M16" s="572">
        <f>'20pobl'!X17</f>
        <v>40678</v>
      </c>
      <c r="N16" s="562">
        <f t="shared" si="1"/>
        <v>1.4164369080043762</v>
      </c>
      <c r="O16" s="558"/>
      <c r="P16" s="572">
        <f t="shared" si="2"/>
        <v>22833</v>
      </c>
      <c r="Q16" s="564">
        <f t="shared" si="9"/>
        <v>3.8806091908896696</v>
      </c>
      <c r="R16" s="558"/>
      <c r="S16" s="572">
        <f>'34adictcasaad'!G17</f>
        <v>6353</v>
      </c>
      <c r="T16" s="565">
        <f t="shared" si="10"/>
        <v>1.4111067181384853</v>
      </c>
      <c r="U16" s="558"/>
      <c r="V16" s="572">
        <f>'34adictcasaad'!J17</f>
        <v>4876</v>
      </c>
      <c r="W16" s="565">
        <f t="shared" si="11"/>
        <v>5.0012821170316428</v>
      </c>
      <c r="X16" s="558"/>
      <c r="Y16" s="572">
        <f>'34adictcasaad'!M17</f>
        <v>11604</v>
      </c>
      <c r="Z16" s="565">
        <f t="shared" si="12"/>
        <v>28.526476227936477</v>
      </c>
      <c r="AA16" s="566"/>
      <c r="AB16" s="567">
        <f t="shared" si="3"/>
        <v>10</v>
      </c>
      <c r="AC16" s="567">
        <v>6</v>
      </c>
      <c r="AD16" s="567">
        <f t="shared" si="13"/>
        <v>1</v>
      </c>
      <c r="AE16" s="568" t="str">
        <f t="shared" si="4"/>
        <v>Andalucía</v>
      </c>
      <c r="AF16" s="569">
        <f t="shared" si="5"/>
        <v>4.3887179471646975</v>
      </c>
      <c r="AH16" s="567">
        <f t="shared" si="14"/>
        <v>7</v>
      </c>
      <c r="AI16" s="567">
        <v>6</v>
      </c>
      <c r="AJ16" s="567">
        <f t="shared" si="15"/>
        <v>14</v>
      </c>
      <c r="AK16" s="568" t="str">
        <f t="shared" si="16"/>
        <v>Murcia, Región de</v>
      </c>
      <c r="AL16" s="569">
        <f t="shared" si="17"/>
        <v>1.5522646083823368</v>
      </c>
      <c r="AN16" s="567">
        <f t="shared" si="18"/>
        <v>14</v>
      </c>
      <c r="AO16" s="567">
        <v>6</v>
      </c>
      <c r="AP16" s="567">
        <f t="shared" si="19"/>
        <v>8</v>
      </c>
      <c r="AQ16" s="568" t="str">
        <f t="shared" si="20"/>
        <v>Castilla - La Mancha</v>
      </c>
      <c r="AR16" s="569">
        <f t="shared" si="21"/>
        <v>6.7333504004681268</v>
      </c>
      <c r="AT16" s="567">
        <f t="shared" si="22"/>
        <v>16</v>
      </c>
      <c r="AU16" s="567">
        <v>6</v>
      </c>
      <c r="AV16" s="567">
        <f t="shared" si="23"/>
        <v>9</v>
      </c>
      <c r="AW16" s="568" t="str">
        <f t="shared" si="24"/>
        <v>Cataluña</v>
      </c>
      <c r="AX16" s="569">
        <f t="shared" si="25"/>
        <v>39.170305484054694</v>
      </c>
    </row>
    <row r="17" spans="1:50" s="396" customFormat="1" ht="18" customHeight="1" x14ac:dyDescent="0.35">
      <c r="A17" s="519"/>
      <c r="B17" s="557" t="s">
        <v>4</v>
      </c>
      <c r="C17" s="558"/>
      <c r="D17" s="559">
        <f t="shared" si="6"/>
        <v>2383703</v>
      </c>
      <c r="E17" s="560">
        <f t="shared" si="0"/>
        <v>4.9572322021248834</v>
      </c>
      <c r="F17" s="558"/>
      <c r="G17" s="561">
        <f>'20pobl'!J18</f>
        <v>1752567</v>
      </c>
      <c r="H17" s="562">
        <f t="shared" si="7"/>
        <v>4.5642636118912163</v>
      </c>
      <c r="I17" s="558"/>
      <c r="J17" s="561">
        <f>'20pobl'!Q18</f>
        <v>413741</v>
      </c>
      <c r="K17" s="562">
        <f t="shared" si="8"/>
        <v>6.0702132448111934</v>
      </c>
      <c r="L17" s="558"/>
      <c r="M17" s="561">
        <f>'20pobl'!X18</f>
        <v>217395</v>
      </c>
      <c r="N17" s="562">
        <f t="shared" si="1"/>
        <v>7.5698486065099413</v>
      </c>
      <c r="O17" s="558"/>
      <c r="P17" s="563">
        <f t="shared" si="2"/>
        <v>153002</v>
      </c>
      <c r="Q17" s="564">
        <f>P17*100/D17</f>
        <v>6.4186687687182502</v>
      </c>
      <c r="R17" s="558"/>
      <c r="S17" s="561">
        <f>'34adictcasaad'!G18</f>
        <v>31132</v>
      </c>
      <c r="T17" s="565">
        <f>S17*100/G17</f>
        <v>1.7763657537771738</v>
      </c>
      <c r="U17" s="558"/>
      <c r="V17" s="561">
        <f>'34adictcasaad'!J18</f>
        <v>27641</v>
      </c>
      <c r="W17" s="565">
        <f>V17*100/J17</f>
        <v>6.6807495510476365</v>
      </c>
      <c r="X17" s="558"/>
      <c r="Y17" s="561">
        <f>'34adictcasaad'!M18</f>
        <v>94229</v>
      </c>
      <c r="Z17" s="565">
        <f>Y17*100/M17</f>
        <v>43.344603141746589</v>
      </c>
      <c r="AA17" s="566"/>
      <c r="AB17" s="567">
        <f t="shared" si="3"/>
        <v>1</v>
      </c>
      <c r="AC17" s="567">
        <v>7</v>
      </c>
      <c r="AD17" s="567">
        <f t="shared" si="13"/>
        <v>9</v>
      </c>
      <c r="AE17" s="568" t="str">
        <f t="shared" si="4"/>
        <v>Cataluña</v>
      </c>
      <c r="AF17" s="569">
        <f t="shared" si="5"/>
        <v>4.2872638102709413</v>
      </c>
      <c r="AH17" s="567">
        <f t="shared" si="14"/>
        <v>3</v>
      </c>
      <c r="AI17" s="567">
        <v>7</v>
      </c>
      <c r="AJ17" s="567">
        <f t="shared" si="15"/>
        <v>6</v>
      </c>
      <c r="AK17" s="568" t="str">
        <f t="shared" si="16"/>
        <v>Cantabria</v>
      </c>
      <c r="AL17" s="569">
        <f t="shared" si="17"/>
        <v>1.4111067181384853</v>
      </c>
      <c r="AN17" s="567">
        <f t="shared" si="18"/>
        <v>7</v>
      </c>
      <c r="AO17" s="567">
        <v>7</v>
      </c>
      <c r="AP17" s="567">
        <f t="shared" si="19"/>
        <v>7</v>
      </c>
      <c r="AQ17" s="568" t="str">
        <f t="shared" si="20"/>
        <v>Castilla y León</v>
      </c>
      <c r="AR17" s="569">
        <f t="shared" si="21"/>
        <v>6.6807495510476365</v>
      </c>
      <c r="AT17" s="567">
        <f t="shared" si="22"/>
        <v>1</v>
      </c>
      <c r="AU17" s="567">
        <v>7</v>
      </c>
      <c r="AV17" s="567">
        <f t="shared" si="23"/>
        <v>16</v>
      </c>
      <c r="AW17" s="568" t="str">
        <f t="shared" si="24"/>
        <v>País Vasco</v>
      </c>
      <c r="AX17" s="569">
        <f t="shared" si="25"/>
        <v>39.103241719520788</v>
      </c>
    </row>
    <row r="18" spans="1:50" s="396" customFormat="1" ht="18" customHeight="1" x14ac:dyDescent="0.35">
      <c r="A18" s="519"/>
      <c r="B18" s="557" t="s">
        <v>40</v>
      </c>
      <c r="C18" s="558"/>
      <c r="D18" s="559">
        <f t="shared" si="6"/>
        <v>2084086</v>
      </c>
      <c r="E18" s="560">
        <f t="shared" si="0"/>
        <v>4.3341382006053779</v>
      </c>
      <c r="F18" s="558"/>
      <c r="G18" s="561">
        <f>'20pobl'!J19</f>
        <v>1679650</v>
      </c>
      <c r="H18" s="562">
        <f t="shared" si="7"/>
        <v>4.3743636481304753</v>
      </c>
      <c r="I18" s="558"/>
      <c r="J18" s="561">
        <f>'20pobl'!Q19</f>
        <v>273430</v>
      </c>
      <c r="K18" s="562">
        <f t="shared" si="8"/>
        <v>4.0116362833964354</v>
      </c>
      <c r="L18" s="558"/>
      <c r="M18" s="561">
        <f>'20pobl'!X19</f>
        <v>131006</v>
      </c>
      <c r="N18" s="562">
        <f t="shared" si="1"/>
        <v>4.5617221488278998</v>
      </c>
      <c r="O18" s="558"/>
      <c r="P18" s="563">
        <f t="shared" si="2"/>
        <v>94727</v>
      </c>
      <c r="Q18" s="564">
        <f t="shared" si="9"/>
        <v>4.5452538906743776</v>
      </c>
      <c r="R18" s="558"/>
      <c r="S18" s="561">
        <f>'34adictcasaad'!G19</f>
        <v>22057</v>
      </c>
      <c r="T18" s="565">
        <f t="shared" si="10"/>
        <v>1.3131902479683268</v>
      </c>
      <c r="U18" s="558"/>
      <c r="V18" s="561">
        <f>'34adictcasaad'!J19</f>
        <v>18411</v>
      </c>
      <c r="W18" s="565">
        <f t="shared" si="11"/>
        <v>6.7333504004681268</v>
      </c>
      <c r="X18" s="558"/>
      <c r="Y18" s="561">
        <f>'34adictcasaad'!M19</f>
        <v>54259</v>
      </c>
      <c r="Z18" s="565">
        <f t="shared" si="12"/>
        <v>41.417186999068747</v>
      </c>
      <c r="AA18" s="566"/>
      <c r="AB18" s="567">
        <f t="shared" si="3"/>
        <v>5</v>
      </c>
      <c r="AC18" s="567">
        <v>8</v>
      </c>
      <c r="AD18" s="567">
        <f t="shared" si="13"/>
        <v>20</v>
      </c>
      <c r="AE18" s="568" t="str">
        <f t="shared" si="4"/>
        <v>TOTAL</v>
      </c>
      <c r="AF18" s="569">
        <f t="shared" si="5"/>
        <v>4.1100741658152469</v>
      </c>
      <c r="AH18" s="567">
        <f t="shared" si="14"/>
        <v>11</v>
      </c>
      <c r="AI18" s="567">
        <v>8</v>
      </c>
      <c r="AJ18" s="567">
        <f t="shared" si="15"/>
        <v>17</v>
      </c>
      <c r="AK18" s="568" t="str">
        <f t="shared" si="16"/>
        <v>Rioja, La</v>
      </c>
      <c r="AL18" s="569">
        <f t="shared" si="17"/>
        <v>1.3677058004529929</v>
      </c>
      <c r="AN18" s="567">
        <f t="shared" si="18"/>
        <v>6</v>
      </c>
      <c r="AO18" s="567">
        <v>8</v>
      </c>
      <c r="AP18" s="567">
        <f t="shared" si="19"/>
        <v>16</v>
      </c>
      <c r="AQ18" s="568" t="str">
        <f t="shared" si="20"/>
        <v>País Vasco</v>
      </c>
      <c r="AR18" s="569">
        <f t="shared" si="21"/>
        <v>6.4732810060999233</v>
      </c>
      <c r="AT18" s="567">
        <f t="shared" si="22"/>
        <v>4</v>
      </c>
      <c r="AU18" s="567">
        <v>8</v>
      </c>
      <c r="AV18" s="567">
        <f t="shared" si="23"/>
        <v>17</v>
      </c>
      <c r="AW18" s="568" t="str">
        <f t="shared" si="24"/>
        <v>Rioja, La</v>
      </c>
      <c r="AX18" s="569">
        <f t="shared" si="25"/>
        <v>39.003623188405797</v>
      </c>
    </row>
    <row r="19" spans="1:50" s="396" customFormat="1" ht="18" customHeight="1" x14ac:dyDescent="0.35">
      <c r="A19" s="519"/>
      <c r="B19" s="557" t="s">
        <v>41</v>
      </c>
      <c r="C19" s="558"/>
      <c r="D19" s="559">
        <f t="shared" si="6"/>
        <v>7901963</v>
      </c>
      <c r="E19" s="560">
        <f t="shared" si="0"/>
        <v>16.433198868986342</v>
      </c>
      <c r="F19" s="558"/>
      <c r="G19" s="561">
        <f>'20pobl'!J20</f>
        <v>6372799</v>
      </c>
      <c r="H19" s="562">
        <f t="shared" si="7"/>
        <v>16.596874516978087</v>
      </c>
      <c r="I19" s="558"/>
      <c r="J19" s="561">
        <f>'20pobl'!Q20</f>
        <v>1076178</v>
      </c>
      <c r="K19" s="562">
        <f t="shared" si="8"/>
        <v>15.789177164879527</v>
      </c>
      <c r="L19" s="558"/>
      <c r="M19" s="561">
        <f>'20pobl'!X20</f>
        <v>452986</v>
      </c>
      <c r="N19" s="562">
        <f t="shared" si="1"/>
        <v>15.773294881982162</v>
      </c>
      <c r="O19" s="558"/>
      <c r="P19" s="563">
        <f t="shared" si="2"/>
        <v>338778</v>
      </c>
      <c r="Q19" s="564">
        <f t="shared" si="9"/>
        <v>4.2872638102709413</v>
      </c>
      <c r="R19" s="558"/>
      <c r="S19" s="561">
        <f>'34adictcasaad'!G20</f>
        <v>85324</v>
      </c>
      <c r="T19" s="565">
        <f t="shared" si="10"/>
        <v>1.338877940446576</v>
      </c>
      <c r="U19" s="558"/>
      <c r="V19" s="561">
        <f>'34adictcasaad'!J20</f>
        <v>76018</v>
      </c>
      <c r="W19" s="565">
        <f t="shared" si="11"/>
        <v>7.0637013579537955</v>
      </c>
      <c r="X19" s="558"/>
      <c r="Y19" s="561">
        <f>'34adictcasaad'!M20</f>
        <v>177436</v>
      </c>
      <c r="Z19" s="565">
        <f t="shared" si="12"/>
        <v>39.170305484054694</v>
      </c>
      <c r="AA19" s="566"/>
      <c r="AB19" s="567">
        <f t="shared" si="3"/>
        <v>7</v>
      </c>
      <c r="AC19" s="567">
        <v>9</v>
      </c>
      <c r="AD19" s="567">
        <f t="shared" si="13"/>
        <v>3</v>
      </c>
      <c r="AE19" s="568" t="str">
        <f t="shared" si="4"/>
        <v>Asturias, Principado de</v>
      </c>
      <c r="AF19" s="569">
        <f t="shared" si="5"/>
        <v>4.0570144921774052</v>
      </c>
      <c r="AH19" s="567">
        <f t="shared" si="14"/>
        <v>10</v>
      </c>
      <c r="AI19" s="567">
        <v>9</v>
      </c>
      <c r="AJ19" s="567">
        <f t="shared" si="15"/>
        <v>20</v>
      </c>
      <c r="AK19" s="568" t="str">
        <f t="shared" si="16"/>
        <v>TOTAL</v>
      </c>
      <c r="AL19" s="569">
        <f t="shared" si="17"/>
        <v>1.3563743657315948</v>
      </c>
      <c r="AN19" s="567">
        <f t="shared" si="18"/>
        <v>3</v>
      </c>
      <c r="AO19" s="567">
        <v>9</v>
      </c>
      <c r="AP19" s="567">
        <f t="shared" si="19"/>
        <v>20</v>
      </c>
      <c r="AQ19" s="568" t="str">
        <f t="shared" si="20"/>
        <v>TOTAL</v>
      </c>
      <c r="AR19" s="569">
        <f t="shared" si="21"/>
        <v>6.1062171779547949</v>
      </c>
      <c r="AT19" s="567">
        <f t="shared" si="22"/>
        <v>6</v>
      </c>
      <c r="AU19" s="567">
        <v>9</v>
      </c>
      <c r="AV19" s="567">
        <f t="shared" si="23"/>
        <v>13</v>
      </c>
      <c r="AW19" s="568" t="str">
        <f t="shared" si="24"/>
        <v>Madrid, Comunidad de</v>
      </c>
      <c r="AX19" s="569">
        <f t="shared" si="25"/>
        <v>38.131673355546802</v>
      </c>
    </row>
    <row r="20" spans="1:50" s="396" customFormat="1" ht="18" customHeight="1" x14ac:dyDescent="0.35">
      <c r="A20" s="519"/>
      <c r="B20" s="557" t="s">
        <v>3</v>
      </c>
      <c r="C20" s="558"/>
      <c r="D20" s="559">
        <f t="shared" si="6"/>
        <v>5216195</v>
      </c>
      <c r="E20" s="560">
        <f t="shared" si="0"/>
        <v>10.847781718847862</v>
      </c>
      <c r="F20" s="558"/>
      <c r="G20" s="561">
        <f>'20pobl'!J21</f>
        <v>4168661</v>
      </c>
      <c r="H20" s="562">
        <f t="shared" si="7"/>
        <v>10.856570797356136</v>
      </c>
      <c r="I20" s="558"/>
      <c r="J20" s="561">
        <f>'20pobl'!Q21</f>
        <v>755276</v>
      </c>
      <c r="K20" s="562">
        <f t="shared" si="8"/>
        <v>11.08105403788365</v>
      </c>
      <c r="L20" s="558"/>
      <c r="M20" s="561">
        <f>'20pobl'!X21</f>
        <v>292258</v>
      </c>
      <c r="N20" s="562">
        <f t="shared" si="1"/>
        <v>10.176631541854148</v>
      </c>
      <c r="O20" s="558"/>
      <c r="P20" s="563">
        <f t="shared" si="2"/>
        <v>195278</v>
      </c>
      <c r="Q20" s="564">
        <f t="shared" si="9"/>
        <v>3.7436867295030192</v>
      </c>
      <c r="R20" s="558"/>
      <c r="S20" s="561">
        <f>'34adictcasaad'!G21</f>
        <v>52696</v>
      </c>
      <c r="T20" s="565">
        <f t="shared" si="10"/>
        <v>1.264098951677769</v>
      </c>
      <c r="U20" s="558"/>
      <c r="V20" s="561">
        <f>'34adictcasaad'!J21</f>
        <v>42085</v>
      </c>
      <c r="W20" s="565">
        <f t="shared" si="11"/>
        <v>5.5721352194429583</v>
      </c>
      <c r="X20" s="558"/>
      <c r="Y20" s="561">
        <f>'34adictcasaad'!M21</f>
        <v>100497</v>
      </c>
      <c r="Z20" s="565">
        <f t="shared" si="12"/>
        <v>34.386398319293228</v>
      </c>
      <c r="AA20" s="566"/>
      <c r="AB20" s="567">
        <f t="shared" si="3"/>
        <v>11</v>
      </c>
      <c r="AC20" s="567">
        <v>10</v>
      </c>
      <c r="AD20" s="567">
        <f t="shared" si="13"/>
        <v>6</v>
      </c>
      <c r="AE20" s="568" t="str">
        <f t="shared" si="4"/>
        <v>Cantabria</v>
      </c>
      <c r="AF20" s="570">
        <f t="shared" si="5"/>
        <v>3.8806091908896696</v>
      </c>
      <c r="AH20" s="567">
        <f t="shared" si="14"/>
        <v>13</v>
      </c>
      <c r="AI20" s="567">
        <v>10</v>
      </c>
      <c r="AJ20" s="567">
        <f t="shared" si="15"/>
        <v>9</v>
      </c>
      <c r="AK20" s="568" t="str">
        <f t="shared" si="16"/>
        <v>Cataluña</v>
      </c>
      <c r="AL20" s="569">
        <f t="shared" si="17"/>
        <v>1.338877940446576</v>
      </c>
      <c r="AN20" s="567">
        <f t="shared" si="18"/>
        <v>12</v>
      </c>
      <c r="AO20" s="567">
        <v>10</v>
      </c>
      <c r="AP20" s="567">
        <f t="shared" si="19"/>
        <v>18</v>
      </c>
      <c r="AQ20" s="568" t="str">
        <f t="shared" si="20"/>
        <v>Ceuta y Melilla</v>
      </c>
      <c r="AR20" s="569">
        <f t="shared" si="21"/>
        <v>6.0788922060598365</v>
      </c>
      <c r="AT20" s="567">
        <f t="shared" si="22"/>
        <v>11</v>
      </c>
      <c r="AU20" s="567">
        <v>10</v>
      </c>
      <c r="AV20" s="567">
        <f t="shared" si="23"/>
        <v>20</v>
      </c>
      <c r="AW20" s="568" t="str">
        <f t="shared" si="24"/>
        <v>TOTAL</v>
      </c>
      <c r="AX20" s="569">
        <f t="shared" si="25"/>
        <v>36.190349509410993</v>
      </c>
    </row>
    <row r="21" spans="1:50" s="329" customFormat="1" ht="18" customHeight="1" x14ac:dyDescent="0.35">
      <c r="A21" s="348"/>
      <c r="B21" s="548" t="s">
        <v>2</v>
      </c>
      <c r="C21" s="573"/>
      <c r="D21" s="574">
        <f t="shared" si="6"/>
        <v>1054306</v>
      </c>
      <c r="E21" s="575">
        <f t="shared" si="0"/>
        <v>2.1925716643782711</v>
      </c>
      <c r="F21" s="573"/>
      <c r="G21" s="576">
        <f>'20pobl'!J22</f>
        <v>824039</v>
      </c>
      <c r="H21" s="577">
        <f t="shared" si="7"/>
        <v>2.1460698635083428</v>
      </c>
      <c r="I21" s="573"/>
      <c r="J21" s="576">
        <f>'20pobl'!Q22</f>
        <v>157208</v>
      </c>
      <c r="K21" s="577">
        <f t="shared" si="8"/>
        <v>2.3064817936590236</v>
      </c>
      <c r="L21" s="573"/>
      <c r="M21" s="576">
        <f>'20pobl'!X22</f>
        <v>73059</v>
      </c>
      <c r="N21" s="577">
        <f t="shared" si="1"/>
        <v>2.5439663715495286</v>
      </c>
      <c r="O21" s="573"/>
      <c r="P21" s="578">
        <f t="shared" si="2"/>
        <v>56394</v>
      </c>
      <c r="Q21" s="579">
        <f t="shared" si="9"/>
        <v>5.3489214706166903</v>
      </c>
      <c r="R21" s="573"/>
      <c r="S21" s="576">
        <f>'34adictcasaad'!G22</f>
        <v>13107</v>
      </c>
      <c r="T21" s="580">
        <f t="shared" si="10"/>
        <v>1.5905800574972786</v>
      </c>
      <c r="U21" s="573"/>
      <c r="V21" s="576">
        <f>'34adictcasaad'!J22</f>
        <v>12184</v>
      </c>
      <c r="W21" s="580">
        <f t="shared" si="11"/>
        <v>7.7502417179787289</v>
      </c>
      <c r="X21" s="573"/>
      <c r="Y21" s="576">
        <f>'34adictcasaad'!M22</f>
        <v>31103</v>
      </c>
      <c r="Z21" s="565">
        <f t="shared" si="12"/>
        <v>42.572441451429668</v>
      </c>
      <c r="AA21" s="566"/>
      <c r="AB21" s="567">
        <f t="shared" si="3"/>
        <v>2</v>
      </c>
      <c r="AC21" s="567">
        <v>11</v>
      </c>
      <c r="AD21" s="567">
        <f t="shared" si="13"/>
        <v>10</v>
      </c>
      <c r="AE21" s="568" t="str">
        <f t="shared" si="4"/>
        <v>Comunitat Valenciana</v>
      </c>
      <c r="AF21" s="569">
        <f t="shared" si="5"/>
        <v>3.7436867295030192</v>
      </c>
      <c r="AG21" s="396"/>
      <c r="AH21" s="567">
        <f t="shared" si="14"/>
        <v>5</v>
      </c>
      <c r="AI21" s="567">
        <v>11</v>
      </c>
      <c r="AJ21" s="567">
        <f t="shared" si="15"/>
        <v>8</v>
      </c>
      <c r="AK21" s="568" t="str">
        <f t="shared" si="16"/>
        <v>Castilla - La Mancha</v>
      </c>
      <c r="AL21" s="569">
        <f t="shared" si="17"/>
        <v>1.3131902479683268</v>
      </c>
      <c r="AM21" s="396"/>
      <c r="AN21" s="567">
        <f t="shared" si="18"/>
        <v>1</v>
      </c>
      <c r="AO21" s="567">
        <v>11</v>
      </c>
      <c r="AP21" s="567">
        <f t="shared" si="19"/>
        <v>17</v>
      </c>
      <c r="AQ21" s="568" t="str">
        <f t="shared" si="20"/>
        <v>Rioja, La</v>
      </c>
      <c r="AR21" s="569">
        <f t="shared" si="21"/>
        <v>5.7899004178707303</v>
      </c>
      <c r="AS21" s="396"/>
      <c r="AT21" s="567">
        <f t="shared" si="22"/>
        <v>2</v>
      </c>
      <c r="AU21" s="567">
        <v>11</v>
      </c>
      <c r="AV21" s="567">
        <f t="shared" si="23"/>
        <v>10</v>
      </c>
      <c r="AW21" s="568" t="str">
        <f t="shared" si="24"/>
        <v>Comunitat Valenciana</v>
      </c>
      <c r="AX21" s="569">
        <f t="shared" si="25"/>
        <v>34.386398319293228</v>
      </c>
    </row>
    <row r="22" spans="1:50" s="329" customFormat="1" ht="18" customHeight="1" x14ac:dyDescent="0.35">
      <c r="A22" s="348"/>
      <c r="B22" s="548" t="s">
        <v>35</v>
      </c>
      <c r="C22" s="573"/>
      <c r="D22" s="574">
        <f t="shared" si="6"/>
        <v>2699424</v>
      </c>
      <c r="E22" s="575">
        <f t="shared" si="0"/>
        <v>5.6138166457770797</v>
      </c>
      <c r="F22" s="573"/>
      <c r="G22" s="576">
        <f>'20pobl'!J23</f>
        <v>1989422</v>
      </c>
      <c r="H22" s="577">
        <f t="shared" si="7"/>
        <v>5.181112301724184</v>
      </c>
      <c r="I22" s="573"/>
      <c r="J22" s="576">
        <f>'20pobl'!Q23</f>
        <v>473156</v>
      </c>
      <c r="K22" s="577">
        <f t="shared" si="8"/>
        <v>6.9419221640153745</v>
      </c>
      <c r="L22" s="573"/>
      <c r="M22" s="576">
        <f>'20pobl'!X23</f>
        <v>236846</v>
      </c>
      <c r="N22" s="577">
        <f t="shared" si="1"/>
        <v>8.2471462685777208</v>
      </c>
      <c r="O22" s="573"/>
      <c r="P22" s="578">
        <f t="shared" si="2"/>
        <v>83897</v>
      </c>
      <c r="Q22" s="579">
        <f t="shared" si="9"/>
        <v>3.1079593276195219</v>
      </c>
      <c r="R22" s="573"/>
      <c r="S22" s="576">
        <f>'34adictcasaad'!G23</f>
        <v>24415</v>
      </c>
      <c r="T22" s="580">
        <f t="shared" si="10"/>
        <v>1.2272408769984449</v>
      </c>
      <c r="U22" s="573"/>
      <c r="V22" s="576">
        <f>'34adictcasaad'!J23</f>
        <v>14937</v>
      </c>
      <c r="W22" s="580">
        <f t="shared" si="11"/>
        <v>3.1568869463770932</v>
      </c>
      <c r="X22" s="573"/>
      <c r="Y22" s="576">
        <f>'34adictcasaad'!M23</f>
        <v>44545</v>
      </c>
      <c r="Z22" s="565">
        <f t="shared" si="12"/>
        <v>18.80757960869088</v>
      </c>
      <c r="AA22" s="566"/>
      <c r="AB22" s="567">
        <f t="shared" si="3"/>
        <v>18</v>
      </c>
      <c r="AC22" s="567">
        <v>12</v>
      </c>
      <c r="AD22" s="567">
        <f t="shared" si="13"/>
        <v>2</v>
      </c>
      <c r="AE22" s="568" t="str">
        <f t="shared" si="4"/>
        <v>Aragón</v>
      </c>
      <c r="AF22" s="569">
        <f t="shared" si="5"/>
        <v>3.7247006424417108</v>
      </c>
      <c r="AG22" s="396"/>
      <c r="AH22" s="567">
        <f t="shared" si="14"/>
        <v>14</v>
      </c>
      <c r="AI22" s="567">
        <v>12</v>
      </c>
      <c r="AJ22" s="567">
        <f t="shared" si="15"/>
        <v>3</v>
      </c>
      <c r="AK22" s="568" t="str">
        <f t="shared" si="16"/>
        <v>Asturias, Principado de</v>
      </c>
      <c r="AL22" s="569">
        <f t="shared" si="17"/>
        <v>1.3102383810667124</v>
      </c>
      <c r="AM22" s="396"/>
      <c r="AN22" s="567">
        <f t="shared" si="18"/>
        <v>19</v>
      </c>
      <c r="AO22" s="567">
        <v>12</v>
      </c>
      <c r="AP22" s="567">
        <f t="shared" si="19"/>
        <v>10</v>
      </c>
      <c r="AQ22" s="568" t="str">
        <f t="shared" si="20"/>
        <v>Comunitat Valenciana</v>
      </c>
      <c r="AR22" s="569">
        <f t="shared" si="21"/>
        <v>5.5721352194429583</v>
      </c>
      <c r="AS22" s="396"/>
      <c r="AT22" s="567">
        <f t="shared" si="22"/>
        <v>19</v>
      </c>
      <c r="AU22" s="567">
        <v>12</v>
      </c>
      <c r="AV22" s="567">
        <f t="shared" si="23"/>
        <v>14</v>
      </c>
      <c r="AW22" s="568" t="str">
        <f t="shared" si="24"/>
        <v>Murcia, Región de</v>
      </c>
      <c r="AX22" s="569">
        <f t="shared" si="25"/>
        <v>33.666157147064183</v>
      </c>
    </row>
    <row r="23" spans="1:50" s="329" customFormat="1" ht="18" customHeight="1" x14ac:dyDescent="0.35">
      <c r="A23" s="348"/>
      <c r="B23" s="548" t="s">
        <v>42</v>
      </c>
      <c r="C23" s="573"/>
      <c r="D23" s="574">
        <f t="shared" si="6"/>
        <v>6871903</v>
      </c>
      <c r="E23" s="575">
        <f t="shared" si="0"/>
        <v>14.291050034957625</v>
      </c>
      <c r="F23" s="573"/>
      <c r="G23" s="576">
        <f>'20pobl'!J24</f>
        <v>5605365</v>
      </c>
      <c r="H23" s="577">
        <f t="shared" si="7"/>
        <v>14.598222778854451</v>
      </c>
      <c r="I23" s="573"/>
      <c r="J23" s="576">
        <f>'20pobl'!Q24</f>
        <v>890790</v>
      </c>
      <c r="K23" s="577">
        <f t="shared" si="8"/>
        <v>13.069251672774424</v>
      </c>
      <c r="L23" s="573"/>
      <c r="M23" s="576">
        <f>'20pobl'!X24</f>
        <v>375748</v>
      </c>
      <c r="N23" s="577">
        <f t="shared" si="1"/>
        <v>13.083812756498068</v>
      </c>
      <c r="O23" s="573"/>
      <c r="P23" s="578">
        <f t="shared" si="2"/>
        <v>251691</v>
      </c>
      <c r="Q23" s="579">
        <f t="shared" si="9"/>
        <v>3.6626099058732349</v>
      </c>
      <c r="R23" s="573"/>
      <c r="S23" s="576">
        <f>'34adictcasaad'!G24</f>
        <v>59402</v>
      </c>
      <c r="T23" s="580">
        <f t="shared" si="10"/>
        <v>1.0597347362749794</v>
      </c>
      <c r="U23" s="573"/>
      <c r="V23" s="576">
        <f>'34adictcasaad'!J24</f>
        <v>49010</v>
      </c>
      <c r="W23" s="580">
        <f t="shared" si="11"/>
        <v>5.5018579014133522</v>
      </c>
      <c r="X23" s="573"/>
      <c r="Y23" s="576">
        <f>'34adictcasaad'!M24</f>
        <v>143279</v>
      </c>
      <c r="Z23" s="565">
        <f t="shared" si="12"/>
        <v>38.131673355546802</v>
      </c>
      <c r="AA23" s="566"/>
      <c r="AB23" s="567">
        <f t="shared" si="3"/>
        <v>13</v>
      </c>
      <c r="AC23" s="567">
        <v>13</v>
      </c>
      <c r="AD23" s="567">
        <f t="shared" si="13"/>
        <v>13</v>
      </c>
      <c r="AE23" s="568" t="str">
        <f t="shared" si="4"/>
        <v>Madrid, Comunidad de</v>
      </c>
      <c r="AF23" s="569">
        <f t="shared" si="5"/>
        <v>3.6626099058732349</v>
      </c>
      <c r="AG23" s="396"/>
      <c r="AH23" s="567">
        <f t="shared" si="14"/>
        <v>17</v>
      </c>
      <c r="AI23" s="567">
        <v>13</v>
      </c>
      <c r="AJ23" s="567">
        <f t="shared" si="15"/>
        <v>10</v>
      </c>
      <c r="AK23" s="568" t="str">
        <f t="shared" si="16"/>
        <v>Comunitat Valenciana</v>
      </c>
      <c r="AL23" s="569">
        <f t="shared" si="17"/>
        <v>1.264098951677769</v>
      </c>
      <c r="AM23" s="396"/>
      <c r="AN23" s="567">
        <f t="shared" si="18"/>
        <v>13</v>
      </c>
      <c r="AO23" s="567">
        <v>13</v>
      </c>
      <c r="AP23" s="567">
        <f t="shared" si="19"/>
        <v>13</v>
      </c>
      <c r="AQ23" s="568" t="str">
        <f t="shared" si="20"/>
        <v>Madrid, Comunidad de</v>
      </c>
      <c r="AR23" s="569">
        <f t="shared" si="21"/>
        <v>5.5018579014133522</v>
      </c>
      <c r="AS23" s="396"/>
      <c r="AT23" s="567">
        <f t="shared" si="22"/>
        <v>9</v>
      </c>
      <c r="AU23" s="567">
        <v>13</v>
      </c>
      <c r="AV23" s="567">
        <f t="shared" si="23"/>
        <v>2</v>
      </c>
      <c r="AW23" s="568" t="str">
        <f t="shared" si="24"/>
        <v>Aragón</v>
      </c>
      <c r="AX23" s="569">
        <f t="shared" si="25"/>
        <v>31.555222420021444</v>
      </c>
    </row>
    <row r="24" spans="1:50" s="329" customFormat="1" ht="18" customHeight="1" x14ac:dyDescent="0.35">
      <c r="A24" s="348"/>
      <c r="B24" s="548" t="s">
        <v>43</v>
      </c>
      <c r="C24" s="573"/>
      <c r="D24" s="574">
        <f t="shared" si="6"/>
        <v>1551692</v>
      </c>
      <c r="E24" s="575">
        <f t="shared" si="0"/>
        <v>3.2269530013510765</v>
      </c>
      <c r="F24" s="573"/>
      <c r="G24" s="576">
        <f>'20pobl'!J25</f>
        <v>1298039</v>
      </c>
      <c r="H24" s="577">
        <f t="shared" si="7"/>
        <v>3.3805224990061222</v>
      </c>
      <c r="I24" s="573"/>
      <c r="J24" s="576">
        <f>'20pobl'!Q25</f>
        <v>182344</v>
      </c>
      <c r="K24" s="577">
        <f t="shared" si="8"/>
        <v>2.6752653566164635</v>
      </c>
      <c r="L24" s="573"/>
      <c r="M24" s="576">
        <f>'20pobl'!X25</f>
        <v>71309</v>
      </c>
      <c r="N24" s="577">
        <f t="shared" si="1"/>
        <v>2.4830301261832948</v>
      </c>
      <c r="O24" s="573"/>
      <c r="P24" s="578">
        <f t="shared" si="2"/>
        <v>56723</v>
      </c>
      <c r="Q24" s="579">
        <f t="shared" si="9"/>
        <v>3.6555579328887435</v>
      </c>
      <c r="R24" s="573"/>
      <c r="S24" s="576">
        <f>'34adictcasaad'!G25</f>
        <v>20149</v>
      </c>
      <c r="T24" s="580">
        <f t="shared" si="10"/>
        <v>1.5522646083823368</v>
      </c>
      <c r="U24" s="573"/>
      <c r="V24" s="576">
        <f>'34adictcasaad'!J25</f>
        <v>12567</v>
      </c>
      <c r="W24" s="580">
        <f t="shared" si="11"/>
        <v>6.8919185714912476</v>
      </c>
      <c r="X24" s="573"/>
      <c r="Y24" s="576">
        <f>'34adictcasaad'!M25</f>
        <v>24007</v>
      </c>
      <c r="Z24" s="565">
        <f t="shared" si="12"/>
        <v>33.666157147064183</v>
      </c>
      <c r="AA24" s="566"/>
      <c r="AB24" s="567">
        <f t="shared" si="3"/>
        <v>14</v>
      </c>
      <c r="AC24" s="567">
        <v>14</v>
      </c>
      <c r="AD24" s="567">
        <f t="shared" si="13"/>
        <v>14</v>
      </c>
      <c r="AE24" s="568" t="str">
        <f t="shared" si="4"/>
        <v>Murcia, Región de</v>
      </c>
      <c r="AF24" s="569">
        <f t="shared" si="5"/>
        <v>3.6555579328887435</v>
      </c>
      <c r="AG24" s="396"/>
      <c r="AH24" s="567">
        <f t="shared" si="14"/>
        <v>6</v>
      </c>
      <c r="AI24" s="567">
        <v>14</v>
      </c>
      <c r="AJ24" s="567">
        <f t="shared" si="15"/>
        <v>12</v>
      </c>
      <c r="AK24" s="568" t="str">
        <f t="shared" si="16"/>
        <v>Galicia</v>
      </c>
      <c r="AL24" s="569">
        <f t="shared" si="17"/>
        <v>1.2272408769984449</v>
      </c>
      <c r="AM24" s="396"/>
      <c r="AN24" s="567">
        <f t="shared" si="18"/>
        <v>4</v>
      </c>
      <c r="AO24" s="567">
        <v>14</v>
      </c>
      <c r="AP24" s="567">
        <f t="shared" si="19"/>
        <v>6</v>
      </c>
      <c r="AQ24" s="568" t="str">
        <f t="shared" si="20"/>
        <v>Cantabria</v>
      </c>
      <c r="AR24" s="569">
        <f t="shared" si="21"/>
        <v>5.0012821170316428</v>
      </c>
      <c r="AS24" s="396"/>
      <c r="AT24" s="567">
        <f t="shared" si="22"/>
        <v>12</v>
      </c>
      <c r="AU24" s="567">
        <v>14</v>
      </c>
      <c r="AV24" s="567">
        <f t="shared" si="23"/>
        <v>18</v>
      </c>
      <c r="AW24" s="568" t="str">
        <f t="shared" si="24"/>
        <v>Ceuta y Melilla</v>
      </c>
      <c r="AX24" s="569">
        <f t="shared" si="25"/>
        <v>30.680649804647338</v>
      </c>
    </row>
    <row r="25" spans="1:50" s="329" customFormat="1" ht="18" customHeight="1" x14ac:dyDescent="0.35">
      <c r="B25" s="548" t="s">
        <v>44</v>
      </c>
      <c r="C25" s="573"/>
      <c r="D25" s="581">
        <f t="shared" si="6"/>
        <v>672155</v>
      </c>
      <c r="E25" s="575">
        <f t="shared" si="0"/>
        <v>1.3978370672937237</v>
      </c>
      <c r="F25" s="573"/>
      <c r="G25" s="582">
        <f>'20pobl'!J26</f>
        <v>534721</v>
      </c>
      <c r="H25" s="577">
        <f t="shared" si="7"/>
        <v>1.3925901850337723</v>
      </c>
      <c r="I25" s="573"/>
      <c r="J25" s="582">
        <f>'20pobl'!Q26</f>
        <v>95699</v>
      </c>
      <c r="K25" s="577">
        <f t="shared" si="8"/>
        <v>1.4040506918946549</v>
      </c>
      <c r="L25" s="573"/>
      <c r="M25" s="582">
        <f>'20pobl'!X26</f>
        <v>41735</v>
      </c>
      <c r="N25" s="577">
        <f t="shared" si="1"/>
        <v>1.4532424002055815</v>
      </c>
      <c r="O25" s="573"/>
      <c r="P25" s="583">
        <f t="shared" si="2"/>
        <v>21529</v>
      </c>
      <c r="Q25" s="579">
        <f t="shared" si="9"/>
        <v>3.2029814551703106</v>
      </c>
      <c r="R25" s="573"/>
      <c r="S25" s="582">
        <f>'34adictcasaad'!G26</f>
        <v>5149</v>
      </c>
      <c r="T25" s="580">
        <f t="shared" si="10"/>
        <v>0.96293207111746126</v>
      </c>
      <c r="U25" s="573"/>
      <c r="V25" s="582">
        <f>'34adictcasaad'!J26</f>
        <v>3965</v>
      </c>
      <c r="W25" s="580">
        <f t="shared" si="11"/>
        <v>4.1431989884951772</v>
      </c>
      <c r="X25" s="573"/>
      <c r="Y25" s="582">
        <f>'34adictcasaad'!M26</f>
        <v>12415</v>
      </c>
      <c r="Z25" s="565">
        <f t="shared" si="12"/>
        <v>29.747214568108301</v>
      </c>
      <c r="AA25" s="566"/>
      <c r="AB25" s="567">
        <f t="shared" si="3"/>
        <v>16</v>
      </c>
      <c r="AC25" s="567">
        <v>15</v>
      </c>
      <c r="AD25" s="567">
        <f t="shared" si="13"/>
        <v>4</v>
      </c>
      <c r="AE25" s="568" t="str">
        <f t="shared" si="4"/>
        <v>Balears, Illes</v>
      </c>
      <c r="AF25" s="569">
        <f t="shared" si="5"/>
        <v>3.52043877788853</v>
      </c>
      <c r="AG25" s="396"/>
      <c r="AH25" s="567">
        <f t="shared" si="14"/>
        <v>19</v>
      </c>
      <c r="AI25" s="567">
        <v>15</v>
      </c>
      <c r="AJ25" s="567">
        <f t="shared" si="15"/>
        <v>4</v>
      </c>
      <c r="AK25" s="568" t="str">
        <f t="shared" si="16"/>
        <v>Balears, Illes</v>
      </c>
      <c r="AL25" s="569">
        <f t="shared" si="17"/>
        <v>1.1906128751286722</v>
      </c>
      <c r="AM25" s="396"/>
      <c r="AN25" s="567">
        <f t="shared" si="18"/>
        <v>17</v>
      </c>
      <c r="AO25" s="567">
        <v>15</v>
      </c>
      <c r="AP25" s="567">
        <f t="shared" si="19"/>
        <v>2</v>
      </c>
      <c r="AQ25" s="568" t="str">
        <f t="shared" si="20"/>
        <v>Aragón</v>
      </c>
      <c r="AR25" s="569">
        <f t="shared" si="21"/>
        <v>4.761359848352928</v>
      </c>
      <c r="AS25" s="396"/>
      <c r="AT25" s="567">
        <f t="shared" si="22"/>
        <v>15</v>
      </c>
      <c r="AU25" s="567">
        <v>15</v>
      </c>
      <c r="AV25" s="567">
        <f t="shared" si="23"/>
        <v>15</v>
      </c>
      <c r="AW25" s="568" t="str">
        <f t="shared" si="24"/>
        <v>Navarra, Comunidad Foral de</v>
      </c>
      <c r="AX25" s="569">
        <f t="shared" si="25"/>
        <v>29.747214568108301</v>
      </c>
    </row>
    <row r="26" spans="1:50" s="329" customFormat="1" ht="18" customHeight="1" x14ac:dyDescent="0.35">
      <c r="B26" s="548" t="s">
        <v>45</v>
      </c>
      <c r="C26" s="573"/>
      <c r="D26" s="581">
        <f t="shared" si="6"/>
        <v>2216302</v>
      </c>
      <c r="E26" s="575">
        <f t="shared" si="0"/>
        <v>4.6090992225263738</v>
      </c>
      <c r="F26" s="573"/>
      <c r="G26" s="582">
        <f>'20pobl'!J27</f>
        <v>1696058</v>
      </c>
      <c r="H26" s="577">
        <f t="shared" si="7"/>
        <v>4.4170955022301532</v>
      </c>
      <c r="I26" s="573"/>
      <c r="J26" s="582">
        <f>'20pobl'!Q27</f>
        <v>361316</v>
      </c>
      <c r="K26" s="577">
        <f t="shared" si="8"/>
        <v>5.3010583161016225</v>
      </c>
      <c r="L26" s="573"/>
      <c r="M26" s="582">
        <f>'20pobl'!X27</f>
        <v>158928</v>
      </c>
      <c r="N26" s="577">
        <f t="shared" si="1"/>
        <v>5.5339860591798891</v>
      </c>
      <c r="O26" s="573"/>
      <c r="P26" s="583">
        <f t="shared" si="2"/>
        <v>116085</v>
      </c>
      <c r="Q26" s="579">
        <f t="shared" si="9"/>
        <v>5.2377789669458403</v>
      </c>
      <c r="R26" s="573"/>
      <c r="S26" s="582">
        <f>'34adictcasaad'!G27</f>
        <v>30550</v>
      </c>
      <c r="T26" s="580">
        <f t="shared" si="10"/>
        <v>1.8012355709533518</v>
      </c>
      <c r="U26" s="573"/>
      <c r="V26" s="582">
        <f>'34adictcasaad'!J27</f>
        <v>23389</v>
      </c>
      <c r="W26" s="580">
        <f t="shared" si="11"/>
        <v>6.4732810060999233</v>
      </c>
      <c r="X26" s="573"/>
      <c r="Y26" s="582">
        <f>'34adictcasaad'!M27</f>
        <v>62146</v>
      </c>
      <c r="Z26" s="565">
        <f t="shared" si="12"/>
        <v>39.103241719520788</v>
      </c>
      <c r="AA26" s="566"/>
      <c r="AB26" s="567">
        <f t="shared" si="3"/>
        <v>3</v>
      </c>
      <c r="AC26" s="567">
        <v>16</v>
      </c>
      <c r="AD26" s="567">
        <f t="shared" si="13"/>
        <v>15</v>
      </c>
      <c r="AE26" s="568" t="str">
        <f t="shared" si="4"/>
        <v>Navarra, Comunidad Foral de</v>
      </c>
      <c r="AF26" s="570">
        <f t="shared" si="5"/>
        <v>3.2029814551703106</v>
      </c>
      <c r="AG26" s="396"/>
      <c r="AH26" s="567">
        <f t="shared" si="14"/>
        <v>2</v>
      </c>
      <c r="AI26" s="567">
        <v>16</v>
      </c>
      <c r="AJ26" s="567">
        <f t="shared" si="15"/>
        <v>5</v>
      </c>
      <c r="AK26" s="568" t="str">
        <f t="shared" si="16"/>
        <v>Canarias</v>
      </c>
      <c r="AL26" s="569">
        <f t="shared" si="17"/>
        <v>1.1252312522139714</v>
      </c>
      <c r="AM26" s="396"/>
      <c r="AN26" s="567">
        <f t="shared" si="18"/>
        <v>8</v>
      </c>
      <c r="AO26" s="567">
        <v>16</v>
      </c>
      <c r="AP26" s="567">
        <f t="shared" si="19"/>
        <v>3</v>
      </c>
      <c r="AQ26" s="568" t="str">
        <f t="shared" si="20"/>
        <v>Asturias, Principado de</v>
      </c>
      <c r="AR26" s="569">
        <f t="shared" si="21"/>
        <v>4.5759783126047635</v>
      </c>
      <c r="AS26" s="396"/>
      <c r="AT26" s="567">
        <f t="shared" si="22"/>
        <v>7</v>
      </c>
      <c r="AU26" s="567">
        <v>16</v>
      </c>
      <c r="AV26" s="567">
        <f t="shared" si="23"/>
        <v>6</v>
      </c>
      <c r="AW26" s="568" t="str">
        <f t="shared" si="24"/>
        <v>Cantabria</v>
      </c>
      <c r="AX26" s="569">
        <f t="shared" si="25"/>
        <v>28.526476227936477</v>
      </c>
    </row>
    <row r="27" spans="1:50" s="329" customFormat="1" ht="18" customHeight="1" x14ac:dyDescent="0.35">
      <c r="B27" s="548" t="s">
        <v>46</v>
      </c>
      <c r="C27" s="573"/>
      <c r="D27" s="581">
        <f t="shared" si="6"/>
        <v>322282</v>
      </c>
      <c r="E27" s="584">
        <f t="shared" si="0"/>
        <v>0.67022892892495911</v>
      </c>
      <c r="F27" s="573"/>
      <c r="G27" s="582">
        <f>'20pobl'!J28</f>
        <v>252101</v>
      </c>
      <c r="H27" s="585">
        <f t="shared" si="7"/>
        <v>0.65655431194435798</v>
      </c>
      <c r="I27" s="573"/>
      <c r="J27" s="582">
        <f>'20pobl'!Q28</f>
        <v>48101</v>
      </c>
      <c r="K27" s="585">
        <f t="shared" si="8"/>
        <v>0.70571523559101768</v>
      </c>
      <c r="L27" s="573"/>
      <c r="M27" s="582">
        <f>'20pobl'!X28</f>
        <v>22080</v>
      </c>
      <c r="N27" s="585">
        <f t="shared" si="1"/>
        <v>0.7688413129636813</v>
      </c>
      <c r="O27" s="573"/>
      <c r="P27" s="583">
        <f t="shared" si="2"/>
        <v>14845</v>
      </c>
      <c r="Q27" s="586">
        <f t="shared" si="9"/>
        <v>4.6062144333223696</v>
      </c>
      <c r="R27" s="573"/>
      <c r="S27" s="582">
        <f>'34adictcasaad'!G28</f>
        <v>3448</v>
      </c>
      <c r="T27" s="587">
        <f t="shared" si="10"/>
        <v>1.3677058004529929</v>
      </c>
      <c r="U27" s="573"/>
      <c r="V27" s="582">
        <f>'34adictcasaad'!J28</f>
        <v>2785</v>
      </c>
      <c r="W27" s="587">
        <f t="shared" si="11"/>
        <v>5.7899004178707303</v>
      </c>
      <c r="X27" s="573"/>
      <c r="Y27" s="582">
        <f>'34adictcasaad'!M28</f>
        <v>8612</v>
      </c>
      <c r="Z27" s="588">
        <f t="shared" si="12"/>
        <v>39.003623188405797</v>
      </c>
      <c r="AA27" s="566"/>
      <c r="AB27" s="567">
        <f t="shared" si="3"/>
        <v>4</v>
      </c>
      <c r="AC27" s="567">
        <v>17</v>
      </c>
      <c r="AD27" s="567">
        <f t="shared" si="13"/>
        <v>18</v>
      </c>
      <c r="AE27" s="568" t="str">
        <f t="shared" si="4"/>
        <v>Ceuta y Melilla</v>
      </c>
      <c r="AF27" s="569">
        <f t="shared" si="5"/>
        <v>3.1267613990328993</v>
      </c>
      <c r="AG27" s="396"/>
      <c r="AH27" s="567">
        <f t="shared" si="14"/>
        <v>8</v>
      </c>
      <c r="AI27" s="567">
        <v>17</v>
      </c>
      <c r="AJ27" s="567">
        <f t="shared" si="15"/>
        <v>13</v>
      </c>
      <c r="AK27" s="568" t="str">
        <f t="shared" si="16"/>
        <v>Madrid, Comunidad de</v>
      </c>
      <c r="AL27" s="569">
        <f t="shared" si="17"/>
        <v>1.0597347362749794</v>
      </c>
      <c r="AM27" s="396"/>
      <c r="AN27" s="567">
        <f t="shared" si="18"/>
        <v>11</v>
      </c>
      <c r="AO27" s="567">
        <v>17</v>
      </c>
      <c r="AP27" s="567">
        <f t="shared" si="19"/>
        <v>15</v>
      </c>
      <c r="AQ27" s="568" t="str">
        <f t="shared" si="20"/>
        <v>Navarra, Comunidad Foral de</v>
      </c>
      <c r="AR27" s="569">
        <f t="shared" si="21"/>
        <v>4.1431989884951772</v>
      </c>
      <c r="AS27" s="396"/>
      <c r="AT27" s="567">
        <f t="shared" si="22"/>
        <v>8</v>
      </c>
      <c r="AU27" s="567">
        <v>17</v>
      </c>
      <c r="AV27" s="567">
        <f t="shared" si="23"/>
        <v>3</v>
      </c>
      <c r="AW27" s="568" t="str">
        <f t="shared" si="24"/>
        <v>Asturias, Principado de</v>
      </c>
      <c r="AX27" s="569">
        <f t="shared" si="25"/>
        <v>26.725710130761804</v>
      </c>
    </row>
    <row r="28" spans="1:50" s="329" customFormat="1" ht="18" customHeight="1" x14ac:dyDescent="0.35">
      <c r="B28" s="548" t="s">
        <v>1</v>
      </c>
      <c r="C28" s="573"/>
      <c r="D28" s="581">
        <f t="shared" si="6"/>
        <v>168545</v>
      </c>
      <c r="E28" s="584">
        <f t="shared" si="0"/>
        <v>0.35051208204509476</v>
      </c>
      <c r="F28" s="573"/>
      <c r="G28" s="582">
        <f>'20pobl'!J29</f>
        <v>147939</v>
      </c>
      <c r="H28" s="585">
        <f t="shared" si="7"/>
        <v>0.38528204312849362</v>
      </c>
      <c r="I28" s="573"/>
      <c r="J28" s="582">
        <f>'20pobl'!Q29</f>
        <v>15743</v>
      </c>
      <c r="K28" s="585">
        <f t="shared" si="8"/>
        <v>0.23097388731854621</v>
      </c>
      <c r="L28" s="573"/>
      <c r="M28" s="582">
        <f>'20pobl'!X29</f>
        <v>4863</v>
      </c>
      <c r="N28" s="585">
        <f t="shared" si="1"/>
        <v>0.16933312069485426</v>
      </c>
      <c r="O28" s="573"/>
      <c r="P28" s="583">
        <f t="shared" si="2"/>
        <v>5270</v>
      </c>
      <c r="Q28" s="586">
        <f t="shared" si="9"/>
        <v>3.1267613990328993</v>
      </c>
      <c r="R28" s="573"/>
      <c r="S28" s="582">
        <f>'34adictcasaad'!G29</f>
        <v>2821</v>
      </c>
      <c r="T28" s="587">
        <f t="shared" si="10"/>
        <v>1.9068670195148001</v>
      </c>
      <c r="U28" s="573"/>
      <c r="V28" s="582">
        <f>'34adictcasaad'!J29</f>
        <v>957</v>
      </c>
      <c r="W28" s="587">
        <f t="shared" si="11"/>
        <v>6.0788922060598365</v>
      </c>
      <c r="X28" s="573"/>
      <c r="Y28" s="582">
        <f>'34adictcasaad'!M29</f>
        <v>1492</v>
      </c>
      <c r="Z28" s="588">
        <f t="shared" si="12"/>
        <v>30.680649804647338</v>
      </c>
      <c r="AA28" s="566"/>
      <c r="AB28" s="567">
        <f t="shared" si="3"/>
        <v>17</v>
      </c>
      <c r="AC28" s="567">
        <v>18</v>
      </c>
      <c r="AD28" s="567">
        <f t="shared" si="13"/>
        <v>12</v>
      </c>
      <c r="AE28" s="568" t="str">
        <f t="shared" si="4"/>
        <v>Galicia</v>
      </c>
      <c r="AF28" s="569">
        <f t="shared" si="5"/>
        <v>3.1079593276195219</v>
      </c>
      <c r="AG28" s="396"/>
      <c r="AH28" s="567">
        <f t="shared" si="14"/>
        <v>1</v>
      </c>
      <c r="AI28" s="567">
        <v>18</v>
      </c>
      <c r="AJ28" s="567">
        <f t="shared" si="15"/>
        <v>2</v>
      </c>
      <c r="AK28" s="568" t="str">
        <f t="shared" si="16"/>
        <v>Aragón</v>
      </c>
      <c r="AL28" s="569">
        <f t="shared" si="17"/>
        <v>0.96510473177117495</v>
      </c>
      <c r="AM28" s="396"/>
      <c r="AN28" s="567">
        <f t="shared" si="18"/>
        <v>10</v>
      </c>
      <c r="AO28" s="567">
        <v>18</v>
      </c>
      <c r="AP28" s="567">
        <f t="shared" si="19"/>
        <v>5</v>
      </c>
      <c r="AQ28" s="568" t="str">
        <f t="shared" si="20"/>
        <v>Canarias</v>
      </c>
      <c r="AR28" s="569">
        <f t="shared" si="21"/>
        <v>4.1232176505085487</v>
      </c>
      <c r="AS28" s="396"/>
      <c r="AT28" s="567">
        <f t="shared" si="22"/>
        <v>14</v>
      </c>
      <c r="AU28" s="567">
        <v>18</v>
      </c>
      <c r="AV28" s="567">
        <f t="shared" si="23"/>
        <v>5</v>
      </c>
      <c r="AW28" s="568" t="str">
        <f t="shared" si="24"/>
        <v>Canarias</v>
      </c>
      <c r="AX28" s="569">
        <f t="shared" si="25"/>
        <v>23.131111879155061</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5</v>
      </c>
      <c r="AE29" s="568" t="str">
        <f t="shared" si="4"/>
        <v>Canarias</v>
      </c>
      <c r="AF29" s="569">
        <f t="shared" si="5"/>
        <v>2.4938364657101442</v>
      </c>
      <c r="AG29" s="396"/>
      <c r="AH29" s="396"/>
      <c r="AI29" s="396"/>
      <c r="AJ29" s="567">
        <f>MATCH(AI30,AH$11:AH$30,0)</f>
        <v>15</v>
      </c>
      <c r="AK29" s="568" t="str">
        <f t="shared" si="16"/>
        <v>Navarra, Comunidad Foral de</v>
      </c>
      <c r="AL29" s="569">
        <f t="shared" si="17"/>
        <v>0.96293207111746126</v>
      </c>
      <c r="AM29" s="396"/>
      <c r="AN29" s="396"/>
      <c r="AO29" s="396"/>
      <c r="AP29" s="567">
        <f>MATCH(AO30,AN$11:AN$30,0)</f>
        <v>12</v>
      </c>
      <c r="AQ29" s="568" t="str">
        <f t="shared" si="20"/>
        <v>Galicia</v>
      </c>
      <c r="AR29" s="569">
        <f>INDEX(W$11:W$30,AP29,1)</f>
        <v>3.1568869463770932</v>
      </c>
      <c r="AS29" s="396"/>
      <c r="AT29" s="396"/>
      <c r="AU29" s="396"/>
      <c r="AV29" s="567">
        <f>MATCH(AU30,AT$11:AT$30,0)</f>
        <v>12</v>
      </c>
      <c r="AW29" s="568" t="str">
        <f t="shared" si="24"/>
        <v>Galicia</v>
      </c>
      <c r="AX29" s="569">
        <f t="shared" si="25"/>
        <v>18.80757960869088</v>
      </c>
    </row>
    <row r="30" spans="1:50" s="329" customFormat="1" ht="18" customHeight="1" x14ac:dyDescent="0.3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1976344</v>
      </c>
      <c r="Q30" s="545">
        <f>P30*100/D30</f>
        <v>4.1100741658152469</v>
      </c>
      <c r="R30" s="320"/>
      <c r="S30" s="549">
        <f>SUM(S11:S28)</f>
        <v>520815</v>
      </c>
      <c r="T30" s="546">
        <f>S30*100/G30</f>
        <v>1.3563743657315948</v>
      </c>
      <c r="U30" s="320"/>
      <c r="V30" s="549">
        <f>SUM(V11:V28)</f>
        <v>416195</v>
      </c>
      <c r="W30" s="546">
        <f>V30*100/J30</f>
        <v>6.1062171779547949</v>
      </c>
      <c r="X30" s="320"/>
      <c r="Y30" s="549">
        <f>SUM(Y11:Y28)</f>
        <v>1039334</v>
      </c>
      <c r="Z30" s="551">
        <f>Y30*100/M30</f>
        <v>36.190349509410993</v>
      </c>
      <c r="AA30" s="566"/>
      <c r="AB30" s="567">
        <f>_xlfn.RANK.EQ(Q30,Q$11:Q$30,0)</f>
        <v>8</v>
      </c>
      <c r="AC30" s="567">
        <v>19</v>
      </c>
      <c r="AD30" s="396"/>
      <c r="AE30" s="396"/>
      <c r="AF30" s="589"/>
      <c r="AG30" s="396"/>
      <c r="AH30" s="567">
        <f t="shared" si="14"/>
        <v>9</v>
      </c>
      <c r="AI30" s="567">
        <v>19</v>
      </c>
      <c r="AJ30" s="396"/>
      <c r="AK30" s="396"/>
      <c r="AL30" s="589"/>
      <c r="AM30" s="396"/>
      <c r="AN30" s="567">
        <f t="shared" si="18"/>
        <v>9</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453" t="s">
        <v>171</v>
      </c>
      <c r="C33" s="1453"/>
      <c r="D33" s="1453"/>
      <c r="E33" s="1453"/>
      <c r="F33" s="1453"/>
      <c r="G33" s="1453"/>
      <c r="H33" s="1453"/>
      <c r="I33" s="1453"/>
      <c r="J33" s="1453"/>
      <c r="K33" s="1453"/>
      <c r="L33" s="1453"/>
      <c r="M33" s="1453"/>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454"/>
      <c r="C34" s="1454"/>
      <c r="D34" s="1454"/>
      <c r="E34" s="1454"/>
      <c r="F34" s="1454"/>
      <c r="G34" s="1454"/>
      <c r="H34" s="1454"/>
      <c r="I34" s="1454"/>
      <c r="J34" s="1454"/>
      <c r="K34" s="1454"/>
      <c r="L34" s="1454"/>
      <c r="M34" s="1454"/>
      <c r="N34" s="1454"/>
      <c r="O34" s="1454"/>
      <c r="P34" s="1454"/>
    </row>
    <row r="35" spans="2:50" s="329" customFormat="1" ht="4.5" customHeight="1" x14ac:dyDescent="0.25">
      <c r="B35" s="1376"/>
      <c r="C35" s="1376"/>
      <c r="D35" s="1376"/>
      <c r="E35" s="1376"/>
      <c r="F35" s="1376"/>
      <c r="G35" s="1376"/>
      <c r="H35" s="1376"/>
      <c r="I35" s="1376"/>
      <c r="J35" s="1376"/>
      <c r="K35" s="1376"/>
      <c r="L35" s="1376"/>
      <c r="M35" s="1376"/>
      <c r="N35" s="1376"/>
      <c r="O35" s="1376"/>
      <c r="P35" s="1376"/>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52"/>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bestFit="1"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387"/>
      <c r="C2" s="1387"/>
      <c r="X2" s="599"/>
      <c r="Y2" s="599"/>
      <c r="Z2" s="599"/>
      <c r="AA2" s="556"/>
      <c r="AB2" s="556"/>
      <c r="AC2" s="556"/>
      <c r="AD2" s="556"/>
    </row>
    <row r="3" spans="1:34" s="345" customFormat="1" ht="32.25" customHeight="1" x14ac:dyDescent="0.25">
      <c r="B3" s="1388"/>
      <c r="C3" s="1388"/>
      <c r="X3" s="599"/>
      <c r="Y3" s="599"/>
      <c r="Z3" s="599"/>
      <c r="AA3" s="556"/>
      <c r="AB3" s="556"/>
      <c r="AC3" s="556"/>
      <c r="AD3" s="556"/>
    </row>
    <row r="4" spans="1:34" s="492" customFormat="1" ht="19.5" customHeight="1" x14ac:dyDescent="0.25">
      <c r="A4" s="1459" t="s">
        <v>472</v>
      </c>
      <c r="B4" s="1459"/>
      <c r="C4" s="1459"/>
      <c r="D4" s="1459"/>
      <c r="E4" s="1459"/>
      <c r="F4" s="1459"/>
      <c r="G4" s="1459"/>
      <c r="H4" s="1459"/>
      <c r="I4" s="1459"/>
      <c r="J4" s="1459"/>
      <c r="K4" s="1459"/>
      <c r="L4" s="1459"/>
      <c r="M4" s="1459"/>
      <c r="N4" s="1459"/>
      <c r="O4" s="1459"/>
      <c r="P4" s="1459"/>
      <c r="Q4" s="1459"/>
      <c r="R4" s="1459"/>
      <c r="S4" s="1459"/>
      <c r="T4" s="1459"/>
      <c r="U4" s="1459"/>
      <c r="V4" s="1459"/>
      <c r="AA4" s="556"/>
      <c r="AB4" s="556"/>
      <c r="AC4" s="556"/>
      <c r="AD4" s="556"/>
    </row>
    <row r="5" spans="1:34" s="492" customFormat="1" ht="15.5"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AA5" s="556"/>
      <c r="AB5" s="556"/>
      <c r="AC5" s="556"/>
      <c r="AD5" s="556"/>
    </row>
    <row r="6" spans="1:34" s="492" customFormat="1" ht="6" customHeight="1" x14ac:dyDescent="0.25">
      <c r="AA6" s="556"/>
      <c r="AB6" s="556"/>
      <c r="AC6" s="556"/>
      <c r="AD6" s="556"/>
    </row>
    <row r="7" spans="1:34" s="437" customFormat="1" ht="7.5" customHeight="1" x14ac:dyDescent="0.25">
      <c r="A7" s="488"/>
      <c r="B7" s="1391" t="s">
        <v>12</v>
      </c>
      <c r="D7" s="1416" t="s">
        <v>244</v>
      </c>
      <c r="E7" s="593"/>
      <c r="F7" s="1456"/>
      <c r="G7" s="1456"/>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392"/>
      <c r="D8" s="1455"/>
      <c r="F8" s="1416" t="s">
        <v>383</v>
      </c>
      <c r="G8" s="1417"/>
      <c r="I8" s="1416" t="s">
        <v>384</v>
      </c>
      <c r="J8" s="1418"/>
      <c r="K8" s="1464" t="s">
        <v>372</v>
      </c>
      <c r="L8" s="1465"/>
      <c r="M8" s="1465"/>
      <c r="N8" s="1465"/>
      <c r="O8" s="1465"/>
      <c r="P8" s="1465"/>
      <c r="Q8" s="1465"/>
      <c r="R8" s="1465"/>
      <c r="S8" s="1465"/>
      <c r="T8" s="1465"/>
      <c r="U8" s="1465"/>
      <c r="V8" s="1466"/>
      <c r="AA8" s="513"/>
      <c r="AB8" s="513"/>
      <c r="AC8" s="513"/>
      <c r="AD8" s="513"/>
    </row>
    <row r="9" spans="1:34" s="437" customFormat="1" ht="25.5" customHeight="1" x14ac:dyDescent="0.25">
      <c r="A9" s="488"/>
      <c r="B9" s="1392"/>
      <c r="D9" s="1427"/>
      <c r="E9" s="491"/>
      <c r="F9" s="1457"/>
      <c r="G9" s="1458"/>
      <c r="I9" s="1457"/>
      <c r="J9" s="1463"/>
      <c r="K9" s="1460" t="s">
        <v>373</v>
      </c>
      <c r="L9" s="1461"/>
      <c r="M9" s="1460" t="s">
        <v>374</v>
      </c>
      <c r="N9" s="1462"/>
      <c r="O9" s="1460" t="s">
        <v>375</v>
      </c>
      <c r="P9" s="1461"/>
      <c r="Q9" s="1468" t="s">
        <v>376</v>
      </c>
      <c r="R9" s="1468"/>
      <c r="S9" s="1469" t="s">
        <v>377</v>
      </c>
      <c r="T9" s="1470"/>
      <c r="U9" s="1471" t="s">
        <v>378</v>
      </c>
      <c r="V9" s="1472"/>
      <c r="AA9" s="513"/>
      <c r="AB9" s="513"/>
      <c r="AC9" s="513"/>
      <c r="AD9" s="513"/>
    </row>
    <row r="10" spans="1:34" s="437" customFormat="1" ht="39" x14ac:dyDescent="0.25">
      <c r="A10" s="488"/>
      <c r="B10" s="1393"/>
      <c r="D10" s="600" t="s">
        <v>9</v>
      </c>
      <c r="E10" s="493"/>
      <c r="F10" s="455" t="s">
        <v>9</v>
      </c>
      <c r="G10" s="401" t="s">
        <v>273</v>
      </c>
      <c r="H10" s="494"/>
      <c r="I10" s="400" t="s">
        <v>9</v>
      </c>
      <c r="J10" s="406" t="s">
        <v>273</v>
      </c>
      <c r="K10" s="601" t="s">
        <v>9</v>
      </c>
      <c r="L10" s="403" t="s">
        <v>379</v>
      </c>
      <c r="M10" s="405" t="s">
        <v>9</v>
      </c>
      <c r="N10" s="403" t="s">
        <v>379</v>
      </c>
      <c r="O10" s="407" t="s">
        <v>9</v>
      </c>
      <c r="P10" s="403" t="s">
        <v>379</v>
      </c>
      <c r="Q10" s="406" t="s">
        <v>9</v>
      </c>
      <c r="R10" s="737" t="s">
        <v>379</v>
      </c>
      <c r="S10" s="406" t="s">
        <v>9</v>
      </c>
      <c r="T10" s="738" t="s">
        <v>379</v>
      </c>
      <c r="U10" s="407" t="s">
        <v>9</v>
      </c>
      <c r="V10" s="737" t="s">
        <v>379</v>
      </c>
      <c r="AA10" s="568" t="s">
        <v>208</v>
      </c>
      <c r="AB10" s="602" t="s">
        <v>385</v>
      </c>
      <c r="AC10" s="603" t="s">
        <v>386</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376734</v>
      </c>
      <c r="E12" s="350"/>
      <c r="F12" s="355">
        <v>1227</v>
      </c>
      <c r="G12" s="358">
        <v>0.32569399098568219</v>
      </c>
      <c r="H12" s="350"/>
      <c r="I12" s="355">
        <v>3015</v>
      </c>
      <c r="J12" s="358">
        <v>0.80029941550271533</v>
      </c>
      <c r="K12" s="355">
        <v>2668</v>
      </c>
      <c r="L12" s="358">
        <v>88.490878938640122</v>
      </c>
      <c r="M12" s="355">
        <v>33</v>
      </c>
      <c r="N12" s="358">
        <v>1.0945273631840797</v>
      </c>
      <c r="O12" s="355">
        <v>1</v>
      </c>
      <c r="P12" s="358">
        <v>3.316749585406302E-2</v>
      </c>
      <c r="Q12" s="355">
        <v>256</v>
      </c>
      <c r="R12" s="358">
        <v>8.4908789386401331</v>
      </c>
      <c r="S12" s="355">
        <v>6</v>
      </c>
      <c r="T12" s="358">
        <v>0.19900497512437809</v>
      </c>
      <c r="U12" s="355">
        <v>51</v>
      </c>
      <c r="V12" s="358">
        <v>1.691542288557214</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49959</v>
      </c>
      <c r="E13" s="350"/>
      <c r="F13" s="368">
        <v>1539</v>
      </c>
      <c r="G13" s="372">
        <v>3.0805260313457037</v>
      </c>
      <c r="H13" s="350"/>
      <c r="I13" s="368">
        <v>592</v>
      </c>
      <c r="J13" s="372">
        <v>1.1849716767749554</v>
      </c>
      <c r="K13" s="368">
        <v>574</v>
      </c>
      <c r="L13" s="372">
        <v>96.959459459459467</v>
      </c>
      <c r="M13" s="368">
        <v>12</v>
      </c>
      <c r="N13" s="372">
        <v>2.0270270270270272</v>
      </c>
      <c r="O13" s="368">
        <v>0</v>
      </c>
      <c r="P13" s="372">
        <v>0</v>
      </c>
      <c r="Q13" s="368">
        <v>0</v>
      </c>
      <c r="R13" s="372">
        <v>0</v>
      </c>
      <c r="S13" s="368">
        <v>1</v>
      </c>
      <c r="T13" s="372">
        <v>0.16891891891891891</v>
      </c>
      <c r="U13" s="368">
        <v>5</v>
      </c>
      <c r="V13" s="372">
        <v>0.84459459459459463</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40816</v>
      </c>
      <c r="E14" s="350"/>
      <c r="F14" s="368">
        <v>473</v>
      </c>
      <c r="G14" s="372">
        <v>1.158859270874167</v>
      </c>
      <c r="H14" s="350"/>
      <c r="I14" s="368">
        <v>487</v>
      </c>
      <c r="J14" s="372">
        <v>1.1931595452763621</v>
      </c>
      <c r="K14" s="368">
        <v>456</v>
      </c>
      <c r="L14" s="372">
        <v>93.634496919917865</v>
      </c>
      <c r="M14" s="368">
        <v>9</v>
      </c>
      <c r="N14" s="372">
        <v>1.8480492813141685</v>
      </c>
      <c r="O14" s="368">
        <v>6</v>
      </c>
      <c r="P14" s="372">
        <v>1.2320328542094456</v>
      </c>
      <c r="Q14" s="368">
        <v>0</v>
      </c>
      <c r="R14" s="372">
        <v>0</v>
      </c>
      <c r="S14" s="368">
        <v>3</v>
      </c>
      <c r="T14" s="372">
        <v>0.61601642710472282</v>
      </c>
      <c r="U14" s="368">
        <v>13</v>
      </c>
      <c r="V14" s="372">
        <v>2.6694045174537986</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42594</v>
      </c>
      <c r="E15" s="350"/>
      <c r="F15" s="368">
        <v>653</v>
      </c>
      <c r="G15" s="372">
        <v>1.533079776494342</v>
      </c>
      <c r="H15" s="350"/>
      <c r="I15" s="368">
        <v>371</v>
      </c>
      <c r="J15" s="372">
        <v>0.87101469690566757</v>
      </c>
      <c r="K15" s="368">
        <v>360</v>
      </c>
      <c r="L15" s="372">
        <v>97.03504043126685</v>
      </c>
      <c r="M15" s="368">
        <v>10</v>
      </c>
      <c r="N15" s="372">
        <v>2.6954177897574128</v>
      </c>
      <c r="O15" s="368">
        <v>0</v>
      </c>
      <c r="P15" s="372">
        <v>0</v>
      </c>
      <c r="Q15" s="368">
        <v>0</v>
      </c>
      <c r="R15" s="372">
        <v>0</v>
      </c>
      <c r="S15" s="368">
        <v>1</v>
      </c>
      <c r="T15" s="372">
        <v>0.26954177897574128</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55189</v>
      </c>
      <c r="E16" s="350"/>
      <c r="F16" s="368">
        <v>906</v>
      </c>
      <c r="G16" s="372">
        <v>1.6416314845349618</v>
      </c>
      <c r="H16" s="350"/>
      <c r="I16" s="368">
        <v>473</v>
      </c>
      <c r="J16" s="372">
        <v>0.85705484788635411</v>
      </c>
      <c r="K16" s="368">
        <v>446</v>
      </c>
      <c r="L16" s="372">
        <v>94.291754756871043</v>
      </c>
      <c r="M16" s="368">
        <v>5</v>
      </c>
      <c r="N16" s="372">
        <v>1.0570824524312896</v>
      </c>
      <c r="O16" s="368">
        <v>0</v>
      </c>
      <c r="P16" s="372">
        <v>0</v>
      </c>
      <c r="Q16" s="368">
        <v>0</v>
      </c>
      <c r="R16" s="372">
        <v>0</v>
      </c>
      <c r="S16" s="368">
        <v>0</v>
      </c>
      <c r="T16" s="372">
        <v>0</v>
      </c>
      <c r="U16" s="368">
        <v>22</v>
      </c>
      <c r="V16" s="372">
        <v>4.6511627906976747</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22833</v>
      </c>
      <c r="E17" s="350"/>
      <c r="F17" s="377">
        <v>262</v>
      </c>
      <c r="G17" s="372">
        <v>1.1474620067446242</v>
      </c>
      <c r="H17" s="350"/>
      <c r="I17" s="377">
        <v>218</v>
      </c>
      <c r="J17" s="372">
        <v>0.95475846362720629</v>
      </c>
      <c r="K17" s="377">
        <v>216</v>
      </c>
      <c r="L17" s="372">
        <v>99.082568807339456</v>
      </c>
      <c r="M17" s="377">
        <v>2</v>
      </c>
      <c r="N17" s="372">
        <v>0.91743119266055051</v>
      </c>
      <c r="O17" s="377">
        <v>0</v>
      </c>
      <c r="P17" s="372">
        <v>0</v>
      </c>
      <c r="Q17" s="377">
        <v>0</v>
      </c>
      <c r="R17" s="372">
        <v>0</v>
      </c>
      <c r="S17" s="377">
        <v>0</v>
      </c>
      <c r="T17" s="372">
        <v>0</v>
      </c>
      <c r="U17" s="377">
        <v>0</v>
      </c>
      <c r="V17" s="372">
        <v>0</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153002</v>
      </c>
      <c r="E18" s="350"/>
      <c r="F18" s="368">
        <v>2116</v>
      </c>
      <c r="G18" s="372">
        <v>1.38298845766722</v>
      </c>
      <c r="H18" s="350"/>
      <c r="I18" s="368">
        <v>1582</v>
      </c>
      <c r="J18" s="372">
        <v>1.0339734121122599</v>
      </c>
      <c r="K18" s="368">
        <v>1476</v>
      </c>
      <c r="L18" s="372">
        <v>93.299620733249057</v>
      </c>
      <c r="M18" s="368">
        <v>85</v>
      </c>
      <c r="N18" s="372">
        <v>5.3729456384323644</v>
      </c>
      <c r="O18" s="368">
        <v>0</v>
      </c>
      <c r="P18" s="372">
        <v>0</v>
      </c>
      <c r="Q18" s="368">
        <v>6</v>
      </c>
      <c r="R18" s="372">
        <v>0.37926675094816686</v>
      </c>
      <c r="S18" s="368">
        <v>0</v>
      </c>
      <c r="T18" s="372">
        <v>0</v>
      </c>
      <c r="U18" s="368">
        <v>15</v>
      </c>
      <c r="V18" s="372">
        <v>0.94816687737041727</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94727</v>
      </c>
      <c r="E19" s="350"/>
      <c r="F19" s="368">
        <v>1943</v>
      </c>
      <c r="G19" s="372">
        <v>2.0511575369218913</v>
      </c>
      <c r="H19" s="350"/>
      <c r="I19" s="368">
        <v>1007</v>
      </c>
      <c r="J19" s="372">
        <v>1.0630548840351748</v>
      </c>
      <c r="K19" s="368">
        <v>861</v>
      </c>
      <c r="L19" s="372">
        <v>85.501489572989072</v>
      </c>
      <c r="M19" s="368">
        <v>39</v>
      </c>
      <c r="N19" s="372">
        <v>3.8728897715988087</v>
      </c>
      <c r="O19" s="368">
        <v>1</v>
      </c>
      <c r="P19" s="372">
        <v>9.9304865938430978E-2</v>
      </c>
      <c r="Q19" s="368">
        <v>41</v>
      </c>
      <c r="R19" s="372">
        <v>4.0714995034756702</v>
      </c>
      <c r="S19" s="368">
        <v>0</v>
      </c>
      <c r="T19" s="372">
        <v>0</v>
      </c>
      <c r="U19" s="368">
        <v>65</v>
      </c>
      <c r="V19" s="372">
        <v>6.4548162859980138</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338778</v>
      </c>
      <c r="E20" s="350"/>
      <c r="F20" s="368">
        <v>7333</v>
      </c>
      <c r="G20" s="372">
        <v>2.1645443328669511</v>
      </c>
      <c r="H20" s="350"/>
      <c r="I20" s="368">
        <v>3937</v>
      </c>
      <c r="J20" s="372">
        <v>1.1621179651571234</v>
      </c>
      <c r="K20" s="368">
        <v>2974</v>
      </c>
      <c r="L20" s="372">
        <v>75.539751079502153</v>
      </c>
      <c r="M20" s="368">
        <v>17</v>
      </c>
      <c r="N20" s="372">
        <v>0.4318008636017272</v>
      </c>
      <c r="O20" s="368">
        <v>460</v>
      </c>
      <c r="P20" s="372">
        <v>11.684023368046736</v>
      </c>
      <c r="Q20" s="368">
        <v>0</v>
      </c>
      <c r="R20" s="372">
        <v>0</v>
      </c>
      <c r="S20" s="368">
        <v>127</v>
      </c>
      <c r="T20" s="372">
        <v>3.225806451612903</v>
      </c>
      <c r="U20" s="368">
        <v>359</v>
      </c>
      <c r="V20" s="372">
        <v>9.1186182372364737</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195278</v>
      </c>
      <c r="E21" s="350"/>
      <c r="F21" s="368">
        <v>3103</v>
      </c>
      <c r="G21" s="372">
        <v>1.5890166839070452</v>
      </c>
      <c r="H21" s="350"/>
      <c r="I21" s="368">
        <v>1863</v>
      </c>
      <c r="J21" s="372">
        <v>0.95402451889101703</v>
      </c>
      <c r="K21" s="368">
        <v>1764</v>
      </c>
      <c r="L21" s="372">
        <v>94.685990338164245</v>
      </c>
      <c r="M21" s="368">
        <v>30</v>
      </c>
      <c r="N21" s="372">
        <v>1.6103059581320449</v>
      </c>
      <c r="O21" s="368">
        <v>0</v>
      </c>
      <c r="P21" s="372">
        <v>0</v>
      </c>
      <c r="Q21" s="368">
        <v>20</v>
      </c>
      <c r="R21" s="372">
        <v>1.0735373054213635</v>
      </c>
      <c r="S21" s="368">
        <v>27</v>
      </c>
      <c r="T21" s="372">
        <v>1.4492753623188406</v>
      </c>
      <c r="U21" s="368">
        <v>22</v>
      </c>
      <c r="V21" s="372">
        <v>1.1808910359634999</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56394</v>
      </c>
      <c r="E22" s="350"/>
      <c r="F22" s="368">
        <v>1014</v>
      </c>
      <c r="G22" s="372">
        <v>1.7980636237897647</v>
      </c>
      <c r="H22" s="350"/>
      <c r="I22" s="368">
        <v>733</v>
      </c>
      <c r="J22" s="372">
        <v>1.2997836649288932</v>
      </c>
      <c r="K22" s="368">
        <v>530</v>
      </c>
      <c r="L22" s="372">
        <v>72.305593451568896</v>
      </c>
      <c r="M22" s="368">
        <v>17</v>
      </c>
      <c r="N22" s="372">
        <v>2.3192360163710775</v>
      </c>
      <c r="O22" s="368">
        <v>0</v>
      </c>
      <c r="P22" s="372">
        <v>0</v>
      </c>
      <c r="Q22" s="368">
        <v>40</v>
      </c>
      <c r="R22" s="372">
        <v>5.4570259208731242</v>
      </c>
      <c r="S22" s="368">
        <v>0</v>
      </c>
      <c r="T22" s="372">
        <v>0</v>
      </c>
      <c r="U22" s="368">
        <v>146</v>
      </c>
      <c r="V22" s="372">
        <v>19.918144611186904</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83897</v>
      </c>
      <c r="E23" s="350"/>
      <c r="F23" s="368">
        <v>1614</v>
      </c>
      <c r="G23" s="372">
        <v>1.92378750134093</v>
      </c>
      <c r="H23" s="350"/>
      <c r="I23" s="368">
        <v>870</v>
      </c>
      <c r="J23" s="372">
        <v>1.0369858278603528</v>
      </c>
      <c r="K23" s="368">
        <v>853</v>
      </c>
      <c r="L23" s="372">
        <v>98.045977011494259</v>
      </c>
      <c r="M23" s="368">
        <v>10</v>
      </c>
      <c r="N23" s="372">
        <v>1.1494252873563218</v>
      </c>
      <c r="O23" s="368">
        <v>0</v>
      </c>
      <c r="P23" s="372">
        <v>0</v>
      </c>
      <c r="Q23" s="368">
        <v>6</v>
      </c>
      <c r="R23" s="372">
        <v>0.68965517241379315</v>
      </c>
      <c r="S23" s="368">
        <v>1</v>
      </c>
      <c r="T23" s="372">
        <v>0.11494252873563218</v>
      </c>
      <c r="U23" s="368">
        <v>0</v>
      </c>
      <c r="V23" s="372">
        <v>0</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251691</v>
      </c>
      <c r="E24" s="350"/>
      <c r="F24" s="368">
        <v>5102</v>
      </c>
      <c r="G24" s="372">
        <v>2.0270887715492409</v>
      </c>
      <c r="H24" s="350"/>
      <c r="I24" s="368">
        <v>2728</v>
      </c>
      <c r="J24" s="372">
        <v>1.0838687120318169</v>
      </c>
      <c r="K24" s="368">
        <v>2120</v>
      </c>
      <c r="L24" s="372">
        <v>77.712609970674478</v>
      </c>
      <c r="M24" s="368">
        <v>94</v>
      </c>
      <c r="N24" s="372">
        <v>3.4457478005865099</v>
      </c>
      <c r="O24" s="368">
        <v>0</v>
      </c>
      <c r="P24" s="372">
        <v>0</v>
      </c>
      <c r="Q24" s="368">
        <v>25</v>
      </c>
      <c r="R24" s="372">
        <v>0.9164222873900294</v>
      </c>
      <c r="S24" s="368">
        <v>0</v>
      </c>
      <c r="T24" s="372">
        <v>0</v>
      </c>
      <c r="U24" s="368">
        <v>489</v>
      </c>
      <c r="V24" s="372">
        <v>17.925219941348974</v>
      </c>
      <c r="X24" s="606"/>
      <c r="Y24" s="606"/>
      <c r="Z24" s="606"/>
      <c r="AA24" s="604">
        <v>44681</v>
      </c>
      <c r="AB24" s="602">
        <v>29337</v>
      </c>
      <c r="AC24" s="602">
        <v>20494</v>
      </c>
      <c r="AD24" s="567"/>
      <c r="AE24" s="360"/>
      <c r="AF24" s="360"/>
      <c r="AG24" s="361"/>
      <c r="AH24" s="607"/>
    </row>
    <row r="25" spans="1:34" x14ac:dyDescent="0.35">
      <c r="A25" s="332"/>
      <c r="B25" s="363" t="s">
        <v>43</v>
      </c>
      <c r="C25" s="350"/>
      <c r="D25" s="608">
        <v>56723</v>
      </c>
      <c r="E25" s="350"/>
      <c r="F25" s="368">
        <v>1477</v>
      </c>
      <c r="G25" s="372">
        <v>2.6038820231652062</v>
      </c>
      <c r="H25" s="350"/>
      <c r="I25" s="368">
        <v>694</v>
      </c>
      <c r="J25" s="372">
        <v>1.2234895897607674</v>
      </c>
      <c r="K25" s="368">
        <v>393</v>
      </c>
      <c r="L25" s="372">
        <v>56.628242074927961</v>
      </c>
      <c r="M25" s="368">
        <v>10</v>
      </c>
      <c r="N25" s="372">
        <v>1.4409221902017291</v>
      </c>
      <c r="O25" s="368">
        <v>0</v>
      </c>
      <c r="P25" s="372">
        <v>0</v>
      </c>
      <c r="Q25" s="368">
        <v>252</v>
      </c>
      <c r="R25" s="372">
        <v>36.311239193083573</v>
      </c>
      <c r="S25" s="368">
        <v>17</v>
      </c>
      <c r="T25" s="372">
        <v>2.4495677233429394</v>
      </c>
      <c r="U25" s="368">
        <v>22</v>
      </c>
      <c r="V25" s="372">
        <v>3.1700288184438041</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21529</v>
      </c>
      <c r="E26" s="350"/>
      <c r="F26" s="377">
        <v>274</v>
      </c>
      <c r="G26" s="372">
        <v>1.2727019369222909</v>
      </c>
      <c r="H26" s="350"/>
      <c r="I26" s="377">
        <v>257</v>
      </c>
      <c r="J26" s="372">
        <v>1.1937386780621486</v>
      </c>
      <c r="K26" s="377">
        <v>253</v>
      </c>
      <c r="L26" s="372">
        <v>98.443579766536971</v>
      </c>
      <c r="M26" s="377">
        <v>4</v>
      </c>
      <c r="N26" s="372">
        <v>1.556420233463035</v>
      </c>
      <c r="O26" s="377">
        <v>0</v>
      </c>
      <c r="P26" s="372">
        <v>0</v>
      </c>
      <c r="Q26" s="377">
        <v>0</v>
      </c>
      <c r="R26" s="372">
        <v>0</v>
      </c>
      <c r="S26" s="377">
        <v>0</v>
      </c>
      <c r="T26" s="372">
        <v>0</v>
      </c>
      <c r="U26" s="377">
        <v>0</v>
      </c>
      <c r="V26" s="372">
        <v>0</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116085</v>
      </c>
      <c r="E27" s="350"/>
      <c r="F27" s="377">
        <v>1829</v>
      </c>
      <c r="G27" s="372">
        <v>1.575569625705302</v>
      </c>
      <c r="H27" s="350"/>
      <c r="I27" s="377">
        <v>1085</v>
      </c>
      <c r="J27" s="372">
        <v>0.93465994745229786</v>
      </c>
      <c r="K27" s="377">
        <v>1016</v>
      </c>
      <c r="L27" s="372">
        <v>93.640552995391701</v>
      </c>
      <c r="M27" s="377">
        <v>28</v>
      </c>
      <c r="N27" s="372">
        <v>2.5806451612903225</v>
      </c>
      <c r="O27" s="377">
        <v>0</v>
      </c>
      <c r="P27" s="372">
        <v>0</v>
      </c>
      <c r="Q27" s="377">
        <v>10</v>
      </c>
      <c r="R27" s="372">
        <v>0.92165898617511521</v>
      </c>
      <c r="S27" s="377">
        <v>26</v>
      </c>
      <c r="T27" s="372">
        <v>2.3963133640552998</v>
      </c>
      <c r="U27" s="377">
        <v>5</v>
      </c>
      <c r="V27" s="372">
        <v>0.46082949308755761</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14845</v>
      </c>
      <c r="E28" s="350"/>
      <c r="F28" s="377">
        <v>288</v>
      </c>
      <c r="G28" s="383">
        <v>1.9400471539238802</v>
      </c>
      <c r="H28" s="350"/>
      <c r="I28" s="377">
        <v>201</v>
      </c>
      <c r="J28" s="383">
        <v>1.3539912428427079</v>
      </c>
      <c r="K28" s="377">
        <v>46</v>
      </c>
      <c r="L28" s="383">
        <v>22.885572139303484</v>
      </c>
      <c r="M28" s="377">
        <v>2</v>
      </c>
      <c r="N28" s="383">
        <v>0.99502487562189057</v>
      </c>
      <c r="O28" s="377">
        <v>153</v>
      </c>
      <c r="P28" s="383">
        <v>76.119402985074629</v>
      </c>
      <c r="Q28" s="377">
        <v>0</v>
      </c>
      <c r="R28" s="383">
        <v>0</v>
      </c>
      <c r="S28" s="377">
        <v>0</v>
      </c>
      <c r="T28" s="383">
        <v>0</v>
      </c>
      <c r="U28" s="377">
        <v>0</v>
      </c>
      <c r="V28" s="383">
        <v>0</v>
      </c>
      <c r="X28" s="606"/>
      <c r="Y28" s="606"/>
      <c r="Z28" s="606"/>
      <c r="AA28" s="604">
        <v>44804</v>
      </c>
      <c r="AB28" s="602">
        <v>19988</v>
      </c>
      <c r="AC28" s="602">
        <v>21716</v>
      </c>
      <c r="AD28" s="567"/>
      <c r="AE28" s="360"/>
      <c r="AF28" s="360"/>
      <c r="AG28" s="361"/>
      <c r="AH28" s="607"/>
    </row>
    <row r="29" spans="1:34" s="331" customFormat="1" x14ac:dyDescent="0.35">
      <c r="B29" s="384" t="s">
        <v>1</v>
      </c>
      <c r="C29" s="350"/>
      <c r="D29" s="611">
        <v>5270</v>
      </c>
      <c r="E29" s="350"/>
      <c r="F29" s="389">
        <v>71</v>
      </c>
      <c r="G29" s="393">
        <v>1.3472485768500948</v>
      </c>
      <c r="H29" s="350"/>
      <c r="I29" s="389">
        <v>31</v>
      </c>
      <c r="J29" s="393">
        <v>0.58823529411764708</v>
      </c>
      <c r="K29" s="389">
        <v>21</v>
      </c>
      <c r="L29" s="393">
        <v>67.741935483870961</v>
      </c>
      <c r="M29" s="389">
        <v>0</v>
      </c>
      <c r="N29" s="393">
        <v>0</v>
      </c>
      <c r="O29" s="389">
        <v>1</v>
      </c>
      <c r="P29" s="393">
        <v>3.225806451612903</v>
      </c>
      <c r="Q29" s="389">
        <v>3</v>
      </c>
      <c r="R29" s="393">
        <v>9.67741935483871</v>
      </c>
      <c r="S29" s="389">
        <v>1</v>
      </c>
      <c r="T29" s="393">
        <v>3.225806451612903</v>
      </c>
      <c r="U29" s="389">
        <v>5</v>
      </c>
      <c r="V29" s="393">
        <v>16.129032258064516</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1976344</v>
      </c>
      <c r="E31" s="437"/>
      <c r="F31" s="440">
        <v>31224</v>
      </c>
      <c r="G31" s="441">
        <v>1.5798869022801698</v>
      </c>
      <c r="H31" s="437"/>
      <c r="I31" s="440">
        <v>20144</v>
      </c>
      <c r="J31" s="441">
        <v>1.0192557570949188</v>
      </c>
      <c r="K31" s="440">
        <v>17027</v>
      </c>
      <c r="L31" s="441">
        <v>84.526409849086576</v>
      </c>
      <c r="M31" s="440">
        <v>407</v>
      </c>
      <c r="N31" s="441">
        <v>2.0204527402700556</v>
      </c>
      <c r="O31" s="440">
        <v>622</v>
      </c>
      <c r="P31" s="441">
        <v>3.0877680698967436</v>
      </c>
      <c r="Q31" s="440">
        <v>659</v>
      </c>
      <c r="R31" s="441">
        <v>3.271445591739476</v>
      </c>
      <c r="S31" s="440">
        <v>210</v>
      </c>
      <c r="T31" s="441">
        <v>1.0424940428911835</v>
      </c>
      <c r="U31" s="440">
        <v>1219</v>
      </c>
      <c r="V31" s="441">
        <v>6.0514297061159645</v>
      </c>
      <c r="X31" s="1266"/>
      <c r="Y31" s="1266"/>
      <c r="Z31" s="1267"/>
      <c r="AA31" s="1268">
        <v>44895</v>
      </c>
      <c r="AB31" s="1269">
        <v>30634</v>
      </c>
      <c r="AC31" s="1269">
        <v>17693</v>
      </c>
      <c r="AD31" s="1347"/>
      <c r="AE31" s="1270"/>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467" t="s">
        <v>387</v>
      </c>
      <c r="C33" s="1467"/>
      <c r="D33" s="1467"/>
      <c r="E33" s="1467"/>
      <c r="F33" s="1467"/>
      <c r="G33" s="1467"/>
      <c r="H33" s="1467"/>
      <c r="I33" s="1467"/>
      <c r="J33" s="1467"/>
      <c r="K33" s="1467"/>
      <c r="L33" s="1467"/>
      <c r="M33" s="1467"/>
      <c r="N33" s="1467"/>
      <c r="O33" s="1467"/>
      <c r="P33" s="1467"/>
      <c r="Q33" s="1467"/>
      <c r="R33" s="1467"/>
      <c r="S33" s="1467"/>
      <c r="T33" s="1467"/>
      <c r="U33" s="1467"/>
      <c r="V33" s="1467"/>
      <c r="X33" s="596"/>
      <c r="Y33" s="596"/>
      <c r="Z33" s="596"/>
      <c r="AA33" s="604">
        <v>44957</v>
      </c>
      <c r="AB33" s="602">
        <v>25222</v>
      </c>
      <c r="AC33" s="602">
        <v>21942</v>
      </c>
      <c r="AD33" s="396"/>
    </row>
    <row r="34" spans="2:30" s="394" customFormat="1" ht="12" customHeight="1" x14ac:dyDescent="0.25">
      <c r="B34" s="1467"/>
      <c r="C34" s="1467"/>
      <c r="D34" s="1467"/>
      <c r="E34" s="1467"/>
      <c r="F34" s="1467"/>
      <c r="G34" s="1467"/>
      <c r="H34" s="1467"/>
      <c r="I34" s="1467"/>
      <c r="J34" s="1467"/>
      <c r="K34" s="1467"/>
      <c r="L34" s="1467"/>
      <c r="M34" s="1467"/>
      <c r="N34" s="1467"/>
      <c r="O34" s="1467"/>
      <c r="P34" s="1467"/>
      <c r="Q34" s="1467"/>
      <c r="R34" s="1467"/>
      <c r="S34" s="1467"/>
      <c r="T34" s="1467"/>
      <c r="U34" s="1467"/>
      <c r="V34" s="1467"/>
      <c r="X34" s="596"/>
      <c r="Y34" s="596"/>
      <c r="Z34" s="596"/>
      <c r="AA34" s="604">
        <v>44985</v>
      </c>
      <c r="AB34" s="602">
        <v>28262</v>
      </c>
      <c r="AC34" s="602">
        <v>21287</v>
      </c>
      <c r="AD34" s="396"/>
    </row>
    <row r="35" spans="2:30" x14ac:dyDescent="0.25">
      <c r="B35" s="1433"/>
      <c r="C35" s="1433"/>
      <c r="D35" s="1433"/>
      <c r="AA35" s="604">
        <v>45016</v>
      </c>
      <c r="AB35" s="602">
        <f>GETPIVOTDATA("Suma de AltasGrado",[1]td!$A$3,"Fecha",$AA35)</f>
        <v>37938</v>
      </c>
      <c r="AC35" s="602">
        <f>GETPIVOTDATA("Suma de BajasGrado",[1]td!$A$3,"Fecha",$AA35)</f>
        <v>24401</v>
      </c>
    </row>
    <row r="36" spans="2:30" x14ac:dyDescent="0.25">
      <c r="B36" s="1413"/>
      <c r="C36" s="1413"/>
      <c r="D36" s="1413"/>
      <c r="AA36" s="604">
        <v>45046</v>
      </c>
      <c r="AB36" s="602">
        <f>GETPIVOTDATA("Suma de AltasGrado",[1]td!$A$3,"Fecha",$AA36)</f>
        <v>30972</v>
      </c>
      <c r="AC36" s="602">
        <f>GETPIVOTDATA("Suma de BajasGrado",[1]td!$A$3,"Fecha",$AA36)</f>
        <v>22154</v>
      </c>
    </row>
    <row r="37" spans="2:30" x14ac:dyDescent="0.25">
      <c r="AA37" s="604">
        <v>45077</v>
      </c>
      <c r="AB37" s="602">
        <f>GETPIVOTDATA("Suma de AltasGrado",[1]td!$A$3,"Fecha",$AA37)</f>
        <v>34993</v>
      </c>
      <c r="AC37" s="602">
        <f>GETPIVOTDATA("Suma de BajasGrado",[1]td!$A$3,"Fecha",$AA37)</f>
        <v>18583</v>
      </c>
    </row>
    <row r="38" spans="2:30" x14ac:dyDescent="0.25">
      <c r="AA38" s="604">
        <v>45107</v>
      </c>
      <c r="AB38" s="602">
        <f>GETPIVOTDATA("Suma de AltasGrado",[1]td!$A$3,"Fecha",$AA38)</f>
        <v>33173</v>
      </c>
      <c r="AC38" s="602">
        <f>GETPIVOTDATA("Suma de BajasGrado",[1]td!$A$3,"Fecha",$AA38)</f>
        <v>18432</v>
      </c>
    </row>
    <row r="39" spans="2:30" x14ac:dyDescent="0.25">
      <c r="AA39" s="604">
        <v>45138</v>
      </c>
      <c r="AB39" s="602">
        <f>GETPIVOTDATA("Suma de AltasGrado",[1]td!$A$3,"Fecha",$AA39)</f>
        <v>29845</v>
      </c>
      <c r="AC39" s="602">
        <f>GETPIVOTDATA("Suma de BajasGrado",[1]td!$A$3,"Fecha",$AA39)</f>
        <v>17338</v>
      </c>
    </row>
    <row r="40" spans="2:30" x14ac:dyDescent="0.25">
      <c r="AA40" s="604">
        <v>45169</v>
      </c>
      <c r="AB40" s="602">
        <f>GETPIVOTDATA("Suma de AltasGrado",[1]td!$A$3,"Fecha",$AA40)</f>
        <v>17652</v>
      </c>
      <c r="AC40" s="602">
        <f>GETPIVOTDATA("Suma de BajasGrado",[1]td!$A$3,"Fecha",$AA40)</f>
        <v>15962</v>
      </c>
    </row>
    <row r="41" spans="2:30" x14ac:dyDescent="0.25">
      <c r="AA41" s="604">
        <v>45199</v>
      </c>
      <c r="AB41" s="602">
        <f>GETPIVOTDATA("Suma de AltasGrado",[1]td!$A$3,"Fecha",$AA41)</f>
        <v>35295</v>
      </c>
      <c r="AC41" s="602">
        <f>GETPIVOTDATA("Suma de BajasGrado",[1]td!$A$3,"Fecha",$AA41)</f>
        <v>21157</v>
      </c>
    </row>
    <row r="42" spans="2:30" x14ac:dyDescent="0.25">
      <c r="AA42" s="604">
        <v>45230</v>
      </c>
      <c r="AB42" s="602">
        <f>GETPIVOTDATA("Suma de AltasGrado",[1]td!$A$3,"Fecha",$AA42)</f>
        <v>31994</v>
      </c>
      <c r="AC42" s="602">
        <f>GETPIVOTDATA("Suma de BajasGrado",[1]td!$A$3,"Fecha",$AA42)</f>
        <v>20149</v>
      </c>
    </row>
    <row r="43" spans="2:30" x14ac:dyDescent="0.25">
      <c r="AA43" s="604">
        <v>45260</v>
      </c>
      <c r="AB43" s="602">
        <f>GETPIVOTDATA("Suma de AltasGrado",[1]td!$A$3,"Fecha",$AA43)</f>
        <v>28434</v>
      </c>
      <c r="AC43" s="602">
        <f>GETPIVOTDATA("Suma de BajasGrado",[1]td!$A$3,"Fecha",$AA43)</f>
        <v>45500</v>
      </c>
    </row>
    <row r="44" spans="2:30" x14ac:dyDescent="0.25">
      <c r="AA44" s="604">
        <v>45291</v>
      </c>
      <c r="AB44" s="602">
        <f>GETPIVOTDATA("Suma de AltasGrado",[1]td!$A$3,"Fecha",$AA44)</f>
        <v>25527</v>
      </c>
      <c r="AC44" s="602">
        <f>GETPIVOTDATA("Suma de BajasGrado",[1]td!$A$3,"Fecha",$AA44)</f>
        <v>18425</v>
      </c>
    </row>
    <row r="45" spans="2:30" x14ac:dyDescent="0.25">
      <c r="AA45" s="604">
        <v>45322</v>
      </c>
      <c r="AB45" s="602">
        <f>GETPIVOTDATA("Suma de AltasGrado",[1]td!$A$3,"Fecha",$AA45)</f>
        <v>23712</v>
      </c>
      <c r="AC45" s="602">
        <f>GETPIVOTDATA("Suma de BajasGrado",[1]td!$A$3,"Fecha",$AA45)</f>
        <v>22911</v>
      </c>
    </row>
    <row r="46" spans="2:30" x14ac:dyDescent="0.25">
      <c r="AA46" s="604">
        <v>45351</v>
      </c>
      <c r="AB46" s="602">
        <f>GETPIVOTDATA("Suma de AltasGrado",[1]td!$A$3,"Fecha",$AA46)</f>
        <v>26838</v>
      </c>
      <c r="AC46" s="602">
        <f>GETPIVOTDATA("Suma de BajasGrado",[1]td!$A$3,"Fecha",$AA46)</f>
        <v>27054</v>
      </c>
    </row>
    <row r="47" spans="2:30" x14ac:dyDescent="0.25">
      <c r="AA47" s="604">
        <v>45382</v>
      </c>
      <c r="AB47" s="602">
        <f>GETPIVOTDATA("Suma de AltasGrado",[1]td!$A$3,"Fecha",$AA47)</f>
        <v>32072</v>
      </c>
      <c r="AC47" s="602">
        <f>GETPIVOTDATA("Suma de BajasGrado",[1]td!$A$3,"Fecha",$AA47)</f>
        <v>22207</v>
      </c>
    </row>
    <row r="48" spans="2:30" x14ac:dyDescent="0.25">
      <c r="AA48" s="604">
        <v>45412</v>
      </c>
      <c r="AB48" s="602">
        <f>GETPIVOTDATA("Suma de AltasGrado",[1]td!$A$3,"Fecha",$AA48)</f>
        <v>26319</v>
      </c>
      <c r="AC48" s="602">
        <f>GETPIVOTDATA("Suma de BajasGrado",[1]td!$A$3,"Fecha",$AA48)</f>
        <v>20493</v>
      </c>
    </row>
    <row r="49" spans="27:29" x14ac:dyDescent="0.25">
      <c r="AA49" s="604">
        <v>45443</v>
      </c>
      <c r="AB49" s="602">
        <f>GETPIVOTDATA("Suma de AltasGrado",[1]td!$A$3,"Fecha",$AA49)</f>
        <v>26675</v>
      </c>
      <c r="AC49" s="602">
        <f>GETPIVOTDATA("Suma de BajasGrado",[1]td!$A$3,"Fecha",$AA49)</f>
        <v>21872</v>
      </c>
    </row>
    <row r="50" spans="27:29" x14ac:dyDescent="0.25">
      <c r="AA50" s="604">
        <v>45473</v>
      </c>
      <c r="AB50" s="602">
        <f>GETPIVOTDATA("Suma de AltasGrado",[1]td!$A$3,"Fecha",$AA50)</f>
        <v>31224</v>
      </c>
      <c r="AC50" s="602">
        <f>GETPIVOTDATA("Suma de BajasGrado",[1]td!$A$3,"Fecha",$AA50)</f>
        <v>20144</v>
      </c>
    </row>
    <row r="51" spans="27:29" x14ac:dyDescent="0.25">
      <c r="AA51" s="604"/>
      <c r="AB51" s="602"/>
      <c r="AC51" s="602"/>
    </row>
    <row r="52" spans="27:29" x14ac:dyDescent="0.25">
      <c r="AA52" s="604"/>
      <c r="AB52" s="602"/>
      <c r="AC52" s="602"/>
    </row>
  </sheetData>
  <mergeCells count="19">
    <mergeCell ref="B36:D36"/>
    <mergeCell ref="K9:L9"/>
    <mergeCell ref="M9:N9"/>
    <mergeCell ref="O9:P9"/>
    <mergeCell ref="I8:J9"/>
    <mergeCell ref="K8:V8"/>
    <mergeCell ref="B33:V34"/>
    <mergeCell ref="Q9:R9"/>
    <mergeCell ref="S9:T9"/>
    <mergeCell ref="U9:V9"/>
    <mergeCell ref="B35:D35"/>
    <mergeCell ref="B2:C2"/>
    <mergeCell ref="B3:C3"/>
    <mergeCell ref="B7:B10"/>
    <mergeCell ref="D7:D9"/>
    <mergeCell ref="F7:G7"/>
    <mergeCell ref="F8:G9"/>
    <mergeCell ref="A4:V4"/>
    <mergeCell ref="B5:V5"/>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76"/>
      <c r="C3" s="1476"/>
      <c r="D3" s="1476"/>
      <c r="E3" s="1476"/>
      <c r="F3" s="1476"/>
      <c r="G3" s="1476"/>
      <c r="H3" s="1476"/>
      <c r="I3" s="1476"/>
      <c r="J3" s="1476"/>
      <c r="K3" s="1476"/>
      <c r="L3" s="618"/>
      <c r="M3" s="618"/>
      <c r="W3" s="620"/>
      <c r="AA3" s="620"/>
      <c r="AD3" s="620"/>
    </row>
    <row r="4" spans="2:32" s="621" customFormat="1" ht="13.5" customHeight="1" x14ac:dyDescent="0.25">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3" customFormat="1" ht="16.5" customHeight="1" x14ac:dyDescent="0.25">
      <c r="B5" s="1478" t="s">
        <v>410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c r="AD5" s="1478"/>
    </row>
    <row r="6" spans="2:32" s="623" customFormat="1" ht="14.2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5">
      <c r="AC7" s="794"/>
    </row>
    <row r="8" spans="2:32" s="626" customFormat="1" ht="21.75" customHeight="1" x14ac:dyDescent="0.25">
      <c r="B8" s="1492" t="s">
        <v>27</v>
      </c>
      <c r="C8" s="625"/>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5"/>
      <c r="AC8" s="1509" t="s">
        <v>0</v>
      </c>
      <c r="AD8" s="1510"/>
    </row>
    <row r="9" spans="2:32" s="626" customFormat="1" ht="21.75" customHeight="1" x14ac:dyDescent="0.25">
      <c r="B9" s="1506"/>
      <c r="C9" s="625"/>
      <c r="D9" s="1515"/>
      <c r="E9" s="1513" t="s">
        <v>22</v>
      </c>
      <c r="F9" s="1514"/>
      <c r="G9" s="627"/>
      <c r="H9" s="1513" t="s">
        <v>21</v>
      </c>
      <c r="I9" s="1514"/>
      <c r="J9" s="627"/>
      <c r="K9" s="1513" t="s">
        <v>20</v>
      </c>
      <c r="L9" s="1514"/>
      <c r="M9" s="627"/>
      <c r="N9" s="1513" t="s">
        <v>19</v>
      </c>
      <c r="O9" s="1514"/>
      <c r="P9" s="627"/>
      <c r="Q9" s="1513" t="s">
        <v>18</v>
      </c>
      <c r="R9" s="1514"/>
      <c r="S9" s="627"/>
      <c r="T9" s="1513" t="s">
        <v>17</v>
      </c>
      <c r="U9" s="1514"/>
      <c r="V9" s="627"/>
      <c r="W9" s="1513" t="s">
        <v>16</v>
      </c>
      <c r="X9" s="1514"/>
      <c r="Y9" s="627"/>
      <c r="Z9" s="1513" t="s">
        <v>15</v>
      </c>
      <c r="AA9" s="1514"/>
      <c r="AB9" s="625"/>
      <c r="AC9" s="1511"/>
      <c r="AD9" s="1512"/>
    </row>
    <row r="10" spans="2:32" s="626" customFormat="1" ht="21.75" customHeight="1" x14ac:dyDescent="0.25">
      <c r="B10" s="1493"/>
      <c r="C10" s="628"/>
      <c r="D10" s="1516"/>
      <c r="E10" s="820" t="s">
        <v>9</v>
      </c>
      <c r="F10" s="821" t="s">
        <v>25</v>
      </c>
      <c r="G10" s="629"/>
      <c r="H10" s="820" t="s">
        <v>9</v>
      </c>
      <c r="I10" s="821" t="s">
        <v>25</v>
      </c>
      <c r="J10" s="629"/>
      <c r="K10" s="820" t="s">
        <v>9</v>
      </c>
      <c r="L10" s="821" t="s">
        <v>25</v>
      </c>
      <c r="M10" s="629"/>
      <c r="N10" s="820" t="s">
        <v>9</v>
      </c>
      <c r="O10" s="821" t="s">
        <v>25</v>
      </c>
      <c r="P10" s="629"/>
      <c r="Q10" s="820" t="s">
        <v>9</v>
      </c>
      <c r="R10" s="821" t="s">
        <v>25</v>
      </c>
      <c r="S10" s="629"/>
      <c r="T10" s="820" t="s">
        <v>9</v>
      </c>
      <c r="U10" s="821" t="s">
        <v>25</v>
      </c>
      <c r="V10" s="629"/>
      <c r="W10" s="820" t="s">
        <v>9</v>
      </c>
      <c r="X10" s="821" t="s">
        <v>25</v>
      </c>
      <c r="Y10" s="629"/>
      <c r="Z10" s="820" t="s">
        <v>9</v>
      </c>
      <c r="AA10" s="821" t="s">
        <v>25</v>
      </c>
      <c r="AB10" s="628"/>
      <c r="AC10" s="710" t="s">
        <v>9</v>
      </c>
      <c r="AD10" s="821"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17" t="s">
        <v>24</v>
      </c>
      <c r="D12" s="795" t="s">
        <v>31</v>
      </c>
      <c r="E12" s="796">
        <v>678</v>
      </c>
      <c r="F12" s="797">
        <v>0.24759164177360338</v>
      </c>
      <c r="G12" s="634"/>
      <c r="H12" s="798">
        <v>10310</v>
      </c>
      <c r="I12" s="797">
        <v>3.764999744374411</v>
      </c>
      <c r="J12" s="634"/>
      <c r="K12" s="798">
        <v>6173</v>
      </c>
      <c r="L12" s="797">
        <v>2.2542525142602559</v>
      </c>
      <c r="M12" s="634"/>
      <c r="N12" s="798">
        <v>9090</v>
      </c>
      <c r="O12" s="797">
        <v>3.3194808609469835</v>
      </c>
      <c r="P12" s="634"/>
      <c r="Q12" s="798">
        <v>8596</v>
      </c>
      <c r="R12" s="797">
        <v>3.1390822311001396</v>
      </c>
      <c r="S12" s="634"/>
      <c r="T12" s="798">
        <v>11714</v>
      </c>
      <c r="U12" s="797">
        <v>4.277711639728599</v>
      </c>
      <c r="V12" s="634"/>
      <c r="W12" s="798">
        <v>39969</v>
      </c>
      <c r="X12" s="797">
        <v>14.595855944025299</v>
      </c>
      <c r="Y12" s="634"/>
      <c r="Z12" s="798">
        <v>187308</v>
      </c>
      <c r="AA12" s="797">
        <f t="shared" ref="AA12:AA21" si="0">Z12*100/$AC12</f>
        <v>68.401025423790713</v>
      </c>
      <c r="AB12" s="637"/>
      <c r="AC12" s="675">
        <f t="shared" ref="AC12:AD15" si="1">E12+H12+K12+N12+Q12+T12+W12+Z12</f>
        <v>273838</v>
      </c>
      <c r="AD12" s="676">
        <f t="shared" si="1"/>
        <v>100</v>
      </c>
      <c r="AF12" s="799"/>
    </row>
    <row r="13" spans="2:32" s="633" customFormat="1" ht="21" customHeight="1" x14ac:dyDescent="0.25">
      <c r="B13" s="1518"/>
      <c r="D13" s="800" t="s">
        <v>49</v>
      </c>
      <c r="E13" s="801">
        <v>841</v>
      </c>
      <c r="F13" s="802">
        <v>0.22484827420260406</v>
      </c>
      <c r="G13" s="634"/>
      <c r="H13" s="803">
        <v>12124</v>
      </c>
      <c r="I13" s="802">
        <v>3.241451220490335</v>
      </c>
      <c r="J13" s="634"/>
      <c r="K13" s="803">
        <v>7861</v>
      </c>
      <c r="L13" s="802">
        <v>2.1017030719461007</v>
      </c>
      <c r="M13" s="634"/>
      <c r="N13" s="803">
        <v>11691</v>
      </c>
      <c r="O13" s="802">
        <v>3.1256851054728232</v>
      </c>
      <c r="P13" s="634"/>
      <c r="Q13" s="803">
        <v>13105</v>
      </c>
      <c r="R13" s="802">
        <v>3.5037296473544903</v>
      </c>
      <c r="S13" s="634"/>
      <c r="T13" s="803">
        <v>21042</v>
      </c>
      <c r="U13" s="802">
        <v>5.6257519450311468</v>
      </c>
      <c r="V13" s="634"/>
      <c r="W13" s="803">
        <v>68426</v>
      </c>
      <c r="X13" s="802">
        <v>18.29425447156645</v>
      </c>
      <c r="Y13" s="634"/>
      <c r="Z13" s="803">
        <v>238940</v>
      </c>
      <c r="AA13" s="802">
        <f t="shared" si="0"/>
        <v>63.882576263936045</v>
      </c>
      <c r="AB13" s="637"/>
      <c r="AC13" s="683">
        <f t="shared" si="1"/>
        <v>374030</v>
      </c>
      <c r="AD13" s="684">
        <f t="shared" si="1"/>
        <v>100</v>
      </c>
      <c r="AF13" s="799"/>
    </row>
    <row r="14" spans="2:32" s="633" customFormat="1" ht="21" customHeight="1" x14ac:dyDescent="0.25">
      <c r="B14" s="1518"/>
      <c r="D14" s="800" t="s">
        <v>50</v>
      </c>
      <c r="E14" s="801">
        <v>373</v>
      </c>
      <c r="F14" s="802">
        <v>0.10548791696715168</v>
      </c>
      <c r="G14" s="634"/>
      <c r="H14" s="803">
        <v>8858</v>
      </c>
      <c r="I14" s="802">
        <v>2.5051259208982026</v>
      </c>
      <c r="J14" s="634"/>
      <c r="K14" s="803">
        <v>7054</v>
      </c>
      <c r="L14" s="802">
        <v>1.9949377112232922</v>
      </c>
      <c r="M14" s="634"/>
      <c r="N14" s="803">
        <v>9775</v>
      </c>
      <c r="O14" s="802">
        <v>2.7644621671686536</v>
      </c>
      <c r="P14" s="634"/>
      <c r="Q14" s="803">
        <v>13095</v>
      </c>
      <c r="R14" s="802">
        <v>3.7033894710049635</v>
      </c>
      <c r="S14" s="634"/>
      <c r="T14" s="803">
        <v>23133</v>
      </c>
      <c r="U14" s="802">
        <v>6.5422305179654687</v>
      </c>
      <c r="V14" s="634"/>
      <c r="W14" s="803">
        <v>83725</v>
      </c>
      <c r="X14" s="802">
        <v>23.678219431835856</v>
      </c>
      <c r="Y14" s="634"/>
      <c r="Z14" s="803">
        <v>207582</v>
      </c>
      <c r="AA14" s="802">
        <f t="shared" si="0"/>
        <v>58.706146862936407</v>
      </c>
      <c r="AB14" s="637"/>
      <c r="AC14" s="683">
        <f t="shared" si="1"/>
        <v>353595</v>
      </c>
      <c r="AD14" s="684">
        <f t="shared" si="1"/>
        <v>100</v>
      </c>
      <c r="AF14" s="799"/>
    </row>
    <row r="15" spans="2:32" s="633" customFormat="1" ht="21" customHeight="1" x14ac:dyDescent="0.25">
      <c r="B15" s="1518"/>
      <c r="D15" s="804" t="s">
        <v>113</v>
      </c>
      <c r="E15" s="805">
        <v>609</v>
      </c>
      <c r="F15" s="806">
        <v>0.25729205394260996</v>
      </c>
      <c r="G15" s="634"/>
      <c r="H15" s="807">
        <v>10635</v>
      </c>
      <c r="I15" s="806">
        <v>4.4931050799337546</v>
      </c>
      <c r="J15" s="634"/>
      <c r="K15" s="807">
        <v>4663</v>
      </c>
      <c r="L15" s="806">
        <v>1.9700375164768311</v>
      </c>
      <c r="M15" s="634"/>
      <c r="N15" s="807">
        <v>5383</v>
      </c>
      <c r="O15" s="806">
        <v>2.2742251664582418</v>
      </c>
      <c r="P15" s="634"/>
      <c r="Q15" s="807">
        <v>8236</v>
      </c>
      <c r="R15" s="806">
        <v>3.4795687295095821</v>
      </c>
      <c r="S15" s="634"/>
      <c r="T15" s="807">
        <v>16441</v>
      </c>
      <c r="U15" s="806">
        <v>6.9460404907560749</v>
      </c>
      <c r="V15" s="634"/>
      <c r="W15" s="807">
        <v>69145</v>
      </c>
      <c r="X15" s="806">
        <v>29.212576469395344</v>
      </c>
      <c r="Y15" s="634"/>
      <c r="Z15" s="807">
        <v>121584</v>
      </c>
      <c r="AA15" s="806">
        <f t="shared" si="0"/>
        <v>51.367154493527565</v>
      </c>
      <c r="AB15" s="637"/>
      <c r="AC15" s="691">
        <f t="shared" si="1"/>
        <v>236696</v>
      </c>
      <c r="AD15" s="692">
        <f t="shared" si="1"/>
        <v>100</v>
      </c>
      <c r="AF15" s="799"/>
    </row>
    <row r="16" spans="2:32" s="633" customFormat="1" ht="21" customHeight="1" x14ac:dyDescent="0.25">
      <c r="B16" s="1519"/>
      <c r="D16" s="808" t="s">
        <v>68</v>
      </c>
      <c r="E16" s="809">
        <f>SUM(E12:E15)</f>
        <v>2501</v>
      </c>
      <c r="F16" s="810">
        <f t="shared" ref="F16:F21" si="2">E16*100/$AC16</f>
        <v>0.20199344349150633</v>
      </c>
      <c r="G16" s="634"/>
      <c r="H16" s="809">
        <f>SUM(H12:H15)</f>
        <v>41927</v>
      </c>
      <c r="I16" s="810">
        <f t="shared" ref="I16:I21" si="3">H16*100/$AC16</f>
        <v>3.3862371472484551</v>
      </c>
      <c r="J16" s="634"/>
      <c r="K16" s="811">
        <f>SUM(K12:K15)</f>
        <v>25751</v>
      </c>
      <c r="L16" s="812">
        <f t="shared" ref="L16:L21" si="4">K16*100/$AC16</f>
        <v>2.0797813527987925</v>
      </c>
      <c r="M16" s="634"/>
      <c r="N16" s="811">
        <f>SUM(N12:N15)</f>
        <v>35939</v>
      </c>
      <c r="O16" s="812">
        <f t="shared" ref="O16:O21" si="5">N16*100/$AC16</f>
        <v>2.9026158998965399</v>
      </c>
      <c r="P16" s="634"/>
      <c r="Q16" s="811">
        <f>SUM(Q12:Q15)</f>
        <v>43032</v>
      </c>
      <c r="R16" s="812">
        <f t="shared" ref="R16:R21" si="6">Q16*100/$AC16</f>
        <v>3.4754825511101561</v>
      </c>
      <c r="S16" s="634"/>
      <c r="T16" s="811">
        <f>SUM(T12:T15)</f>
        <v>72330</v>
      </c>
      <c r="U16" s="812">
        <f t="shared" ref="U16:U21" si="7">T16*100/$AC16</f>
        <v>5.8417376120514408</v>
      </c>
      <c r="V16" s="634"/>
      <c r="W16" s="811">
        <f>SUM(W12:W15)</f>
        <v>261265</v>
      </c>
      <c r="X16" s="812">
        <f t="shared" ref="X16:X21" si="8">W16*100/$AC16</f>
        <v>21.101086370974972</v>
      </c>
      <c r="Y16" s="634"/>
      <c r="Z16" s="809">
        <f>SUM(Z12:Z15)</f>
        <v>755414</v>
      </c>
      <c r="AA16" s="810">
        <f t="shared" si="0"/>
        <v>61.011065622428134</v>
      </c>
      <c r="AB16" s="637"/>
      <c r="AC16" s="813">
        <f>SUM(AC12:AC15)</f>
        <v>1238159</v>
      </c>
      <c r="AD16" s="814">
        <f t="shared" ref="AD16:AD21" si="9">F16+I16+L16+O16+R16+U16+X16+AA16</f>
        <v>100</v>
      </c>
      <c r="AF16" s="799"/>
    </row>
    <row r="17" spans="2:32" s="633" customFormat="1" ht="21" customHeight="1" x14ac:dyDescent="0.25">
      <c r="B17" s="1517" t="s">
        <v>23</v>
      </c>
      <c r="D17" s="795" t="s">
        <v>31</v>
      </c>
      <c r="E17" s="798">
        <v>809</v>
      </c>
      <c r="F17" s="797">
        <v>0.51961231397686469</v>
      </c>
      <c r="G17" s="634"/>
      <c r="H17" s="798">
        <v>21933</v>
      </c>
      <c r="I17" s="797">
        <v>14.087338544443231</v>
      </c>
      <c r="J17" s="634"/>
      <c r="K17" s="798">
        <v>9508</v>
      </c>
      <c r="L17" s="797">
        <v>6.1068898409048575</v>
      </c>
      <c r="M17" s="634"/>
      <c r="N17" s="798">
        <v>11207</v>
      </c>
      <c r="O17" s="797">
        <v>7.1981399292196819</v>
      </c>
      <c r="P17" s="634"/>
      <c r="Q17" s="798">
        <v>9733</v>
      </c>
      <c r="R17" s="797">
        <v>6.2514050085745669</v>
      </c>
      <c r="S17" s="634"/>
      <c r="T17" s="798">
        <v>12891</v>
      </c>
      <c r="U17" s="797">
        <v>8.2797556730231925</v>
      </c>
      <c r="V17" s="634"/>
      <c r="W17" s="798">
        <v>29734</v>
      </c>
      <c r="X17" s="797">
        <v>19.097839979960565</v>
      </c>
      <c r="Y17" s="634"/>
      <c r="Z17" s="798">
        <v>59878</v>
      </c>
      <c r="AA17" s="797">
        <f t="shared" si="0"/>
        <v>38.459018709897038</v>
      </c>
      <c r="AB17" s="637"/>
      <c r="AC17" s="675">
        <f>E17+H17+K17+N17+Q17+T17+W17+Z17</f>
        <v>155693</v>
      </c>
      <c r="AD17" s="676">
        <f t="shared" si="9"/>
        <v>100</v>
      </c>
      <c r="AF17" s="799"/>
    </row>
    <row r="18" spans="2:32" s="633" customFormat="1" ht="21" customHeight="1" x14ac:dyDescent="0.25">
      <c r="B18" s="1518"/>
      <c r="D18" s="800" t="s">
        <v>49</v>
      </c>
      <c r="E18" s="803">
        <v>1180</v>
      </c>
      <c r="F18" s="802">
        <v>0.52370427573473932</v>
      </c>
      <c r="G18" s="634"/>
      <c r="H18" s="803">
        <v>29760</v>
      </c>
      <c r="I18" s="802">
        <v>13.207999360903257</v>
      </c>
      <c r="J18" s="634"/>
      <c r="K18" s="803">
        <v>12319</v>
      </c>
      <c r="L18" s="802">
        <v>5.4673838752341135</v>
      </c>
      <c r="M18" s="634"/>
      <c r="N18" s="803">
        <v>15421</v>
      </c>
      <c r="O18" s="802">
        <v>6.8441047763605214</v>
      </c>
      <c r="P18" s="634"/>
      <c r="Q18" s="803">
        <v>15735</v>
      </c>
      <c r="R18" s="802">
        <v>6.9834633717679013</v>
      </c>
      <c r="S18" s="634"/>
      <c r="T18" s="803">
        <v>22971</v>
      </c>
      <c r="U18" s="802">
        <v>10.194924506697202</v>
      </c>
      <c r="V18" s="634"/>
      <c r="W18" s="803">
        <v>45797</v>
      </c>
      <c r="X18" s="802">
        <v>20.325495521884626</v>
      </c>
      <c r="Y18" s="634"/>
      <c r="Z18" s="803">
        <v>82135</v>
      </c>
      <c r="AA18" s="802">
        <f t="shared" si="0"/>
        <v>36.45292431141764</v>
      </c>
      <c r="AB18" s="637"/>
      <c r="AC18" s="683">
        <f>E18+H18+K18+N18+Q18+T18+W18+Z18</f>
        <v>225318</v>
      </c>
      <c r="AD18" s="684">
        <f t="shared" si="9"/>
        <v>100</v>
      </c>
      <c r="AF18" s="799"/>
    </row>
    <row r="19" spans="2:32" s="633" customFormat="1" ht="21" customHeight="1" x14ac:dyDescent="0.25">
      <c r="B19" s="1518"/>
      <c r="D19" s="800" t="s">
        <v>50</v>
      </c>
      <c r="E19" s="803">
        <v>460</v>
      </c>
      <c r="F19" s="802">
        <v>0.21887147961878298</v>
      </c>
      <c r="G19" s="634"/>
      <c r="H19" s="803">
        <v>20220</v>
      </c>
      <c r="I19" s="802">
        <v>9.6208289519386785</v>
      </c>
      <c r="J19" s="634"/>
      <c r="K19" s="803">
        <v>12044</v>
      </c>
      <c r="L19" s="802">
        <v>5.7306263054970046</v>
      </c>
      <c r="M19" s="634"/>
      <c r="N19" s="803">
        <v>13827</v>
      </c>
      <c r="O19" s="802">
        <v>6.5789911928019835</v>
      </c>
      <c r="P19" s="634"/>
      <c r="Q19" s="803">
        <v>15096</v>
      </c>
      <c r="R19" s="802">
        <v>7.1827909920111912</v>
      </c>
      <c r="S19" s="634"/>
      <c r="T19" s="803">
        <v>22941</v>
      </c>
      <c r="U19" s="802">
        <v>10.915501334640219</v>
      </c>
      <c r="V19" s="634"/>
      <c r="W19" s="803">
        <v>44466</v>
      </c>
      <c r="X19" s="802">
        <v>21.157259158106097</v>
      </c>
      <c r="Y19" s="634"/>
      <c r="Z19" s="803">
        <v>81115</v>
      </c>
      <c r="AA19" s="802">
        <f t="shared" si="0"/>
        <v>38.595130585386045</v>
      </c>
      <c r="AB19" s="637"/>
      <c r="AC19" s="683">
        <f>E19+H19+K19+N19+Q19+T19+W19+Z19</f>
        <v>210169</v>
      </c>
      <c r="AD19" s="684">
        <f t="shared" si="9"/>
        <v>100</v>
      </c>
      <c r="AF19" s="799"/>
    </row>
    <row r="20" spans="2:32" s="633" customFormat="1" ht="21" customHeight="1" x14ac:dyDescent="0.25">
      <c r="B20" s="1518"/>
      <c r="D20" s="804" t="s">
        <v>113</v>
      </c>
      <c r="E20" s="807">
        <v>765</v>
      </c>
      <c r="F20" s="806">
        <v>0.52039046290942481</v>
      </c>
      <c r="G20" s="634"/>
      <c r="H20" s="807">
        <v>14828</v>
      </c>
      <c r="I20" s="806">
        <v>10.086731743818238</v>
      </c>
      <c r="J20" s="634"/>
      <c r="K20" s="807">
        <v>7311</v>
      </c>
      <c r="L20" s="806">
        <v>4.9733002278834055</v>
      </c>
      <c r="M20" s="634"/>
      <c r="N20" s="807">
        <v>6523</v>
      </c>
      <c r="O20" s="806">
        <v>4.4372640386381415</v>
      </c>
      <c r="P20" s="634"/>
      <c r="Q20" s="807">
        <v>7701</v>
      </c>
      <c r="R20" s="806">
        <v>5.2385973266215435</v>
      </c>
      <c r="S20" s="634"/>
      <c r="T20" s="807">
        <v>14152</v>
      </c>
      <c r="U20" s="806">
        <v>9.6268834393387976</v>
      </c>
      <c r="V20" s="634"/>
      <c r="W20" s="807">
        <v>34933</v>
      </c>
      <c r="X20" s="806">
        <v>23.763137308254823</v>
      </c>
      <c r="Y20" s="634"/>
      <c r="Z20" s="807">
        <v>60792</v>
      </c>
      <c r="AA20" s="806">
        <f t="shared" si="0"/>
        <v>41.353695452535625</v>
      </c>
      <c r="AB20" s="637"/>
      <c r="AC20" s="691">
        <f>E20+H20+K20+N20+Q20+T20+W20+Z20</f>
        <v>147005</v>
      </c>
      <c r="AD20" s="692">
        <f t="shared" si="9"/>
        <v>100</v>
      </c>
      <c r="AF20" s="799"/>
    </row>
    <row r="21" spans="2:32" s="633" customFormat="1" ht="21" customHeight="1" x14ac:dyDescent="0.25">
      <c r="B21" s="1519"/>
      <c r="D21" s="815" t="s">
        <v>68</v>
      </c>
      <c r="E21" s="811">
        <f>SUM(E17:E20)</f>
        <v>3214</v>
      </c>
      <c r="F21" s="812">
        <f t="shared" si="2"/>
        <v>0.43539221197938188</v>
      </c>
      <c r="G21" s="634"/>
      <c r="H21" s="811">
        <f>SUM(H17:H20)</f>
        <v>86741</v>
      </c>
      <c r="I21" s="812">
        <f t="shared" si="3"/>
        <v>11.750577429777088</v>
      </c>
      <c r="J21" s="634"/>
      <c r="K21" s="811">
        <f>SUM(K17:K20)</f>
        <v>41182</v>
      </c>
      <c r="L21" s="812">
        <f t="shared" si="4"/>
        <v>5.5788183179013391</v>
      </c>
      <c r="M21" s="634"/>
      <c r="N21" s="811">
        <f>SUM(N17:N20)</f>
        <v>46978</v>
      </c>
      <c r="O21" s="812">
        <f t="shared" si="5"/>
        <v>6.3639873473451773</v>
      </c>
      <c r="P21" s="634"/>
      <c r="Q21" s="811">
        <f>SUM(Q17:Q20)</f>
        <v>48265</v>
      </c>
      <c r="R21" s="812">
        <f t="shared" si="6"/>
        <v>6.538333886491869</v>
      </c>
      <c r="S21" s="634"/>
      <c r="T21" s="811">
        <f>SUM(T17:T20)</f>
        <v>72955</v>
      </c>
      <c r="U21" s="812">
        <f t="shared" si="7"/>
        <v>9.8830239032220923</v>
      </c>
      <c r="V21" s="634"/>
      <c r="W21" s="811">
        <f>SUM(W17:W20)</f>
        <v>154930</v>
      </c>
      <c r="X21" s="812">
        <f t="shared" si="8"/>
        <v>20.98796372183125</v>
      </c>
      <c r="Y21" s="634"/>
      <c r="Z21" s="811">
        <f>SUM(Z17:Z20)</f>
        <v>283920</v>
      </c>
      <c r="AA21" s="812">
        <f t="shared" si="0"/>
        <v>38.461903181451802</v>
      </c>
      <c r="AB21" s="637"/>
      <c r="AC21" s="813">
        <f>SUM(AC17:AC20)</f>
        <v>738185</v>
      </c>
      <c r="AD21" s="814">
        <f t="shared" si="9"/>
        <v>100</v>
      </c>
      <c r="AF21" s="799"/>
    </row>
    <row r="22" spans="2:32" s="649" customFormat="1" ht="3" customHeight="1" x14ac:dyDescent="0.25">
      <c r="B22" s="644"/>
      <c r="C22" s="645"/>
      <c r="D22" s="637"/>
      <c r="E22" s="816"/>
      <c r="F22" s="817"/>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20" t="s">
        <v>0</v>
      </c>
      <c r="C23" s="1521"/>
      <c r="D23" s="1522"/>
      <c r="E23" s="818">
        <f>E16+E21</f>
        <v>5715</v>
      </c>
      <c r="F23" s="819">
        <f>E23*100/$AC23</f>
        <v>0.28917030638390889</v>
      </c>
      <c r="G23" s="1271"/>
      <c r="H23" s="664">
        <f>H16+H21</f>
        <v>128668</v>
      </c>
      <c r="I23" s="665">
        <f>H23*100/$AC23</f>
        <v>6.5104050711819399</v>
      </c>
      <c r="J23" s="1271"/>
      <c r="K23" s="664">
        <f>K16+K21</f>
        <v>66933</v>
      </c>
      <c r="L23" s="665">
        <f>K23*100/$AC23</f>
        <v>3.3867079820112287</v>
      </c>
      <c r="M23" s="1271"/>
      <c r="N23" s="664">
        <f>N16+N21</f>
        <v>82917</v>
      </c>
      <c r="O23" s="665">
        <f>N23*100/$AC23</f>
        <v>4.195474067267642</v>
      </c>
      <c r="P23" s="1271"/>
      <c r="Q23" s="664">
        <f>Q16+Q21</f>
        <v>91297</v>
      </c>
      <c r="R23" s="665">
        <f>Q23*100/$AC23</f>
        <v>4.6194893196730931</v>
      </c>
      <c r="S23" s="1271"/>
      <c r="T23" s="664">
        <f>T16+T21</f>
        <v>145285</v>
      </c>
      <c r="U23" s="665">
        <f>T23*100/$AC23</f>
        <v>7.3511999935233945</v>
      </c>
      <c r="V23" s="1271"/>
      <c r="W23" s="664">
        <f>W16+W21</f>
        <v>416195</v>
      </c>
      <c r="X23" s="665">
        <f>W23*100/$AC23</f>
        <v>21.058833887218015</v>
      </c>
      <c r="Y23" s="1271"/>
      <c r="Z23" s="664">
        <f>Z16+Z21</f>
        <v>1039334</v>
      </c>
      <c r="AA23" s="665">
        <f>Z23*100/$AC23</f>
        <v>52.588719372740776</v>
      </c>
      <c r="AB23" s="1271"/>
      <c r="AC23" s="664">
        <f>AC16+AC21</f>
        <v>1976344</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475" t="s">
        <v>14</v>
      </c>
      <c r="D37" s="1475"/>
      <c r="E37" s="1475"/>
      <c r="F37" s="1475"/>
      <c r="G37" s="1475"/>
      <c r="H37" s="1475"/>
      <c r="I37" s="1475"/>
      <c r="J37" s="1475"/>
      <c r="K37" s="1475"/>
      <c r="L37" s="1475"/>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485"/>
      <c r="C46" s="1485"/>
      <c r="D46" s="1485"/>
      <c r="E46" s="1485"/>
      <c r="F46" s="1485"/>
      <c r="G46" s="1485"/>
      <c r="H46" s="1485"/>
      <c r="I46" s="1485"/>
      <c r="J46" s="1485"/>
      <c r="K46" s="1485"/>
      <c r="L46" s="1485"/>
      <c r="M46" s="1485"/>
      <c r="N46" s="1485"/>
      <c r="O46" s="1485"/>
      <c r="P46" s="656"/>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5"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28"/>
      <c r="C3" s="1528"/>
      <c r="D3" s="1528"/>
      <c r="E3" s="1528"/>
      <c r="F3" s="1528"/>
      <c r="G3" s="1528"/>
      <c r="H3" s="1528"/>
      <c r="I3" s="1528"/>
      <c r="J3" s="12"/>
      <c r="Q3" s="16"/>
    </row>
    <row r="4" spans="2:30" s="4" customFormat="1" ht="2.25" customHeight="1" x14ac:dyDescent="0.25">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5">
      <c r="B5" s="1478" t="s">
        <v>411</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4"/>
    </row>
    <row r="6" spans="2:30" s="740" customFormat="1" ht="14.2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5"/>
    <row r="8" spans="2:30" s="134" customFormat="1" ht="21.75" customHeight="1" x14ac:dyDescent="0.25">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5">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23" t="s">
        <v>24</v>
      </c>
      <c r="D12" s="141" t="s">
        <v>31</v>
      </c>
      <c r="E12" s="142">
        <f>'36perfresol'!E12</f>
        <v>678</v>
      </c>
      <c r="F12" s="141"/>
      <c r="G12" s="142">
        <f>'36perfresol'!H12</f>
        <v>10310</v>
      </c>
      <c r="H12" s="141"/>
      <c r="I12" s="142">
        <f>'36perfresol'!K12</f>
        <v>6173</v>
      </c>
      <c r="J12" s="141"/>
      <c r="K12" s="142">
        <f>'36perfresol'!N12</f>
        <v>9090</v>
      </c>
      <c r="L12" s="141"/>
      <c r="M12" s="142">
        <f>'36perfresol'!Q12</f>
        <v>8596</v>
      </c>
      <c r="N12" s="141"/>
      <c r="O12" s="142">
        <f>'36perfresol'!T12</f>
        <v>11714</v>
      </c>
      <c r="P12" s="141"/>
      <c r="Q12" s="142">
        <f>'36perfresol'!W12</f>
        <v>39969</v>
      </c>
      <c r="R12" s="141"/>
      <c r="S12" s="142">
        <f>'36perfresol'!Z12</f>
        <v>187308</v>
      </c>
      <c r="T12" s="143"/>
      <c r="V12" s="144">
        <f>E12/E$16</f>
        <v>0.27109156337465012</v>
      </c>
      <c r="W12" s="144">
        <f>G12/G$16</f>
        <v>0.24590359434254777</v>
      </c>
      <c r="X12" s="144">
        <f>I12/I$16</f>
        <v>0.23971884587006329</v>
      </c>
      <c r="Y12" s="144">
        <f>K12/K$16</f>
        <v>0.25292857341606612</v>
      </c>
      <c r="Z12" s="144">
        <f>M12/M$16</f>
        <v>0.19975831939022123</v>
      </c>
      <c r="AA12" s="144">
        <f>O12/O$16</f>
        <v>0.16195216369417945</v>
      </c>
      <c r="AB12" s="144">
        <f>Q12/Q$16</f>
        <v>0.15298260386963428</v>
      </c>
      <c r="AC12" s="144">
        <f>S12/S$16</f>
        <v>0.24795410198910797</v>
      </c>
      <c r="AD12" s="144"/>
    </row>
    <row r="13" spans="2:30" s="140" customFormat="1" ht="21" customHeight="1" x14ac:dyDescent="0.25">
      <c r="B13" s="1523"/>
      <c r="D13" s="141" t="s">
        <v>49</v>
      </c>
      <c r="E13" s="142">
        <f>'36perfresol'!E13</f>
        <v>841</v>
      </c>
      <c r="F13" s="141"/>
      <c r="G13" s="142">
        <f>'36perfresol'!H13</f>
        <v>12124</v>
      </c>
      <c r="H13" s="141"/>
      <c r="I13" s="142">
        <f>'36perfresol'!K13</f>
        <v>7861</v>
      </c>
      <c r="J13" s="141"/>
      <c r="K13" s="142">
        <f>'36perfresol'!N13</f>
        <v>11691</v>
      </c>
      <c r="L13" s="141"/>
      <c r="M13" s="142">
        <f>'36perfresol'!Q13</f>
        <v>13105</v>
      </c>
      <c r="N13" s="141"/>
      <c r="O13" s="142">
        <f>'36perfresol'!T13</f>
        <v>21042</v>
      </c>
      <c r="P13" s="141"/>
      <c r="Q13" s="142">
        <f>'36perfresol'!W13</f>
        <v>68426</v>
      </c>
      <c r="R13" s="141"/>
      <c r="S13" s="142">
        <f>'36perfresol'!Z13</f>
        <v>238940</v>
      </c>
      <c r="T13" s="143"/>
      <c r="V13" s="144">
        <f>E13/E$16</f>
        <v>0.336265493802479</v>
      </c>
      <c r="W13" s="144">
        <f>G13/G$16</f>
        <v>0.28916927039854984</v>
      </c>
      <c r="X13" s="144">
        <f>I13/I$16</f>
        <v>0.30526969826414507</v>
      </c>
      <c r="Y13" s="144">
        <f>K13/K$16</f>
        <v>0.3253012048192771</v>
      </c>
      <c r="Z13" s="144">
        <f>M13/M$16</f>
        <v>0.30454080684142032</v>
      </c>
      <c r="AA13" s="144">
        <f>O13/O$16</f>
        <v>0.29091663210286189</v>
      </c>
      <c r="AB13" s="144">
        <f>Q13/Q$16</f>
        <v>0.26190266587564348</v>
      </c>
      <c r="AC13" s="144">
        <f>S13/S$16</f>
        <v>0.316303378015234</v>
      </c>
      <c r="AD13" s="144"/>
    </row>
    <row r="14" spans="2:30" s="140" customFormat="1" ht="21" customHeight="1" x14ac:dyDescent="0.25">
      <c r="B14" s="1523"/>
      <c r="D14" s="141" t="s">
        <v>50</v>
      </c>
      <c r="E14" s="142">
        <f>'36perfresol'!E14</f>
        <v>373</v>
      </c>
      <c r="F14" s="141"/>
      <c r="G14" s="142">
        <f>'36perfresol'!H14</f>
        <v>8858</v>
      </c>
      <c r="H14" s="141"/>
      <c r="I14" s="142">
        <f>'36perfresol'!K14</f>
        <v>7054</v>
      </c>
      <c r="J14" s="141"/>
      <c r="K14" s="142">
        <f>'36perfresol'!N14</f>
        <v>9775</v>
      </c>
      <c r="L14" s="141"/>
      <c r="M14" s="142">
        <f>'36perfresol'!Q14</f>
        <v>13095</v>
      </c>
      <c r="N14" s="141"/>
      <c r="O14" s="142">
        <f>'36perfresol'!T14</f>
        <v>23133</v>
      </c>
      <c r="P14" s="141"/>
      <c r="Q14" s="142">
        <f>'36perfresol'!W14</f>
        <v>83725</v>
      </c>
      <c r="R14" s="141"/>
      <c r="S14" s="142">
        <f>'36perfresol'!Z14</f>
        <v>207582</v>
      </c>
      <c r="T14" s="143"/>
      <c r="V14" s="144">
        <f>E14/E$16</f>
        <v>0.149140343862455</v>
      </c>
      <c r="W14" s="144">
        <f>G14/G$16</f>
        <v>0.21127197271447992</v>
      </c>
      <c r="X14" s="144">
        <f>I14/I$16</f>
        <v>0.27393110947147686</v>
      </c>
      <c r="Y14" s="144">
        <f>K14/K$16</f>
        <v>0.2719886474303681</v>
      </c>
      <c r="Z14" s="144">
        <f>M14/M$16</f>
        <v>0.30430842163971</v>
      </c>
      <c r="AA14" s="144">
        <f>O14/O$16</f>
        <v>0.31982579842389053</v>
      </c>
      <c r="AB14" s="144">
        <f>Q14/Q$16</f>
        <v>0.32046006927831894</v>
      </c>
      <c r="AC14" s="144">
        <f>S14/S$16</f>
        <v>0.27479236551083247</v>
      </c>
      <c r="AD14" s="144"/>
    </row>
    <row r="15" spans="2:30" s="140" customFormat="1" ht="21" customHeight="1" x14ac:dyDescent="0.25">
      <c r="B15" s="1523"/>
      <c r="D15" s="141" t="s">
        <v>113</v>
      </c>
      <c r="E15" s="142">
        <f>'36perfresol'!E15</f>
        <v>609</v>
      </c>
      <c r="F15" s="141"/>
      <c r="G15" s="142">
        <f>'36perfresol'!H15</f>
        <v>10635</v>
      </c>
      <c r="H15" s="141"/>
      <c r="I15" s="142">
        <f>'36perfresol'!K15</f>
        <v>4663</v>
      </c>
      <c r="J15" s="141"/>
      <c r="K15" s="142">
        <f>'36perfresol'!N15</f>
        <v>5383</v>
      </c>
      <c r="L15" s="141"/>
      <c r="M15" s="142">
        <f>'36perfresol'!Q15</f>
        <v>8236</v>
      </c>
      <c r="N15" s="141"/>
      <c r="O15" s="142">
        <f>'36perfresol'!T15</f>
        <v>16441</v>
      </c>
      <c r="P15" s="141"/>
      <c r="Q15" s="142">
        <f>'36perfresol'!W15</f>
        <v>69145</v>
      </c>
      <c r="R15" s="141"/>
      <c r="S15" s="142">
        <f>'36perfresol'!Z15</f>
        <v>121584</v>
      </c>
      <c r="T15" s="143"/>
      <c r="V15" s="144">
        <f>E15/E$16</f>
        <v>0.24350259896041584</v>
      </c>
      <c r="W15" s="144">
        <f>G15/G$16</f>
        <v>0.25365516254442244</v>
      </c>
      <c r="X15" s="144">
        <f>I15/I$16</f>
        <v>0.18108034639431478</v>
      </c>
      <c r="Y15" s="144">
        <f>K15/K$16</f>
        <v>0.14978157433428865</v>
      </c>
      <c r="Z15" s="144">
        <f>M15/M$16</f>
        <v>0.19139245212864844</v>
      </c>
      <c r="AA15" s="144">
        <f>O15/O$16</f>
        <v>0.22730540577906816</v>
      </c>
      <c r="AB15" s="144">
        <f>Q15/Q$16</f>
        <v>0.26465466097640328</v>
      </c>
      <c r="AC15" s="144">
        <f>S15/S$16</f>
        <v>0.16095015448482555</v>
      </c>
      <c r="AD15" s="144"/>
    </row>
    <row r="16" spans="2:30" s="140" customFormat="1" ht="21" customHeight="1" x14ac:dyDescent="0.25">
      <c r="B16" s="1523"/>
      <c r="D16" s="145" t="s">
        <v>68</v>
      </c>
      <c r="E16" s="142">
        <f>SUM(E12:E15)</f>
        <v>2501</v>
      </c>
      <c r="F16" s="141"/>
      <c r="G16" s="142">
        <f>SUM(G12:G15)</f>
        <v>41927</v>
      </c>
      <c r="H16" s="141"/>
      <c r="I16" s="142">
        <f>SUM(I12:I15)</f>
        <v>25751</v>
      </c>
      <c r="J16" s="141"/>
      <c r="K16" s="142">
        <f>SUM(K12:K15)</f>
        <v>35939</v>
      </c>
      <c r="L16" s="141"/>
      <c r="M16" s="142">
        <f>SUM(M12:M15)</f>
        <v>43032</v>
      </c>
      <c r="N16" s="141"/>
      <c r="O16" s="142">
        <f>SUM(O12:O15)</f>
        <v>72330</v>
      </c>
      <c r="P16" s="141"/>
      <c r="Q16" s="142">
        <f>SUM(Q12:Q15)</f>
        <v>261265</v>
      </c>
      <c r="R16" s="141"/>
      <c r="S16" s="142">
        <f>SUM(S12:S15)</f>
        <v>755414</v>
      </c>
      <c r="T16" s="143"/>
      <c r="V16" s="144"/>
    </row>
    <row r="17" spans="2:29" s="140" customFormat="1" ht="21" customHeight="1" x14ac:dyDescent="0.25">
      <c r="B17" s="1523" t="s">
        <v>23</v>
      </c>
      <c r="D17" s="141" t="s">
        <v>31</v>
      </c>
      <c r="E17" s="142">
        <f>'36perfresol'!E17</f>
        <v>809</v>
      </c>
      <c r="F17" s="141"/>
      <c r="G17" s="142">
        <f>'36perfresol'!H17</f>
        <v>21933</v>
      </c>
      <c r="H17" s="141"/>
      <c r="I17" s="142">
        <f>'36perfresol'!K17</f>
        <v>9508</v>
      </c>
      <c r="J17" s="141"/>
      <c r="K17" s="142">
        <f>'36perfresol'!N17</f>
        <v>11207</v>
      </c>
      <c r="L17" s="141"/>
      <c r="M17" s="142">
        <f>'36perfresol'!Q17</f>
        <v>9733</v>
      </c>
      <c r="N17" s="141"/>
      <c r="O17" s="142">
        <f>'36perfresol'!T17</f>
        <v>12891</v>
      </c>
      <c r="P17" s="141"/>
      <c r="Q17" s="142">
        <f>'36perfresol'!W17</f>
        <v>29734</v>
      </c>
      <c r="R17" s="141"/>
      <c r="S17" s="142">
        <f>'36perfresol'!Z17</f>
        <v>59878</v>
      </c>
      <c r="T17" s="143"/>
      <c r="V17" s="144">
        <f>E17/E$21</f>
        <v>0.25171126322339765</v>
      </c>
      <c r="W17" s="144">
        <f>G17/G$21</f>
        <v>0.25285620410186649</v>
      </c>
      <c r="X17" s="144">
        <f>I17/I$21</f>
        <v>0.23087756786945754</v>
      </c>
      <c r="Y17" s="144">
        <f>K17/K$21</f>
        <v>0.23855847417940312</v>
      </c>
      <c r="Z17" s="144">
        <f>M17/M$21</f>
        <v>0.20165751579819746</v>
      </c>
      <c r="AA17" s="144">
        <f>O17/O$21</f>
        <v>0.17669796449866357</v>
      </c>
      <c r="AB17" s="144">
        <f>Q17/Q$21</f>
        <v>0.19191893113018782</v>
      </c>
      <c r="AC17" s="144">
        <f>S17/S$21</f>
        <v>0.2108974358974359</v>
      </c>
    </row>
    <row r="18" spans="2:29" s="140" customFormat="1" ht="21" customHeight="1" x14ac:dyDescent="0.25">
      <c r="B18" s="1523"/>
      <c r="D18" s="141" t="s">
        <v>49</v>
      </c>
      <c r="E18" s="142">
        <f>'36perfresol'!E18</f>
        <v>1180</v>
      </c>
      <c r="F18" s="141"/>
      <c r="G18" s="142">
        <f>'36perfresol'!H18</f>
        <v>29760</v>
      </c>
      <c r="H18" s="141"/>
      <c r="I18" s="142">
        <f>'36perfresol'!K18</f>
        <v>12319</v>
      </c>
      <c r="J18" s="141"/>
      <c r="K18" s="142">
        <f>'36perfresol'!N18</f>
        <v>15421</v>
      </c>
      <c r="L18" s="141"/>
      <c r="M18" s="142">
        <f>'36perfresol'!Q18</f>
        <v>15735</v>
      </c>
      <c r="N18" s="141"/>
      <c r="O18" s="142">
        <f>'36perfresol'!T18</f>
        <v>22971</v>
      </c>
      <c r="P18" s="141"/>
      <c r="Q18" s="142">
        <f>'36perfresol'!W18</f>
        <v>45797</v>
      </c>
      <c r="R18" s="141"/>
      <c r="S18" s="142">
        <f>'36perfresol'!Z18</f>
        <v>82135</v>
      </c>
      <c r="T18" s="143"/>
      <c r="V18" s="144">
        <f>E18/E$21</f>
        <v>0.36714374611076539</v>
      </c>
      <c r="W18" s="144">
        <f>G18/G$21</f>
        <v>0.34309034943106487</v>
      </c>
      <c r="X18" s="144">
        <f>I18/I$21</f>
        <v>0.29913554465543196</v>
      </c>
      <c r="Y18" s="144">
        <f>K18/K$21</f>
        <v>0.32826003661288261</v>
      </c>
      <c r="Z18" s="144">
        <f>M18/M$21</f>
        <v>0.32601263855796125</v>
      </c>
      <c r="AA18" s="144">
        <f>O18/O$21</f>
        <v>0.31486532794188199</v>
      </c>
      <c r="AB18" s="144">
        <f>Q18/Q$21</f>
        <v>0.2955980120054218</v>
      </c>
      <c r="AC18" s="144">
        <f>S18/S$21</f>
        <v>0.28928923640462101</v>
      </c>
    </row>
    <row r="19" spans="2:29" s="140" customFormat="1" ht="21" customHeight="1" x14ac:dyDescent="0.25">
      <c r="B19" s="1523"/>
      <c r="D19" s="141" t="s">
        <v>50</v>
      </c>
      <c r="E19" s="142">
        <f>'36perfresol'!E19</f>
        <v>460</v>
      </c>
      <c r="F19" s="141"/>
      <c r="G19" s="142">
        <f>'36perfresol'!H19</f>
        <v>20220</v>
      </c>
      <c r="H19" s="141"/>
      <c r="I19" s="142">
        <f>'36perfresol'!K19</f>
        <v>12044</v>
      </c>
      <c r="J19" s="141"/>
      <c r="K19" s="142">
        <f>'36perfresol'!N19</f>
        <v>13827</v>
      </c>
      <c r="L19" s="141"/>
      <c r="M19" s="142">
        <f>'36perfresol'!Q19</f>
        <v>15096</v>
      </c>
      <c r="N19" s="141"/>
      <c r="O19" s="142">
        <f>'36perfresol'!T19</f>
        <v>22941</v>
      </c>
      <c r="P19" s="141"/>
      <c r="Q19" s="142">
        <f>'36perfresol'!W19</f>
        <v>44466</v>
      </c>
      <c r="R19" s="141"/>
      <c r="S19" s="142">
        <f>'36perfresol'!Z19</f>
        <v>81115</v>
      </c>
      <c r="T19" s="143"/>
      <c r="V19" s="144">
        <f>E19/E$21</f>
        <v>0.14312383322962041</v>
      </c>
      <c r="W19" s="144">
        <f>G19/G$21</f>
        <v>0.23310775757715499</v>
      </c>
      <c r="X19" s="144">
        <f>I19/I$21</f>
        <v>0.29245786994317907</v>
      </c>
      <c r="Y19" s="144">
        <f>K19/K$21</f>
        <v>0.2943292605049172</v>
      </c>
      <c r="Z19" s="144">
        <f>M19/M$21</f>
        <v>0.31277323111985911</v>
      </c>
      <c r="AA19" s="144">
        <f>O19/O$21</f>
        <v>0.31445411555068192</v>
      </c>
      <c r="AB19" s="144">
        <f>Q19/Q$21</f>
        <v>0.28700703543535788</v>
      </c>
      <c r="AC19" s="144">
        <f>S19/S$21</f>
        <v>0.28569667511975205</v>
      </c>
    </row>
    <row r="20" spans="2:29" s="140" customFormat="1" ht="21" customHeight="1" x14ac:dyDescent="0.25">
      <c r="B20" s="1523"/>
      <c r="D20" s="141" t="s">
        <v>113</v>
      </c>
      <c r="E20" s="142">
        <f>'36perfresol'!E20</f>
        <v>765</v>
      </c>
      <c r="F20" s="141"/>
      <c r="G20" s="142">
        <f>'36perfresol'!H20</f>
        <v>14828</v>
      </c>
      <c r="H20" s="141"/>
      <c r="I20" s="142">
        <f>'36perfresol'!K20</f>
        <v>7311</v>
      </c>
      <c r="J20" s="141"/>
      <c r="K20" s="142">
        <f>'36perfresol'!N20</f>
        <v>6523</v>
      </c>
      <c r="L20" s="141"/>
      <c r="M20" s="142">
        <f>'36perfresol'!Q20</f>
        <v>7701</v>
      </c>
      <c r="N20" s="141"/>
      <c r="O20" s="142">
        <f>'36perfresol'!T20</f>
        <v>14152</v>
      </c>
      <c r="P20" s="141"/>
      <c r="Q20" s="142">
        <f>'36perfresol'!W20</f>
        <v>34933</v>
      </c>
      <c r="R20" s="141"/>
      <c r="S20" s="142">
        <f>'36perfresol'!Z20</f>
        <v>60792</v>
      </c>
      <c r="T20" s="143"/>
      <c r="V20" s="144">
        <f>E20/E$21</f>
        <v>0.23802115743621655</v>
      </c>
      <c r="W20" s="144">
        <f>G20/G$21</f>
        <v>0.17094568888991366</v>
      </c>
      <c r="X20" s="144">
        <f>I20/I$21</f>
        <v>0.17752901753193143</v>
      </c>
      <c r="Y20" s="144">
        <f>K20/K$21</f>
        <v>0.13885222870279706</v>
      </c>
      <c r="Z20" s="144">
        <f>M20/M$21</f>
        <v>0.15955661452398218</v>
      </c>
      <c r="AA20" s="144">
        <f>O20/O$21</f>
        <v>0.19398259200877252</v>
      </c>
      <c r="AB20" s="144">
        <f>Q20/Q$21</f>
        <v>0.22547602142903247</v>
      </c>
      <c r="AC20" s="144">
        <f>S20/S$21</f>
        <v>0.21411665257819104</v>
      </c>
    </row>
    <row r="21" spans="2:29" s="140" customFormat="1" ht="21" customHeight="1" x14ac:dyDescent="0.25">
      <c r="B21" s="1523"/>
      <c r="D21" s="145" t="s">
        <v>68</v>
      </c>
      <c r="E21" s="142">
        <f>SUM(E17:E20)</f>
        <v>3214</v>
      </c>
      <c r="F21" s="141"/>
      <c r="G21" s="142">
        <f>SUM(G17:G20)</f>
        <v>86741</v>
      </c>
      <c r="H21" s="141"/>
      <c r="I21" s="142">
        <f>SUM(I17:I20)</f>
        <v>41182</v>
      </c>
      <c r="J21" s="141"/>
      <c r="K21" s="142">
        <f>SUM(K17:K20)</f>
        <v>46978</v>
      </c>
      <c r="L21" s="141"/>
      <c r="M21" s="142">
        <f>SUM(M17:M20)</f>
        <v>48265</v>
      </c>
      <c r="N21" s="141"/>
      <c r="O21" s="142">
        <f>SUM(O17:O20)</f>
        <v>72955</v>
      </c>
      <c r="P21" s="141"/>
      <c r="Q21" s="142">
        <f>SUM(Q17:Q20)</f>
        <v>154930</v>
      </c>
      <c r="R21" s="141"/>
      <c r="S21" s="142">
        <f>SUM(S17:S20)</f>
        <v>283920</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24" t="s">
        <v>0</v>
      </c>
      <c r="C23" s="1524"/>
      <c r="D23" s="1524"/>
      <c r="E23" s="147">
        <f>E16+E21</f>
        <v>5715</v>
      </c>
      <c r="F23" s="143"/>
      <c r="G23" s="147">
        <f>G16+G21</f>
        <v>128668</v>
      </c>
      <c r="H23" s="143"/>
      <c r="I23" s="147">
        <f>I16+I21</f>
        <v>66933</v>
      </c>
      <c r="J23" s="143"/>
      <c r="K23" s="147">
        <f>K16+K21</f>
        <v>82917</v>
      </c>
      <c r="L23" s="143"/>
      <c r="M23" s="147">
        <f>M16+M21</f>
        <v>91297</v>
      </c>
      <c r="N23" s="143"/>
      <c r="O23" s="147">
        <f>O16+O21</f>
        <v>145285</v>
      </c>
      <c r="P23" s="143"/>
      <c r="Q23" s="147">
        <f>Q16+Q21</f>
        <v>416195</v>
      </c>
      <c r="R23" s="143"/>
      <c r="S23" s="147">
        <f>S16+S21</f>
        <v>1039334</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25"/>
      <c r="D37" s="1525"/>
      <c r="E37" s="1525"/>
      <c r="F37" s="1525"/>
      <c r="G37" s="1525"/>
      <c r="H37" s="1525"/>
      <c r="I37" s="1525"/>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26"/>
      <c r="C46" s="1527"/>
      <c r="D46" s="1527"/>
      <c r="E46" s="1527"/>
      <c r="F46" s="1527"/>
      <c r="G46" s="1527"/>
      <c r="H46" s="1527"/>
      <c r="I46" s="1527"/>
      <c r="J46" s="1527"/>
      <c r="K46" s="1527"/>
      <c r="L46" s="107"/>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28"/>
      <c r="C3" s="1528"/>
      <c r="D3" s="1528"/>
      <c r="E3" s="1528"/>
      <c r="F3" s="1528"/>
      <c r="G3" s="1528"/>
      <c r="H3" s="1528"/>
      <c r="I3" s="1528"/>
      <c r="J3" s="12"/>
      <c r="Q3" s="16"/>
    </row>
    <row r="4" spans="2:30" s="4" customFormat="1" ht="2.25" customHeight="1" x14ac:dyDescent="0.25">
      <c r="B4" s="1529"/>
      <c r="C4" s="1529"/>
      <c r="D4" s="1529"/>
      <c r="E4" s="1529"/>
      <c r="F4" s="1529"/>
      <c r="G4" s="1529"/>
      <c r="H4" s="1529"/>
      <c r="I4" s="1529"/>
      <c r="J4" s="1529"/>
      <c r="K4" s="1529"/>
      <c r="L4" s="1529"/>
      <c r="M4" s="1529"/>
      <c r="N4" s="1529"/>
      <c r="O4" s="1529"/>
      <c r="P4" s="1529"/>
      <c r="Q4" s="1529"/>
      <c r="R4" s="1529"/>
      <c r="S4" s="1529"/>
      <c r="T4" s="1529"/>
    </row>
    <row r="5" spans="2:30" s="740" customFormat="1" ht="16.5" customHeight="1" x14ac:dyDescent="0.25">
      <c r="B5" s="1478" t="s">
        <v>412</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714"/>
    </row>
    <row r="6" spans="2:30" s="740" customFormat="1" ht="14.2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133" customFormat="1" ht="5.25" customHeight="1" x14ac:dyDescent="0.25"/>
    <row r="8" spans="2:30" s="134" customFormat="1" ht="21.75" customHeight="1" x14ac:dyDescent="0.25">
      <c r="B8" s="1524" t="s">
        <v>27</v>
      </c>
      <c r="D8" s="1524" t="s">
        <v>112</v>
      </c>
      <c r="E8" s="1524" t="s">
        <v>26</v>
      </c>
      <c r="F8" s="1524"/>
      <c r="G8" s="1524"/>
      <c r="H8" s="1524"/>
      <c r="I8" s="1524"/>
      <c r="J8" s="1524"/>
      <c r="K8" s="1524"/>
      <c r="L8" s="1524"/>
      <c r="M8" s="1524"/>
      <c r="N8" s="1524"/>
      <c r="O8" s="1524"/>
      <c r="P8" s="1524"/>
      <c r="Q8" s="1524"/>
      <c r="R8" s="1524"/>
      <c r="S8" s="1524"/>
    </row>
    <row r="9" spans="2:30" s="134" customFormat="1" ht="21.75" customHeight="1" x14ac:dyDescent="0.25">
      <c r="B9" s="1524"/>
      <c r="D9" s="1524"/>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24"/>
      <c r="D10" s="1524"/>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23" t="s">
        <v>24</v>
      </c>
      <c r="D12" s="141" t="s">
        <v>31</v>
      </c>
      <c r="E12" s="142">
        <f>'36perfresol'!E12</f>
        <v>678</v>
      </c>
      <c r="F12" s="141"/>
      <c r="G12" s="142">
        <f>'36perfresol'!H12</f>
        <v>10310</v>
      </c>
      <c r="H12" s="141"/>
      <c r="I12" s="142">
        <f>'36perfresol'!K12</f>
        <v>6173</v>
      </c>
      <c r="J12" s="141"/>
      <c r="K12" s="142">
        <f>'36perfresol'!N12</f>
        <v>9090</v>
      </c>
      <c r="L12" s="141"/>
      <c r="M12" s="142">
        <f>'36perfresol'!Q12</f>
        <v>8596</v>
      </c>
      <c r="N12" s="141"/>
      <c r="O12" s="142">
        <f>'36perfresol'!T12</f>
        <v>11714</v>
      </c>
      <c r="P12" s="141"/>
      <c r="Q12" s="142">
        <f>'36perfresol'!W12</f>
        <v>39969</v>
      </c>
      <c r="R12" s="141"/>
      <c r="S12" s="142">
        <f>'36perfresol'!Z12</f>
        <v>187308</v>
      </c>
      <c r="T12" s="143"/>
      <c r="V12" s="144">
        <f>E12/E$16</f>
        <v>0.35835095137420719</v>
      </c>
      <c r="W12" s="144">
        <f>G12/G$16</f>
        <v>0.32947718266649623</v>
      </c>
      <c r="X12" s="144">
        <f>I12/I$16</f>
        <v>0.29272572078907433</v>
      </c>
      <c r="Y12" s="144">
        <f>K12/K$16</f>
        <v>0.29748658201335254</v>
      </c>
      <c r="Z12" s="144">
        <f>M12/M$16</f>
        <v>0.24703988964248763</v>
      </c>
      <c r="AA12" s="144">
        <f>O12/O$16</f>
        <v>0.20959401671169639</v>
      </c>
      <c r="AB12" s="144">
        <f>Q12/Q$16</f>
        <v>0.20804184884447222</v>
      </c>
      <c r="AC12" s="144">
        <f>S12/S$16</f>
        <v>0.29551772557310318</v>
      </c>
      <c r="AD12" s="144"/>
    </row>
    <row r="13" spans="2:30" s="140" customFormat="1" ht="21" customHeight="1" x14ac:dyDescent="0.25">
      <c r="B13" s="1523"/>
      <c r="D13" s="141" t="s">
        <v>49</v>
      </c>
      <c r="E13" s="142">
        <f>'36perfresol'!E13</f>
        <v>841</v>
      </c>
      <c r="F13" s="141"/>
      <c r="G13" s="142">
        <f>'36perfresol'!H13</f>
        <v>12124</v>
      </c>
      <c r="H13" s="141"/>
      <c r="I13" s="142">
        <f>'36perfresol'!K13</f>
        <v>7861</v>
      </c>
      <c r="J13" s="141"/>
      <c r="K13" s="142">
        <f>'36perfresol'!N13</f>
        <v>11691</v>
      </c>
      <c r="L13" s="141"/>
      <c r="M13" s="142">
        <f>'36perfresol'!Q13</f>
        <v>13105</v>
      </c>
      <c r="N13" s="141"/>
      <c r="O13" s="142">
        <f>'36perfresol'!T13</f>
        <v>21042</v>
      </c>
      <c r="P13" s="141"/>
      <c r="Q13" s="142">
        <f>'36perfresol'!W13</f>
        <v>68426</v>
      </c>
      <c r="R13" s="141"/>
      <c r="S13" s="142">
        <f>'36perfresol'!Z13</f>
        <v>238940</v>
      </c>
      <c r="T13" s="143"/>
      <c r="V13" s="144">
        <f>E13/E$16</f>
        <v>0.44450317124735728</v>
      </c>
      <c r="W13" s="144">
        <f>G13/G$16</f>
        <v>0.3874472708679535</v>
      </c>
      <c r="X13" s="144">
        <f>I13/I$16</f>
        <v>0.37277124430955993</v>
      </c>
      <c r="Y13" s="144">
        <f>K13/K$16</f>
        <v>0.38260898023301482</v>
      </c>
      <c r="Z13" s="144">
        <f>M13/M$16</f>
        <v>0.37662374985630531</v>
      </c>
      <c r="AA13" s="144">
        <f>O13/O$16</f>
        <v>0.37649626939111452</v>
      </c>
      <c r="AB13" s="144">
        <f>Q13/Q$16</f>
        <v>0.35616281490734958</v>
      </c>
      <c r="AC13" s="144">
        <f>S13/S$16</f>
        <v>0.37697805405234841</v>
      </c>
      <c r="AD13" s="144"/>
    </row>
    <row r="14" spans="2:30" s="140" customFormat="1" ht="21" customHeight="1" x14ac:dyDescent="0.25">
      <c r="B14" s="1523"/>
      <c r="D14" s="141" t="s">
        <v>50</v>
      </c>
      <c r="E14" s="142">
        <f>'36perfresol'!E14</f>
        <v>373</v>
      </c>
      <c r="F14" s="141"/>
      <c r="G14" s="142">
        <f>'36perfresol'!H14</f>
        <v>8858</v>
      </c>
      <c r="H14" s="141"/>
      <c r="I14" s="142">
        <f>'36perfresol'!K14</f>
        <v>7054</v>
      </c>
      <c r="J14" s="141"/>
      <c r="K14" s="142">
        <f>'36perfresol'!N14</f>
        <v>9775</v>
      </c>
      <c r="L14" s="141"/>
      <c r="M14" s="142">
        <f>'36perfresol'!Q14</f>
        <v>13095</v>
      </c>
      <c r="N14" s="141"/>
      <c r="O14" s="142">
        <f>'36perfresol'!T14</f>
        <v>23133</v>
      </c>
      <c r="P14" s="141"/>
      <c r="Q14" s="142">
        <f>'36perfresol'!W14</f>
        <v>83725</v>
      </c>
      <c r="R14" s="141"/>
      <c r="S14" s="142">
        <f>'36perfresol'!Z14</f>
        <v>207582</v>
      </c>
      <c r="T14" s="143"/>
      <c r="V14" s="144">
        <f>E14/E$16</f>
        <v>0.19714587737843553</v>
      </c>
      <c r="W14" s="144">
        <f>G14/G$16</f>
        <v>0.28307554646555028</v>
      </c>
      <c r="X14" s="144">
        <f>I14/I$16</f>
        <v>0.33450303490136568</v>
      </c>
      <c r="Y14" s="144">
        <f>K14/K$16</f>
        <v>0.3199044377536327</v>
      </c>
      <c r="Z14" s="144">
        <f>M14/M$16</f>
        <v>0.37633636050120706</v>
      </c>
      <c r="AA14" s="144">
        <f>O14/O$16</f>
        <v>0.41390971389718906</v>
      </c>
      <c r="AB14" s="144">
        <f>Q14/Q$16</f>
        <v>0.43579533624817823</v>
      </c>
      <c r="AC14" s="144">
        <f>S14/S$16</f>
        <v>0.3275042203745484</v>
      </c>
      <c r="AD14" s="144"/>
    </row>
    <row r="15" spans="2:30" s="140" customFormat="1" ht="21" customHeight="1" x14ac:dyDescent="0.25">
      <c r="B15" s="152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23"/>
      <c r="D16" s="145" t="s">
        <v>68</v>
      </c>
      <c r="E16" s="142">
        <f>SUM(E12:E15)</f>
        <v>1892</v>
      </c>
      <c r="F16" s="141"/>
      <c r="G16" s="142">
        <f>SUM(G12:G15)</f>
        <v>31292</v>
      </c>
      <c r="H16" s="141"/>
      <c r="I16" s="142">
        <f>SUM(I12:I15)</f>
        <v>21088</v>
      </c>
      <c r="J16" s="141"/>
      <c r="K16" s="142">
        <f>SUM(K12:K15)</f>
        <v>30556</v>
      </c>
      <c r="L16" s="141"/>
      <c r="M16" s="142">
        <f>SUM(M12:M15)</f>
        <v>34796</v>
      </c>
      <c r="N16" s="141"/>
      <c r="O16" s="142">
        <f>SUM(O12:O15)</f>
        <v>55889</v>
      </c>
      <c r="P16" s="141"/>
      <c r="Q16" s="142">
        <f>SUM(Q12:Q15)</f>
        <v>192120</v>
      </c>
      <c r="R16" s="141"/>
      <c r="S16" s="142">
        <f>SUM(S12:S15)</f>
        <v>633830</v>
      </c>
      <c r="T16" s="143"/>
      <c r="V16" s="144"/>
    </row>
    <row r="17" spans="2:29" s="140" customFormat="1" ht="21" customHeight="1" x14ac:dyDescent="0.25">
      <c r="B17" s="1523" t="s">
        <v>23</v>
      </c>
      <c r="D17" s="141" t="s">
        <v>31</v>
      </c>
      <c r="E17" s="142">
        <f>'36perfresol'!E17</f>
        <v>809</v>
      </c>
      <c r="F17" s="141"/>
      <c r="G17" s="142">
        <f>'36perfresol'!H17</f>
        <v>21933</v>
      </c>
      <c r="H17" s="141"/>
      <c r="I17" s="142">
        <f>'36perfresol'!K17</f>
        <v>9508</v>
      </c>
      <c r="J17" s="141"/>
      <c r="K17" s="142">
        <f>'36perfresol'!N17</f>
        <v>11207</v>
      </c>
      <c r="L17" s="141"/>
      <c r="M17" s="142">
        <f>'36perfresol'!Q17</f>
        <v>9733</v>
      </c>
      <c r="N17" s="141"/>
      <c r="O17" s="142">
        <f>'36perfresol'!T17</f>
        <v>12891</v>
      </c>
      <c r="P17" s="141"/>
      <c r="Q17" s="142">
        <f>'36perfresol'!W17</f>
        <v>29734</v>
      </c>
      <c r="R17" s="141"/>
      <c r="S17" s="142">
        <f>'36perfresol'!Z17</f>
        <v>59878</v>
      </c>
      <c r="T17" s="143"/>
      <c r="V17" s="144">
        <f>E17/E$21</f>
        <v>0.33033891384238467</v>
      </c>
      <c r="W17" s="144">
        <f>G17/G$21</f>
        <v>0.30499353385340622</v>
      </c>
      <c r="X17" s="144">
        <f>I17/I$21</f>
        <v>0.28071211360751086</v>
      </c>
      <c r="Y17" s="144">
        <f>K17/K$21</f>
        <v>0.27702385366456556</v>
      </c>
      <c r="Z17" s="144">
        <f>M17/M$21</f>
        <v>0.23994182033330047</v>
      </c>
      <c r="AA17" s="144">
        <f>O17/O$21</f>
        <v>0.21922350900464263</v>
      </c>
      <c r="AB17" s="144">
        <f>Q17/Q$21</f>
        <v>0.24778952807153512</v>
      </c>
      <c r="AC17" s="144">
        <f>S17/S$21</f>
        <v>0.26835717615001253</v>
      </c>
    </row>
    <row r="18" spans="2:29" s="140" customFormat="1" ht="21" customHeight="1" x14ac:dyDescent="0.25">
      <c r="B18" s="1523"/>
      <c r="D18" s="141" t="s">
        <v>49</v>
      </c>
      <c r="E18" s="142">
        <f>'36perfresol'!E18</f>
        <v>1180</v>
      </c>
      <c r="F18" s="141"/>
      <c r="G18" s="142">
        <f>'36perfresol'!H18</f>
        <v>29760</v>
      </c>
      <c r="H18" s="141"/>
      <c r="I18" s="142">
        <f>'36perfresol'!K18</f>
        <v>12319</v>
      </c>
      <c r="J18" s="141"/>
      <c r="K18" s="142">
        <f>'36perfresol'!N18</f>
        <v>15421</v>
      </c>
      <c r="L18" s="141"/>
      <c r="M18" s="142">
        <f>'36perfresol'!Q18</f>
        <v>15735</v>
      </c>
      <c r="N18" s="141"/>
      <c r="O18" s="142">
        <f>'36perfresol'!T18</f>
        <v>22971</v>
      </c>
      <c r="P18" s="141"/>
      <c r="Q18" s="142">
        <f>'36perfresol'!W18</f>
        <v>45797</v>
      </c>
      <c r="R18" s="141"/>
      <c r="S18" s="142">
        <f>'36perfresol'!Z18</f>
        <v>82135</v>
      </c>
      <c r="T18" s="143"/>
      <c r="V18" s="144">
        <f>E18/E$21</f>
        <v>0.48182931808901591</v>
      </c>
      <c r="W18" s="144">
        <f>G18/G$21</f>
        <v>0.41383338200325392</v>
      </c>
      <c r="X18" s="144">
        <f>I18/I$21</f>
        <v>0.36370346313955892</v>
      </c>
      <c r="Y18" s="144">
        <f>K18/K$21</f>
        <v>0.38118897540477076</v>
      </c>
      <c r="Z18" s="144">
        <f>M18/M$21</f>
        <v>0.38790553199881667</v>
      </c>
      <c r="AA18" s="144">
        <f>O18/O$21</f>
        <v>0.39064333452374878</v>
      </c>
      <c r="AB18" s="144">
        <f>Q18/Q$21</f>
        <v>0.38165120794686536</v>
      </c>
      <c r="AC18" s="144">
        <f>S18/S$21</f>
        <v>0.36810709547882831</v>
      </c>
    </row>
    <row r="19" spans="2:29" s="140" customFormat="1" ht="21" customHeight="1" x14ac:dyDescent="0.25">
      <c r="B19" s="1523"/>
      <c r="D19" s="141" t="s">
        <v>50</v>
      </c>
      <c r="E19" s="142">
        <f>'36perfresol'!E19</f>
        <v>460</v>
      </c>
      <c r="F19" s="141"/>
      <c r="G19" s="142">
        <f>'36perfresol'!H19</f>
        <v>20220</v>
      </c>
      <c r="H19" s="141"/>
      <c r="I19" s="142">
        <f>'36perfresol'!K19</f>
        <v>12044</v>
      </c>
      <c r="J19" s="141"/>
      <c r="K19" s="142">
        <f>'36perfresol'!N19</f>
        <v>13827</v>
      </c>
      <c r="L19" s="141"/>
      <c r="M19" s="142">
        <f>'36perfresol'!Q19</f>
        <v>15096</v>
      </c>
      <c r="N19" s="141"/>
      <c r="O19" s="142">
        <f>'36perfresol'!T19</f>
        <v>22941</v>
      </c>
      <c r="P19" s="141"/>
      <c r="Q19" s="142">
        <f>'36perfresol'!W19</f>
        <v>44466</v>
      </c>
      <c r="R19" s="141"/>
      <c r="S19" s="142">
        <f>'36perfresol'!Z19</f>
        <v>81115</v>
      </c>
      <c r="T19" s="143"/>
      <c r="V19" s="144">
        <f>E19/E$21</f>
        <v>0.18783176806859944</v>
      </c>
      <c r="W19" s="144">
        <f>G19/G$21</f>
        <v>0.28117308414333986</v>
      </c>
      <c r="X19" s="144">
        <f>I19/I$21</f>
        <v>0.35558442325293022</v>
      </c>
      <c r="Y19" s="144">
        <f>K19/K$21</f>
        <v>0.34178717093066369</v>
      </c>
      <c r="Z19" s="144">
        <f>M19/M$21</f>
        <v>0.37215264766788286</v>
      </c>
      <c r="AA19" s="144">
        <f>O19/O$21</f>
        <v>0.39013315647160857</v>
      </c>
      <c r="AB19" s="144">
        <f>Q19/Q$21</f>
        <v>0.37055926398159955</v>
      </c>
      <c r="AC19" s="144">
        <f>S19/S$21</f>
        <v>0.36353572837115916</v>
      </c>
    </row>
    <row r="20" spans="2:29" s="140" customFormat="1" ht="21" customHeight="1" x14ac:dyDescent="0.25">
      <c r="B20" s="152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23"/>
      <c r="D21" s="145" t="s">
        <v>68</v>
      </c>
      <c r="E21" s="142">
        <f>SUM(E17:E20)</f>
        <v>2449</v>
      </c>
      <c r="F21" s="141"/>
      <c r="G21" s="142">
        <f>SUM(G17:G20)</f>
        <v>71913</v>
      </c>
      <c r="H21" s="141"/>
      <c r="I21" s="142">
        <f>SUM(I17:I20)</f>
        <v>33871</v>
      </c>
      <c r="J21" s="141"/>
      <c r="K21" s="142">
        <f>SUM(K17:K20)</f>
        <v>40455</v>
      </c>
      <c r="L21" s="141"/>
      <c r="M21" s="142">
        <f>SUM(M17:M20)</f>
        <v>40564</v>
      </c>
      <c r="N21" s="141"/>
      <c r="O21" s="142">
        <f>SUM(O17:O20)</f>
        <v>58803</v>
      </c>
      <c r="P21" s="141"/>
      <c r="Q21" s="142">
        <f>SUM(Q17:Q20)</f>
        <v>119997</v>
      </c>
      <c r="R21" s="141"/>
      <c r="S21" s="142">
        <f>SUM(S17:S20)</f>
        <v>223128</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24" t="s">
        <v>0</v>
      </c>
      <c r="C23" s="1524"/>
      <c r="D23" s="1524"/>
      <c r="E23" s="147">
        <f>E16+E21</f>
        <v>4341</v>
      </c>
      <c r="F23" s="143"/>
      <c r="G23" s="147">
        <f>G16+G21</f>
        <v>103205</v>
      </c>
      <c r="H23" s="143"/>
      <c r="I23" s="147">
        <f>I16+I21</f>
        <v>54959</v>
      </c>
      <c r="J23" s="143"/>
      <c r="K23" s="147">
        <f>K16+K21</f>
        <v>71011</v>
      </c>
      <c r="L23" s="143"/>
      <c r="M23" s="147">
        <f>M16+M21</f>
        <v>75360</v>
      </c>
      <c r="N23" s="143"/>
      <c r="O23" s="147">
        <f>O16+O21</f>
        <v>114692</v>
      </c>
      <c r="P23" s="143"/>
      <c r="Q23" s="147">
        <f>Q16+Q21</f>
        <v>312117</v>
      </c>
      <c r="R23" s="143"/>
      <c r="S23" s="147">
        <f>S16+S21</f>
        <v>856958</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25"/>
      <c r="D37" s="1525"/>
      <c r="E37" s="1525"/>
      <c r="F37" s="1525"/>
      <c r="G37" s="1525"/>
      <c r="H37" s="1525"/>
      <c r="I37" s="1525"/>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26"/>
      <c r="C46" s="1527"/>
      <c r="D46" s="1527"/>
      <c r="E46" s="1527"/>
      <c r="F46" s="1527"/>
      <c r="G46" s="1527"/>
      <c r="H46" s="1527"/>
      <c r="I46" s="1527"/>
      <c r="J46" s="1527"/>
      <c r="K46" s="1527"/>
      <c r="L46" s="107"/>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4" customWidth="1"/>
    <col min="25" max="25" width="10.453125" style="734" customWidth="1"/>
    <col min="26" max="26" width="1.453125" style="615" customWidth="1"/>
    <col min="27" max="16384" width="11.453125" style="615"/>
  </cols>
  <sheetData>
    <row r="1" spans="2:30" s="613" customFormat="1" ht="9" customHeight="1" x14ac:dyDescent="0.25">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35">
      <c r="B2" s="720"/>
      <c r="C2" s="720"/>
      <c r="D2" s="720"/>
      <c r="E2" s="720"/>
      <c r="F2" s="720"/>
      <c r="G2" s="720"/>
      <c r="H2" s="720"/>
      <c r="I2" s="720"/>
      <c r="J2" s="720"/>
      <c r="K2" s="720"/>
      <c r="X2" s="667"/>
      <c r="Y2" s="667"/>
    </row>
    <row r="3" spans="2:30" s="621" customFormat="1" ht="18.75" customHeight="1" x14ac:dyDescent="0.25">
      <c r="B3" s="1478" t="s">
        <v>413</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5">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5">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5">
      <c r="B7" s="1492" t="s">
        <v>12</v>
      </c>
      <c r="C7" s="625"/>
      <c r="D7" s="873" t="s">
        <v>245</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481</v>
      </c>
      <c r="AD7" s="829"/>
    </row>
    <row r="8" spans="2:30" s="626" customFormat="1" ht="20.25" customHeight="1" x14ac:dyDescent="0.25">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5">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5">
      <c r="B10" s="674" t="s">
        <v>8</v>
      </c>
      <c r="C10" s="633"/>
      <c r="D10" s="832">
        <v>286867</v>
      </c>
      <c r="E10" s="633"/>
      <c r="F10" s="675">
        <v>631</v>
      </c>
      <c r="G10" s="676">
        <v>0.14905734810205823</v>
      </c>
      <c r="H10" s="675">
        <v>134516</v>
      </c>
      <c r="I10" s="676">
        <v>31.775908458473001</v>
      </c>
      <c r="J10" s="675">
        <v>155162</v>
      </c>
      <c r="K10" s="676">
        <v>36.652989296690265</v>
      </c>
      <c r="L10" s="675">
        <v>14740</v>
      </c>
      <c r="M10" s="676">
        <v>3.4819418558230399</v>
      </c>
      <c r="N10" s="675">
        <v>28955</v>
      </c>
      <c r="O10" s="676">
        <v>6.8398661082331156</v>
      </c>
      <c r="P10" s="675">
        <v>5008</v>
      </c>
      <c r="Q10" s="676">
        <v>1.1830098245564304</v>
      </c>
      <c r="R10" s="675">
        <v>84303</v>
      </c>
      <c r="S10" s="676">
        <v>19.914392420044081</v>
      </c>
      <c r="T10" s="675">
        <v>12</v>
      </c>
      <c r="U10" s="676">
        <f t="shared" ref="U10:U27" si="0">T10*100/$V10</f>
        <v>2.8346880780106159E-3</v>
      </c>
      <c r="V10" s="833">
        <f>F10+H10+J10+L10+N10+P10+R10+T10</f>
        <v>423327</v>
      </c>
      <c r="W10" s="676">
        <f t="shared" ref="V10:W27" si="1">G10+I10+K10+M10+O10+Q10+S10+U10</f>
        <v>100</v>
      </c>
      <c r="X10" s="678"/>
      <c r="Y10" s="834">
        <f t="shared" ref="Y10:Y27" si="2">V10/D10</f>
        <v>1.4756908253650647</v>
      </c>
    </row>
    <row r="11" spans="2:30" s="633" customFormat="1" ht="18" customHeight="1" x14ac:dyDescent="0.25">
      <c r="B11" s="682" t="s">
        <v>7</v>
      </c>
      <c r="D11" s="835">
        <v>41854</v>
      </c>
      <c r="F11" s="683">
        <v>4287</v>
      </c>
      <c r="G11" s="684">
        <v>7.9468357246135026</v>
      </c>
      <c r="H11" s="683">
        <v>8226</v>
      </c>
      <c r="I11" s="684">
        <v>15.248581915248582</v>
      </c>
      <c r="J11" s="683">
        <v>5468</v>
      </c>
      <c r="K11" s="684">
        <v>10.136061987913839</v>
      </c>
      <c r="L11" s="683">
        <v>1765</v>
      </c>
      <c r="M11" s="684">
        <v>3.2717903088273457</v>
      </c>
      <c r="N11" s="683">
        <v>4201</v>
      </c>
      <c r="O11" s="684">
        <v>7.787417046676306</v>
      </c>
      <c r="P11" s="683">
        <v>8825</v>
      </c>
      <c r="Q11" s="684">
        <v>16.35895154413673</v>
      </c>
      <c r="R11" s="683">
        <v>21174</v>
      </c>
      <c r="S11" s="684">
        <v>39.250361472583698</v>
      </c>
      <c r="T11" s="683">
        <v>0</v>
      </c>
      <c r="U11" s="684">
        <f t="shared" si="0"/>
        <v>0</v>
      </c>
      <c r="V11" s="836">
        <f t="shared" si="1"/>
        <v>53946</v>
      </c>
      <c r="W11" s="684">
        <f t="shared" si="1"/>
        <v>100</v>
      </c>
      <c r="X11" s="678"/>
      <c r="Y11" s="837">
        <f t="shared" si="2"/>
        <v>1.2889090648444592</v>
      </c>
    </row>
    <row r="12" spans="2:30" s="633" customFormat="1" ht="22.5" customHeight="1" x14ac:dyDescent="0.25">
      <c r="B12" s="682" t="s">
        <v>37</v>
      </c>
      <c r="D12" s="835">
        <v>31659</v>
      </c>
      <c r="F12" s="685">
        <v>7690</v>
      </c>
      <c r="G12" s="684">
        <v>18.246096901248041</v>
      </c>
      <c r="H12" s="685">
        <v>4601</v>
      </c>
      <c r="I12" s="684">
        <v>10.916812983438524</v>
      </c>
      <c r="J12" s="685">
        <v>7362</v>
      </c>
      <c r="K12" s="684">
        <v>17.46784985526503</v>
      </c>
      <c r="L12" s="685">
        <v>2250</v>
      </c>
      <c r="M12" s="684">
        <v>5.3385849190907795</v>
      </c>
      <c r="N12" s="685">
        <v>3831</v>
      </c>
      <c r="O12" s="684">
        <v>9.0898305889052349</v>
      </c>
      <c r="P12" s="685">
        <v>4659</v>
      </c>
      <c r="Q12" s="684">
        <v>11.054429839130641</v>
      </c>
      <c r="R12" s="685">
        <v>11731</v>
      </c>
      <c r="S12" s="684">
        <v>27.834195415935081</v>
      </c>
      <c r="T12" s="685">
        <v>22</v>
      </c>
      <c r="U12" s="684">
        <f t="shared" si="0"/>
        <v>5.21994969866654E-2</v>
      </c>
      <c r="V12" s="836">
        <f t="shared" si="1"/>
        <v>42146</v>
      </c>
      <c r="W12" s="684">
        <f t="shared" si="1"/>
        <v>99.999999999999986</v>
      </c>
      <c r="X12" s="678"/>
      <c r="Y12" s="837">
        <f t="shared" si="2"/>
        <v>1.3312486180864842</v>
      </c>
    </row>
    <row r="13" spans="2:30" s="633" customFormat="1" ht="18" customHeight="1" x14ac:dyDescent="0.25">
      <c r="B13" s="682" t="s">
        <v>38</v>
      </c>
      <c r="D13" s="835">
        <v>30170</v>
      </c>
      <c r="F13" s="683">
        <v>5009</v>
      </c>
      <c r="G13" s="684">
        <v>10.080701966229951</v>
      </c>
      <c r="H13" s="683">
        <v>14974</v>
      </c>
      <c r="I13" s="684">
        <v>30.135442452051763</v>
      </c>
      <c r="J13" s="683">
        <v>2034</v>
      </c>
      <c r="K13" s="684">
        <v>4.0934613294692994</v>
      </c>
      <c r="L13" s="683">
        <v>1688</v>
      </c>
      <c r="M13" s="684">
        <v>3.397130149530077</v>
      </c>
      <c r="N13" s="683">
        <v>2994</v>
      </c>
      <c r="O13" s="684">
        <v>6.0254784761214752</v>
      </c>
      <c r="P13" s="683">
        <v>722</v>
      </c>
      <c r="Q13" s="684">
        <v>1.4530378957113244</v>
      </c>
      <c r="R13" s="683">
        <v>22268</v>
      </c>
      <c r="S13" s="684">
        <v>44.814747730886111</v>
      </c>
      <c r="T13" s="683">
        <v>0</v>
      </c>
      <c r="U13" s="684">
        <f t="shared" si="0"/>
        <v>0</v>
      </c>
      <c r="V13" s="836">
        <f t="shared" si="1"/>
        <v>49689</v>
      </c>
      <c r="W13" s="684">
        <f t="shared" si="1"/>
        <v>100</v>
      </c>
      <c r="X13" s="678"/>
      <c r="Y13" s="837">
        <f t="shared" si="2"/>
        <v>1.6469671859463042</v>
      </c>
    </row>
    <row r="14" spans="2:30" s="633" customFormat="1" ht="18" customHeight="1" x14ac:dyDescent="0.25">
      <c r="B14" s="682" t="s">
        <v>6</v>
      </c>
      <c r="D14" s="835">
        <v>42634</v>
      </c>
      <c r="F14" s="683">
        <v>1771</v>
      </c>
      <c r="G14" s="684">
        <v>3.6258291704201131</v>
      </c>
      <c r="H14" s="683">
        <v>2535</v>
      </c>
      <c r="I14" s="684">
        <v>5.1899926295962659</v>
      </c>
      <c r="J14" s="683">
        <v>968</v>
      </c>
      <c r="K14" s="684">
        <v>1.9818196707886333</v>
      </c>
      <c r="L14" s="683">
        <v>5595</v>
      </c>
      <c r="M14" s="684">
        <v>11.454835803783475</v>
      </c>
      <c r="N14" s="683">
        <v>4843</v>
      </c>
      <c r="O14" s="684">
        <v>9.9152403570551151</v>
      </c>
      <c r="P14" s="683">
        <v>14870</v>
      </c>
      <c r="Q14" s="684">
        <v>30.443862091556792</v>
      </c>
      <c r="R14" s="683">
        <v>18262</v>
      </c>
      <c r="S14" s="684">
        <v>37.388420276799607</v>
      </c>
      <c r="T14" s="683">
        <v>0</v>
      </c>
      <c r="U14" s="684">
        <f t="shared" si="0"/>
        <v>0</v>
      </c>
      <c r="V14" s="836">
        <f t="shared" si="1"/>
        <v>48844</v>
      </c>
      <c r="W14" s="684">
        <f t="shared" si="1"/>
        <v>100</v>
      </c>
      <c r="X14" s="678"/>
      <c r="Y14" s="837">
        <f t="shared" si="2"/>
        <v>1.1456583947084487</v>
      </c>
    </row>
    <row r="15" spans="2:30" s="633" customFormat="1" ht="18" customHeight="1" x14ac:dyDescent="0.25">
      <c r="B15" s="682" t="s">
        <v>5</v>
      </c>
      <c r="D15" s="835">
        <v>17715</v>
      </c>
      <c r="F15" s="685">
        <v>6631</v>
      </c>
      <c r="G15" s="684">
        <v>23.806275579809004</v>
      </c>
      <c r="H15" s="685">
        <v>3541</v>
      </c>
      <c r="I15" s="684">
        <v>12.712716306455087</v>
      </c>
      <c r="J15" s="685">
        <v>1443</v>
      </c>
      <c r="K15" s="684">
        <v>5.180584476197315</v>
      </c>
      <c r="L15" s="685">
        <v>2146</v>
      </c>
      <c r="M15" s="684">
        <v>7.7044589646011348</v>
      </c>
      <c r="N15" s="685">
        <v>4702</v>
      </c>
      <c r="O15" s="684">
        <v>16.88087886838515</v>
      </c>
      <c r="P15" s="685">
        <v>211</v>
      </c>
      <c r="Q15" s="684">
        <v>0.75752136138436132</v>
      </c>
      <c r="R15" s="685">
        <v>9180</v>
      </c>
      <c r="S15" s="684">
        <v>32.957564443167946</v>
      </c>
      <c r="T15" s="685">
        <v>0</v>
      </c>
      <c r="U15" s="684">
        <f t="shared" si="0"/>
        <v>0</v>
      </c>
      <c r="V15" s="836">
        <f t="shared" si="1"/>
        <v>27854</v>
      </c>
      <c r="W15" s="684">
        <f t="shared" si="1"/>
        <v>100</v>
      </c>
      <c r="X15" s="678"/>
      <c r="Y15" s="837">
        <f t="shared" si="2"/>
        <v>1.5723398250070562</v>
      </c>
    </row>
    <row r="16" spans="2:30" s="744" customFormat="1" ht="18" customHeight="1" x14ac:dyDescent="0.25">
      <c r="B16" s="838" t="s">
        <v>4</v>
      </c>
      <c r="D16" s="839">
        <v>124717</v>
      </c>
      <c r="E16" s="822"/>
      <c r="F16" s="840">
        <v>13612</v>
      </c>
      <c r="G16" s="841">
        <v>7.9595822564234506</v>
      </c>
      <c r="H16" s="840">
        <v>27870</v>
      </c>
      <c r="I16" s="841">
        <v>16.296911363981895</v>
      </c>
      <c r="J16" s="840">
        <v>21053</v>
      </c>
      <c r="K16" s="841">
        <v>12.31068801384682</v>
      </c>
      <c r="L16" s="840">
        <v>8030</v>
      </c>
      <c r="M16" s="841">
        <v>4.6955220040464525</v>
      </c>
      <c r="N16" s="840">
        <v>8476</v>
      </c>
      <c r="O16" s="841">
        <v>4.9563193656659692</v>
      </c>
      <c r="P16" s="840">
        <v>54927</v>
      </c>
      <c r="Q16" s="841">
        <v>32.118423053083376</v>
      </c>
      <c r="R16" s="840">
        <v>34585</v>
      </c>
      <c r="S16" s="841">
        <v>20.223490474464079</v>
      </c>
      <c r="T16" s="840">
        <v>2461</v>
      </c>
      <c r="U16" s="841">
        <f t="shared" si="0"/>
        <v>1.43906346848796</v>
      </c>
      <c r="V16" s="842">
        <f t="shared" si="1"/>
        <v>171014</v>
      </c>
      <c r="W16" s="841">
        <f t="shared" si="1"/>
        <v>100.00000000000001</v>
      </c>
      <c r="X16" s="843"/>
      <c r="Y16" s="837">
        <f t="shared" si="2"/>
        <v>1.3712164340065909</v>
      </c>
    </row>
    <row r="17" spans="2:25" s="744" customFormat="1" ht="18" customHeight="1" x14ac:dyDescent="0.25">
      <c r="B17" s="838" t="s">
        <v>40</v>
      </c>
      <c r="D17" s="839">
        <v>73499</v>
      </c>
      <c r="E17" s="822"/>
      <c r="F17" s="840">
        <v>9615</v>
      </c>
      <c r="G17" s="841">
        <v>9.6358133568507984</v>
      </c>
      <c r="H17" s="840">
        <v>29596</v>
      </c>
      <c r="I17" s="841">
        <v>29.660065742002725</v>
      </c>
      <c r="J17" s="840">
        <v>15580</v>
      </c>
      <c r="K17" s="841">
        <v>15.613725647398381</v>
      </c>
      <c r="L17" s="840">
        <v>3657</v>
      </c>
      <c r="M17" s="841">
        <v>3.6649162190331115</v>
      </c>
      <c r="N17" s="840">
        <v>12452</v>
      </c>
      <c r="O17" s="841">
        <v>12.47895454181031</v>
      </c>
      <c r="P17" s="840">
        <v>10809</v>
      </c>
      <c r="Q17" s="841">
        <v>10.832397979636013</v>
      </c>
      <c r="R17" s="840">
        <v>18053</v>
      </c>
      <c r="S17" s="841">
        <v>18.092078890403272</v>
      </c>
      <c r="T17" s="840">
        <v>22</v>
      </c>
      <c r="U17" s="841">
        <f t="shared" si="0"/>
        <v>2.2047622865389242E-2</v>
      </c>
      <c r="V17" s="842">
        <f t="shared" si="1"/>
        <v>99784</v>
      </c>
      <c r="W17" s="841">
        <f t="shared" si="1"/>
        <v>100</v>
      </c>
      <c r="X17" s="843"/>
      <c r="Y17" s="837">
        <f t="shared" si="2"/>
        <v>1.3576239132505203</v>
      </c>
    </row>
    <row r="18" spans="2:25" s="744" customFormat="1" ht="18" customHeight="1" x14ac:dyDescent="0.25">
      <c r="B18" s="838" t="s">
        <v>41</v>
      </c>
      <c r="D18" s="839">
        <v>214625</v>
      </c>
      <c r="E18" s="822"/>
      <c r="F18" s="840">
        <v>17</v>
      </c>
      <c r="G18" s="841">
        <v>6.4699546722587374E-3</v>
      </c>
      <c r="H18" s="840">
        <v>31647</v>
      </c>
      <c r="I18" s="841">
        <v>12.044391500763075</v>
      </c>
      <c r="J18" s="840">
        <v>33573</v>
      </c>
      <c r="K18" s="841">
        <v>12.777399306573093</v>
      </c>
      <c r="L18" s="840">
        <v>13818</v>
      </c>
      <c r="M18" s="841">
        <v>5.258931391839484</v>
      </c>
      <c r="N18" s="840">
        <v>38144</v>
      </c>
      <c r="O18" s="841">
        <v>14.517055942272782</v>
      </c>
      <c r="P18" s="840">
        <v>23483</v>
      </c>
      <c r="Q18" s="841">
        <v>8.9372909158030538</v>
      </c>
      <c r="R18" s="840">
        <v>121980</v>
      </c>
      <c r="S18" s="841">
        <v>46.423827701301221</v>
      </c>
      <c r="T18" s="840">
        <v>91</v>
      </c>
      <c r="U18" s="841">
        <f t="shared" si="0"/>
        <v>3.4633286775032066E-2</v>
      </c>
      <c r="V18" s="842">
        <f t="shared" si="1"/>
        <v>262753</v>
      </c>
      <c r="W18" s="841">
        <f t="shared" si="1"/>
        <v>100</v>
      </c>
      <c r="X18" s="843"/>
      <c r="Y18" s="837">
        <f t="shared" si="2"/>
        <v>1.2242422830518347</v>
      </c>
    </row>
    <row r="19" spans="2:25" s="744" customFormat="1" ht="18" customHeight="1" x14ac:dyDescent="0.25">
      <c r="B19" s="838" t="s">
        <v>3</v>
      </c>
      <c r="D19" s="839">
        <v>156081</v>
      </c>
      <c r="E19" s="822"/>
      <c r="F19" s="840">
        <v>1563</v>
      </c>
      <c r="G19" s="841">
        <v>0.64100460965567019</v>
      </c>
      <c r="H19" s="840">
        <v>88309</v>
      </c>
      <c r="I19" s="841">
        <v>36.216555389688153</v>
      </c>
      <c r="J19" s="840">
        <v>5730</v>
      </c>
      <c r="K19" s="841">
        <v>2.3499401236896933</v>
      </c>
      <c r="L19" s="840">
        <v>9342</v>
      </c>
      <c r="M19" s="841">
        <v>3.8312636362145049</v>
      </c>
      <c r="N19" s="840">
        <v>13925</v>
      </c>
      <c r="O19" s="841">
        <v>5.7108056234518285</v>
      </c>
      <c r="P19" s="840">
        <v>23531</v>
      </c>
      <c r="Q19" s="841">
        <v>9.6503387522761201</v>
      </c>
      <c r="R19" s="840">
        <v>100786</v>
      </c>
      <c r="S19" s="841">
        <v>41.333519250643874</v>
      </c>
      <c r="T19" s="840">
        <v>650</v>
      </c>
      <c r="U19" s="841">
        <f t="shared" si="0"/>
        <v>0.26657261438015717</v>
      </c>
      <c r="V19" s="842">
        <f t="shared" si="1"/>
        <v>243836</v>
      </c>
      <c r="W19" s="841">
        <f t="shared" si="1"/>
        <v>99.999999999999986</v>
      </c>
      <c r="X19" s="843"/>
      <c r="Y19" s="837">
        <f t="shared" si="2"/>
        <v>1.5622401189126158</v>
      </c>
    </row>
    <row r="20" spans="2:25" s="633" customFormat="1" ht="18" customHeight="1" x14ac:dyDescent="0.25">
      <c r="B20" s="838" t="s">
        <v>2</v>
      </c>
      <c r="D20" s="835">
        <v>35934</v>
      </c>
      <c r="F20" s="683">
        <v>1577</v>
      </c>
      <c r="G20" s="684">
        <v>3.6776194585014341</v>
      </c>
      <c r="H20" s="683">
        <v>6784</v>
      </c>
      <c r="I20" s="684">
        <v>15.820526573540729</v>
      </c>
      <c r="J20" s="683">
        <v>930</v>
      </c>
      <c r="K20" s="684">
        <v>2.1687927053939973</v>
      </c>
      <c r="L20" s="683">
        <v>2358</v>
      </c>
      <c r="M20" s="684">
        <v>5.4989389239989741</v>
      </c>
      <c r="N20" s="683">
        <v>5294</v>
      </c>
      <c r="O20" s="684">
        <v>12.345794174576152</v>
      </c>
      <c r="P20" s="683">
        <v>19400</v>
      </c>
      <c r="Q20" s="684">
        <v>45.241482241552205</v>
      </c>
      <c r="R20" s="683">
        <v>6538</v>
      </c>
      <c r="S20" s="684">
        <v>15.24684592243651</v>
      </c>
      <c r="T20" s="683">
        <v>0</v>
      </c>
      <c r="U20" s="684">
        <f t="shared" si="0"/>
        <v>0</v>
      </c>
      <c r="V20" s="836">
        <f t="shared" si="1"/>
        <v>42881</v>
      </c>
      <c r="W20" s="684">
        <f t="shared" si="1"/>
        <v>100</v>
      </c>
      <c r="X20" s="678"/>
      <c r="Y20" s="837">
        <f t="shared" si="2"/>
        <v>1.1933266544219958</v>
      </c>
    </row>
    <row r="21" spans="2:25" s="633" customFormat="1" ht="18" customHeight="1" x14ac:dyDescent="0.25">
      <c r="B21" s="682" t="s">
        <v>35</v>
      </c>
      <c r="D21" s="835">
        <v>75358</v>
      </c>
      <c r="F21" s="683">
        <v>6095</v>
      </c>
      <c r="G21" s="684">
        <v>6.3272742372494264</v>
      </c>
      <c r="H21" s="683">
        <v>14401</v>
      </c>
      <c r="I21" s="684">
        <v>14.949807430784084</v>
      </c>
      <c r="J21" s="683">
        <v>25196</v>
      </c>
      <c r="K21" s="684">
        <v>26.156193877233232</v>
      </c>
      <c r="L21" s="683">
        <v>8973</v>
      </c>
      <c r="M21" s="684">
        <v>9.3149518836487459</v>
      </c>
      <c r="N21" s="683">
        <v>6916</v>
      </c>
      <c r="O21" s="684">
        <v>7.1795617103883567</v>
      </c>
      <c r="P21" s="683">
        <v>15987</v>
      </c>
      <c r="Q21" s="684">
        <v>16.596248274143818</v>
      </c>
      <c r="R21" s="683">
        <v>18627</v>
      </c>
      <c r="S21" s="684">
        <v>19.33685598314111</v>
      </c>
      <c r="T21" s="683">
        <v>134</v>
      </c>
      <c r="U21" s="684">
        <f t="shared" si="0"/>
        <v>0.1391066034112261</v>
      </c>
      <c r="V21" s="836">
        <f t="shared" si="1"/>
        <v>96329</v>
      </c>
      <c r="W21" s="684">
        <f t="shared" si="1"/>
        <v>99.999999999999986</v>
      </c>
      <c r="X21" s="678"/>
      <c r="Y21" s="837">
        <f t="shared" si="2"/>
        <v>1.278284986331909</v>
      </c>
    </row>
    <row r="22" spans="2:25" s="633" customFormat="1" ht="21" customHeight="1" x14ac:dyDescent="0.25">
      <c r="B22" s="682" t="s">
        <v>42</v>
      </c>
      <c r="D22" s="835">
        <v>184420</v>
      </c>
      <c r="F22" s="683">
        <v>5482</v>
      </c>
      <c r="G22" s="684">
        <v>2.1534859603086063</v>
      </c>
      <c r="H22" s="683">
        <v>76045</v>
      </c>
      <c r="I22" s="684">
        <v>29.872644993007651</v>
      </c>
      <c r="J22" s="683">
        <v>53433</v>
      </c>
      <c r="K22" s="684">
        <v>20.99000644238777</v>
      </c>
      <c r="L22" s="683">
        <v>18077</v>
      </c>
      <c r="M22" s="684">
        <v>7.1011612011124905</v>
      </c>
      <c r="N22" s="683">
        <v>24694</v>
      </c>
      <c r="O22" s="684">
        <v>9.7005075344510612</v>
      </c>
      <c r="P22" s="683">
        <v>28208</v>
      </c>
      <c r="Q22" s="684">
        <v>11.080906962492733</v>
      </c>
      <c r="R22" s="683">
        <v>48543</v>
      </c>
      <c r="S22" s="684">
        <v>19.069074967395231</v>
      </c>
      <c r="T22" s="683">
        <v>82</v>
      </c>
      <c r="U22" s="684">
        <f t="shared" si="0"/>
        <v>3.2211938844455619E-2</v>
      </c>
      <c r="V22" s="836">
        <f t="shared" si="1"/>
        <v>254564</v>
      </c>
      <c r="W22" s="684">
        <f t="shared" si="1"/>
        <v>100</v>
      </c>
      <c r="X22" s="678"/>
      <c r="Y22" s="837">
        <f t="shared" si="2"/>
        <v>1.3803492029064093</v>
      </c>
    </row>
    <row r="23" spans="2:25" s="633" customFormat="1" ht="18" customHeight="1" x14ac:dyDescent="0.25">
      <c r="B23" s="682" t="s">
        <v>43</v>
      </c>
      <c r="D23" s="835">
        <v>43145</v>
      </c>
      <c r="F23" s="683">
        <v>3731</v>
      </c>
      <c r="G23" s="684">
        <v>6.7358729012457124</v>
      </c>
      <c r="H23" s="683">
        <v>11469</v>
      </c>
      <c r="I23" s="684">
        <v>20.705903592706264</v>
      </c>
      <c r="J23" s="683">
        <v>3782</v>
      </c>
      <c r="K23" s="684">
        <v>6.8279472829030512</v>
      </c>
      <c r="L23" s="683">
        <v>4075</v>
      </c>
      <c r="M23" s="684">
        <v>7.3569236324246257</v>
      </c>
      <c r="N23" s="683">
        <v>5204</v>
      </c>
      <c r="O23" s="684">
        <v>9.3951976891135587</v>
      </c>
      <c r="P23" s="683">
        <v>1518</v>
      </c>
      <c r="Q23" s="684">
        <v>2.740566889330204</v>
      </c>
      <c r="R23" s="683">
        <v>25608</v>
      </c>
      <c r="S23" s="684">
        <v>46.232171872179094</v>
      </c>
      <c r="T23" s="683">
        <v>3</v>
      </c>
      <c r="U23" s="684">
        <f t="shared" si="0"/>
        <v>5.4161400974905216E-3</v>
      </c>
      <c r="V23" s="836">
        <f>F23+H23+J23+L23+N23+P23+R23+T23</f>
        <v>55390</v>
      </c>
      <c r="W23" s="684">
        <f t="shared" si="1"/>
        <v>100.00000000000001</v>
      </c>
      <c r="X23" s="678"/>
      <c r="Y23" s="837">
        <f t="shared" si="2"/>
        <v>1.2838104067678757</v>
      </c>
    </row>
    <row r="24" spans="2:25" s="633" customFormat="1" ht="22.5" customHeight="1" x14ac:dyDescent="0.25">
      <c r="B24" s="682" t="s">
        <v>44</v>
      </c>
      <c r="D24" s="835">
        <v>16056</v>
      </c>
      <c r="F24" s="685">
        <v>2162</v>
      </c>
      <c r="G24" s="686">
        <v>9.6526475578176623</v>
      </c>
      <c r="H24" s="685">
        <v>3359</v>
      </c>
      <c r="I24" s="684">
        <v>14.996874720957228</v>
      </c>
      <c r="J24" s="685">
        <v>1099</v>
      </c>
      <c r="K24" s="684">
        <v>4.9066880971515312</v>
      </c>
      <c r="L24" s="685">
        <v>747</v>
      </c>
      <c r="M24" s="684">
        <v>3.3351192070720601</v>
      </c>
      <c r="N24" s="685">
        <v>2506</v>
      </c>
      <c r="O24" s="684">
        <v>11.1884989731226</v>
      </c>
      <c r="P24" s="685">
        <v>2772</v>
      </c>
      <c r="Q24" s="684">
        <v>12.376105009375838</v>
      </c>
      <c r="R24" s="685">
        <v>9715</v>
      </c>
      <c r="S24" s="684">
        <v>43.374408429324049</v>
      </c>
      <c r="T24" s="685">
        <v>38</v>
      </c>
      <c r="U24" s="684">
        <f t="shared" si="0"/>
        <v>0.16965800517903384</v>
      </c>
      <c r="V24" s="844">
        <f t="shared" si="1"/>
        <v>22398</v>
      </c>
      <c r="W24" s="684">
        <f t="shared" si="1"/>
        <v>100</v>
      </c>
      <c r="X24" s="678"/>
      <c r="Y24" s="837">
        <f t="shared" si="2"/>
        <v>1.3949925261584455</v>
      </c>
    </row>
    <row r="25" spans="2:25" s="633" customFormat="1" ht="18" customHeight="1" x14ac:dyDescent="0.25">
      <c r="B25" s="682" t="s">
        <v>45</v>
      </c>
      <c r="D25" s="835">
        <v>69653</v>
      </c>
      <c r="F25" s="685">
        <v>1071</v>
      </c>
      <c r="G25" s="686">
        <v>1.0883261523453378</v>
      </c>
      <c r="H25" s="685">
        <v>25497</v>
      </c>
      <c r="I25" s="684">
        <v>25.909478904154135</v>
      </c>
      <c r="J25" s="685">
        <v>5958</v>
      </c>
      <c r="K25" s="684">
        <v>6.0543858222908709</v>
      </c>
      <c r="L25" s="685">
        <v>7702</v>
      </c>
      <c r="M25" s="684">
        <v>7.8265994634582556</v>
      </c>
      <c r="N25" s="685">
        <v>13299</v>
      </c>
      <c r="O25" s="684">
        <v>13.514145191447851</v>
      </c>
      <c r="P25" s="685">
        <v>1354</v>
      </c>
      <c r="Q25" s="684">
        <v>1.3759043980164214</v>
      </c>
      <c r="R25" s="685">
        <v>36414</v>
      </c>
      <c r="S25" s="684">
        <v>37.003089179741487</v>
      </c>
      <c r="T25" s="685">
        <v>7113</v>
      </c>
      <c r="U25" s="684">
        <f t="shared" si="0"/>
        <v>7.2280708885456466</v>
      </c>
      <c r="V25" s="844">
        <f t="shared" si="1"/>
        <v>98408</v>
      </c>
      <c r="W25" s="684">
        <f t="shared" si="1"/>
        <v>100.00000000000001</v>
      </c>
      <c r="X25" s="678"/>
      <c r="Y25" s="837">
        <f t="shared" si="2"/>
        <v>1.4128321823898469</v>
      </c>
    </row>
    <row r="26" spans="2:25" s="633" customFormat="1" ht="18" customHeight="1" x14ac:dyDescent="0.25">
      <c r="B26" s="682" t="s">
        <v>46</v>
      </c>
      <c r="D26" s="835">
        <v>9277</v>
      </c>
      <c r="F26" s="685">
        <v>1108</v>
      </c>
      <c r="G26" s="686">
        <v>7.8326028559310048</v>
      </c>
      <c r="H26" s="685">
        <v>3722</v>
      </c>
      <c r="I26" s="684">
        <v>26.311324756114804</v>
      </c>
      <c r="J26" s="685">
        <v>3742</v>
      </c>
      <c r="K26" s="684">
        <v>26.452707479146049</v>
      </c>
      <c r="L26" s="685">
        <v>1363</v>
      </c>
      <c r="M26" s="684">
        <v>9.635232574579387</v>
      </c>
      <c r="N26" s="685">
        <v>1974</v>
      </c>
      <c r="O26" s="684">
        <v>13.954474763183939</v>
      </c>
      <c r="P26" s="685">
        <v>1029</v>
      </c>
      <c r="Q26" s="684">
        <v>7.2741410999575855</v>
      </c>
      <c r="R26" s="685">
        <v>1208</v>
      </c>
      <c r="S26" s="684">
        <v>8.539516471087234</v>
      </c>
      <c r="T26" s="685">
        <v>0</v>
      </c>
      <c r="U26" s="684">
        <f t="shared" si="0"/>
        <v>0</v>
      </c>
      <c r="V26" s="844">
        <f t="shared" si="1"/>
        <v>14146</v>
      </c>
      <c r="W26" s="684">
        <f t="shared" si="1"/>
        <v>100.00000000000001</v>
      </c>
      <c r="X26" s="678"/>
      <c r="Y26" s="837">
        <f t="shared" si="2"/>
        <v>1.5248463943085049</v>
      </c>
    </row>
    <row r="27" spans="2:25" s="633" customFormat="1" ht="18" customHeight="1" x14ac:dyDescent="0.25">
      <c r="B27" s="682" t="s">
        <v>1</v>
      </c>
      <c r="D27" s="835">
        <v>3579</v>
      </c>
      <c r="F27" s="685">
        <v>643</v>
      </c>
      <c r="G27" s="686">
        <v>13.471611146029751</v>
      </c>
      <c r="H27" s="685">
        <v>771</v>
      </c>
      <c r="I27" s="684">
        <v>16.153362664990571</v>
      </c>
      <c r="J27" s="685">
        <v>1247</v>
      </c>
      <c r="K27" s="684">
        <v>26.126126126126128</v>
      </c>
      <c r="L27" s="685">
        <v>62</v>
      </c>
      <c r="M27" s="684">
        <v>1.2989733919966477</v>
      </c>
      <c r="N27" s="685">
        <v>212</v>
      </c>
      <c r="O27" s="684">
        <v>4.4416509532788604</v>
      </c>
      <c r="P27" s="685">
        <v>5</v>
      </c>
      <c r="Q27" s="684">
        <v>0.10475591870940708</v>
      </c>
      <c r="R27" s="685">
        <v>1833</v>
      </c>
      <c r="S27" s="684">
        <v>38.403519798868636</v>
      </c>
      <c r="T27" s="685">
        <v>0</v>
      </c>
      <c r="U27" s="684">
        <f t="shared" si="0"/>
        <v>0</v>
      </c>
      <c r="V27" s="836">
        <f t="shared" si="1"/>
        <v>4773</v>
      </c>
      <c r="W27" s="684">
        <f t="shared" si="1"/>
        <v>100</v>
      </c>
      <c r="X27" s="678"/>
      <c r="Y27" s="837">
        <f t="shared" si="2"/>
        <v>1.3336127409891032</v>
      </c>
    </row>
    <row r="28" spans="2:25" s="633" customFormat="1" ht="8.25" customHeight="1" x14ac:dyDescent="0.25">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5">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1231" customFormat="1" ht="20.25" customHeight="1" x14ac:dyDescent="0.25">
      <c r="B30" s="1255" t="s">
        <v>0</v>
      </c>
      <c r="D30" s="1272">
        <f>SUM(D10:D29)</f>
        <v>1457243</v>
      </c>
      <c r="F30" s="1256">
        <f>SUM(F10:F27)</f>
        <v>72695</v>
      </c>
      <c r="G30" s="1257">
        <f>F30*100/$V30</f>
        <v>3.6129243241577629</v>
      </c>
      <c r="H30" s="1256">
        <f>SUM(H10:H27)</f>
        <v>487863</v>
      </c>
      <c r="I30" s="1257">
        <f>H30*100/$V30</f>
        <v>24.246675831303097</v>
      </c>
      <c r="J30" s="1256">
        <f>SUM(J10:J27)</f>
        <v>343760</v>
      </c>
      <c r="K30" s="1257">
        <f>J30*100/$V30</f>
        <v>17.084790778904637</v>
      </c>
      <c r="L30" s="1256">
        <f>SUM(L10:L27)</f>
        <v>106388</v>
      </c>
      <c r="M30" s="1257">
        <f>L30*100/$V30</f>
        <v>5.2874584634224648</v>
      </c>
      <c r="N30" s="1256">
        <f>SUM(N10:N27)</f>
        <v>182622</v>
      </c>
      <c r="O30" s="1257">
        <f>N30*100/$V30</f>
        <v>9.0762702514112252</v>
      </c>
      <c r="P30" s="1256">
        <f>SUM(P10:P27)</f>
        <v>217318</v>
      </c>
      <c r="Q30" s="1257">
        <f>P30*100/$V30</f>
        <v>10.800653253694431</v>
      </c>
      <c r="R30" s="1256">
        <f>SUM(R10:R27)</f>
        <v>590808</v>
      </c>
      <c r="S30" s="1257">
        <f>R30*100/$V30</f>
        <v>29.363018008212389</v>
      </c>
      <c r="T30" s="1256">
        <f>SUM(T10:T28)</f>
        <v>10628</v>
      </c>
      <c r="U30" s="1257">
        <f>T30*100/$V30</f>
        <v>0.52820908889399143</v>
      </c>
      <c r="V30" s="1256">
        <f>SUM(V10:V27)</f>
        <v>2012082</v>
      </c>
      <c r="W30" s="1257">
        <f>G30+I30+K30+M30+O30+Q30+S30+U30</f>
        <v>100</v>
      </c>
      <c r="X30" s="1273"/>
      <c r="Y30" s="1274">
        <f>(V30/D30)</f>
        <v>1.3807456958105133</v>
      </c>
    </row>
    <row r="31" spans="2:25" s="631" customFormat="1" ht="5.25" customHeight="1" x14ac:dyDescent="0.25">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5">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35">
      <c r="B33" s="698" t="s">
        <v>47</v>
      </c>
      <c r="X33" s="697"/>
      <c r="Y33" s="697"/>
    </row>
    <row r="34" spans="2:25" s="854" customFormat="1" x14ac:dyDescent="0.25">
      <c r="X34" s="697"/>
      <c r="Y34" s="697"/>
    </row>
    <row r="35" spans="2:25" s="854" customFormat="1" x14ac:dyDescent="0.25">
      <c r="X35" s="697"/>
      <c r="Y35" s="697"/>
    </row>
    <row r="36" spans="2:25" s="854" customFormat="1" x14ac:dyDescent="0.25">
      <c r="D36" s="855"/>
      <c r="T36" s="697"/>
      <c r="U36" s="697"/>
    </row>
    <row r="37" spans="2:25" s="854" customFormat="1" x14ac:dyDescent="0.25">
      <c r="T37" s="697"/>
      <c r="U37" s="697"/>
    </row>
    <row r="38" spans="2:25" s="854" customFormat="1" x14ac:dyDescent="0.25">
      <c r="T38" s="697"/>
      <c r="U38" s="697"/>
    </row>
    <row r="39" spans="2:25" s="854" customFormat="1" x14ac:dyDescent="0.25">
      <c r="T39" s="697"/>
      <c r="U39" s="697"/>
    </row>
    <row r="40" spans="2:25" s="854" customFormat="1" x14ac:dyDescent="0.25">
      <c r="T40" s="697"/>
      <c r="U40" s="697"/>
    </row>
    <row r="41" spans="2:25" s="854" customFormat="1" x14ac:dyDescent="0.25">
      <c r="T41" s="697"/>
      <c r="U41" s="697"/>
    </row>
    <row r="42" spans="2:25" x14ac:dyDescent="0.25">
      <c r="T42" s="734"/>
      <c r="U42" s="734"/>
      <c r="X42" s="615"/>
      <c r="Y42" s="615"/>
    </row>
    <row r="43" spans="2:25" x14ac:dyDescent="0.25">
      <c r="T43" s="734"/>
      <c r="U43" s="734"/>
      <c r="X43" s="615"/>
      <c r="Y43" s="615"/>
    </row>
    <row r="44" spans="2:25" x14ac:dyDescent="0.25">
      <c r="T44" s="734"/>
      <c r="U44" s="734"/>
      <c r="X44" s="615"/>
      <c r="Y44" s="615"/>
    </row>
    <row r="45" spans="2:25" x14ac:dyDescent="0.25">
      <c r="T45" s="734"/>
      <c r="U45" s="734"/>
      <c r="X45" s="615"/>
      <c r="Y45" s="615"/>
    </row>
    <row r="46" spans="2:25" x14ac:dyDescent="0.25">
      <c r="T46" s="734"/>
      <c r="U46" s="734"/>
      <c r="X46" s="615"/>
      <c r="Y46" s="615"/>
    </row>
    <row r="47" spans="2:25" x14ac:dyDescent="0.25">
      <c r="T47" s="734"/>
      <c r="U47" s="734"/>
      <c r="X47" s="615"/>
      <c r="Y47" s="615"/>
    </row>
    <row r="48" spans="2:25" x14ac:dyDescent="0.25">
      <c r="T48" s="734"/>
      <c r="U48" s="734"/>
      <c r="X48" s="615"/>
      <c r="Y48" s="615"/>
    </row>
    <row r="49" spans="20:25" x14ac:dyDescent="0.25">
      <c r="T49" s="734"/>
      <c r="U49" s="734"/>
      <c r="X49" s="615"/>
      <c r="Y49" s="615"/>
    </row>
    <row r="50" spans="20:25" x14ac:dyDescent="0.25">
      <c r="T50" s="734"/>
      <c r="U50" s="734"/>
      <c r="X50" s="615"/>
      <c r="Y50" s="615"/>
    </row>
    <row r="51" spans="20:25" x14ac:dyDescent="0.25">
      <c r="T51" s="734"/>
      <c r="U51" s="734"/>
      <c r="X51" s="615"/>
      <c r="Y51" s="615"/>
    </row>
    <row r="52" spans="20:25" x14ac:dyDescent="0.25">
      <c r="T52" s="734"/>
      <c r="U52" s="734"/>
      <c r="X52" s="615"/>
      <c r="Y52" s="615"/>
    </row>
    <row r="53" spans="20:25" x14ac:dyDescent="0.25">
      <c r="T53" s="734"/>
      <c r="U53" s="734"/>
      <c r="X53" s="615"/>
      <c r="Y53" s="615"/>
    </row>
    <row r="54" spans="20:25" x14ac:dyDescent="0.25">
      <c r="T54" s="734"/>
      <c r="U54" s="734"/>
      <c r="X54" s="615"/>
      <c r="Y54" s="615"/>
    </row>
    <row r="55" spans="20:25" x14ac:dyDescent="0.25">
      <c r="T55" s="734"/>
      <c r="U55" s="734"/>
      <c r="X55" s="615"/>
      <c r="Y55" s="615"/>
    </row>
    <row r="56" spans="20:25" x14ac:dyDescent="0.25">
      <c r="T56" s="734"/>
      <c r="U56" s="734"/>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494" t="s">
        <v>414</v>
      </c>
      <c r="C3" s="1494"/>
      <c r="D3" s="1494"/>
      <c r="E3" s="1494"/>
      <c r="F3" s="1494"/>
      <c r="G3" s="1494"/>
      <c r="H3" s="1494"/>
      <c r="I3" s="1494"/>
      <c r="J3" s="1494"/>
      <c r="K3" s="1494"/>
      <c r="L3" s="1494"/>
      <c r="M3" s="1494"/>
      <c r="N3" s="1494"/>
      <c r="O3" s="1494"/>
      <c r="P3" s="1494"/>
      <c r="Q3" s="1494"/>
      <c r="R3" s="1494"/>
      <c r="S3" s="1494"/>
      <c r="T3" s="1494"/>
      <c r="U3" s="1494"/>
      <c r="V3" s="1494"/>
      <c r="W3" s="1494"/>
      <c r="X3" s="1494"/>
      <c r="Y3" s="218"/>
    </row>
    <row r="4" spans="2:25" s="217"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497" t="s">
        <v>52</v>
      </c>
      <c r="G6" s="1497"/>
      <c r="H6" s="1497"/>
      <c r="I6" s="1497"/>
      <c r="J6" s="1497"/>
      <c r="K6" s="1497"/>
      <c r="L6" s="1497"/>
      <c r="M6" s="1497"/>
      <c r="N6" s="1497"/>
      <c r="O6" s="1497"/>
      <c r="P6" s="1497"/>
      <c r="Q6" s="1497"/>
      <c r="R6" s="1497"/>
      <c r="S6" s="1497"/>
      <c r="T6" s="1497"/>
      <c r="U6" s="1497"/>
      <c r="V6" s="1497"/>
      <c r="W6" s="1497"/>
      <c r="X6" s="192"/>
      <c r="Y6" s="192"/>
    </row>
    <row r="7" spans="2:25" s="132" customFormat="1" ht="64.5" customHeight="1" x14ac:dyDescent="0.25">
      <c r="B7" s="1498" t="s">
        <v>12</v>
      </c>
      <c r="C7" s="155"/>
      <c r="D7" s="156" t="s">
        <v>53</v>
      </c>
      <c r="E7" s="155"/>
      <c r="F7" s="1499" t="s">
        <v>168</v>
      </c>
      <c r="G7" s="1499"/>
      <c r="H7" s="1499" t="s">
        <v>59</v>
      </c>
      <c r="I7" s="1499"/>
      <c r="J7" s="1499" t="s">
        <v>60</v>
      </c>
      <c r="K7" s="1499"/>
      <c r="L7" s="1499" t="s">
        <v>152</v>
      </c>
      <c r="M7" s="1499"/>
      <c r="N7" s="1499" t="s">
        <v>0</v>
      </c>
      <c r="O7" s="1499"/>
      <c r="P7" s="156"/>
      <c r="Q7" s="156" t="s">
        <v>62</v>
      </c>
      <c r="R7" s="133"/>
      <c r="S7" s="133"/>
      <c r="T7" s="133"/>
      <c r="U7" s="133"/>
      <c r="V7" s="133"/>
      <c r="W7" s="133"/>
    </row>
    <row r="8" spans="2:25" s="189" customFormat="1" ht="20.25" customHeight="1" x14ac:dyDescent="0.25">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286867</v>
      </c>
      <c r="E10" s="162"/>
      <c r="F10" s="164">
        <f>'41benpresaad'!F10+'41benpresaad'!H10+'41benpresaad'!J10+'41benpresaad'!L10+'41benpresaad'!N10</f>
        <v>334004</v>
      </c>
      <c r="G10" s="165">
        <f t="shared" ref="G10:G27" si="0">F10*100/$N10</f>
        <v>78.899763067321473</v>
      </c>
      <c r="H10" s="164">
        <f>'41benpresaad'!P10</f>
        <v>5008</v>
      </c>
      <c r="I10" s="165">
        <f t="shared" ref="I10:I27" si="1">H10*100/$N10</f>
        <v>1.1830098245564304</v>
      </c>
      <c r="J10" s="164">
        <f>'41benpresaad'!R10</f>
        <v>84303</v>
      </c>
      <c r="K10" s="165">
        <f t="shared" ref="K10:K27" si="2">J10*100/$N10</f>
        <v>19.914392420044081</v>
      </c>
      <c r="L10" s="164">
        <f>'41benpresaad'!T10</f>
        <v>12</v>
      </c>
      <c r="M10" s="165">
        <f t="shared" ref="M10:M27" si="3">L10*100/$N10</f>
        <v>2.8346880780106159E-3</v>
      </c>
      <c r="N10" s="164">
        <f>F10+H10+J10+L10</f>
        <v>423327</v>
      </c>
      <c r="O10" s="165">
        <f>G10+I10+K10+M10</f>
        <v>100</v>
      </c>
      <c r="P10" s="166"/>
      <c r="Q10" s="166">
        <f t="shared" ref="Q10:Q27" si="4">N10/D10</f>
        <v>1.4756908253650647</v>
      </c>
      <c r="R10" s="162"/>
      <c r="S10" s="162"/>
      <c r="T10" s="162"/>
      <c r="U10" s="162"/>
      <c r="V10" s="162"/>
      <c r="W10" s="162"/>
    </row>
    <row r="11" spans="2:25" s="191" customFormat="1" ht="18" customHeight="1" x14ac:dyDescent="0.25">
      <c r="B11" s="146" t="s">
        <v>7</v>
      </c>
      <c r="C11" s="159"/>
      <c r="D11" s="163">
        <f>'41benpresaad'!D11</f>
        <v>41854</v>
      </c>
      <c r="E11" s="162"/>
      <c r="F11" s="164">
        <f>'41benpresaad'!F11+'41benpresaad'!H11+'41benpresaad'!J11+'41benpresaad'!L11+'41benpresaad'!N11</f>
        <v>23947</v>
      </c>
      <c r="G11" s="165">
        <f t="shared" si="0"/>
        <v>44.390686983279579</v>
      </c>
      <c r="H11" s="164">
        <f>'41benpresaad'!P11</f>
        <v>8825</v>
      </c>
      <c r="I11" s="165">
        <f t="shared" si="1"/>
        <v>16.35895154413673</v>
      </c>
      <c r="J11" s="164">
        <f>'41benpresaad'!R11</f>
        <v>21174</v>
      </c>
      <c r="K11" s="165">
        <f t="shared" si="2"/>
        <v>39.250361472583698</v>
      </c>
      <c r="L11" s="164">
        <f>'41benpresaad'!T11</f>
        <v>0</v>
      </c>
      <c r="M11" s="165">
        <f t="shared" si="3"/>
        <v>0</v>
      </c>
      <c r="N11" s="164">
        <f t="shared" ref="N11:N27" si="5">F11+H11+J11+L11</f>
        <v>53946</v>
      </c>
      <c r="O11" s="165">
        <f t="shared" ref="O11:O27" si="6">G11+I11+K11+M11</f>
        <v>100</v>
      </c>
      <c r="P11" s="166"/>
      <c r="Q11" s="166">
        <f t="shared" si="4"/>
        <v>1.2889090648444592</v>
      </c>
      <c r="R11" s="162"/>
      <c r="S11" s="162"/>
      <c r="T11" s="162"/>
      <c r="U11" s="162"/>
      <c r="V11" s="162"/>
      <c r="W11" s="162"/>
    </row>
    <row r="12" spans="2:25" s="191" customFormat="1" ht="22.5" customHeight="1" x14ac:dyDescent="0.25">
      <c r="B12" s="146" t="s">
        <v>37</v>
      </c>
      <c r="C12" s="159"/>
      <c r="D12" s="163">
        <f>'41benpresaad'!D12</f>
        <v>31659</v>
      </c>
      <c r="E12" s="162"/>
      <c r="F12" s="163">
        <f>'41benpresaad'!F12+'41benpresaad'!H12+'41benpresaad'!J12+'41benpresaad'!L12+'41benpresaad'!N12</f>
        <v>25734</v>
      </c>
      <c r="G12" s="165">
        <f t="shared" si="0"/>
        <v>61.059175247947614</v>
      </c>
      <c r="H12" s="164">
        <f>'41benpresaad'!P12</f>
        <v>4659</v>
      </c>
      <c r="I12" s="165">
        <f t="shared" si="1"/>
        <v>11.054429839130641</v>
      </c>
      <c r="J12" s="164">
        <f>'41benpresaad'!R12</f>
        <v>11731</v>
      </c>
      <c r="K12" s="165">
        <f t="shared" si="2"/>
        <v>27.834195415935081</v>
      </c>
      <c r="L12" s="164">
        <f>'41benpresaad'!T12</f>
        <v>22</v>
      </c>
      <c r="M12" s="165">
        <f t="shared" si="3"/>
        <v>5.21994969866654E-2</v>
      </c>
      <c r="N12" s="164">
        <f t="shared" si="5"/>
        <v>42146</v>
      </c>
      <c r="O12" s="165">
        <f t="shared" si="6"/>
        <v>100</v>
      </c>
      <c r="P12" s="166"/>
      <c r="Q12" s="166">
        <f t="shared" si="4"/>
        <v>1.3312486180864842</v>
      </c>
      <c r="R12" s="162"/>
      <c r="S12" s="162"/>
      <c r="T12" s="162"/>
      <c r="U12" s="162"/>
      <c r="V12" s="162"/>
      <c r="W12" s="162"/>
    </row>
    <row r="13" spans="2:25" s="191" customFormat="1" ht="18" customHeight="1" x14ac:dyDescent="0.25">
      <c r="B13" s="146" t="s">
        <v>38</v>
      </c>
      <c r="C13" s="159"/>
      <c r="D13" s="163">
        <f>'41benpresaad'!D13</f>
        <v>30170</v>
      </c>
      <c r="E13" s="162"/>
      <c r="F13" s="164">
        <f>'41benpresaad'!F13+'41benpresaad'!H13+'41benpresaad'!J13+'41benpresaad'!L13+'41benpresaad'!N13</f>
        <v>26699</v>
      </c>
      <c r="G13" s="165">
        <f t="shared" si="0"/>
        <v>53.732214373402563</v>
      </c>
      <c r="H13" s="164">
        <f>'41benpresaad'!P13</f>
        <v>722</v>
      </c>
      <c r="I13" s="165">
        <f t="shared" si="1"/>
        <v>1.4530378957113244</v>
      </c>
      <c r="J13" s="164">
        <f>'41benpresaad'!R13</f>
        <v>22268</v>
      </c>
      <c r="K13" s="165">
        <f t="shared" si="2"/>
        <v>44.814747730886111</v>
      </c>
      <c r="L13" s="164">
        <f>'41benpresaad'!T13</f>
        <v>0</v>
      </c>
      <c r="M13" s="165">
        <f t="shared" si="3"/>
        <v>0</v>
      </c>
      <c r="N13" s="164">
        <f t="shared" si="5"/>
        <v>49689</v>
      </c>
      <c r="O13" s="165">
        <f t="shared" si="6"/>
        <v>100</v>
      </c>
      <c r="P13" s="166"/>
      <c r="Q13" s="166">
        <f t="shared" si="4"/>
        <v>1.6469671859463042</v>
      </c>
      <c r="R13" s="162"/>
      <c r="S13" s="162"/>
      <c r="T13" s="162"/>
      <c r="U13" s="162"/>
      <c r="V13" s="162"/>
      <c r="W13" s="162"/>
    </row>
    <row r="14" spans="2:25" s="191" customFormat="1" ht="18" customHeight="1" x14ac:dyDescent="0.25">
      <c r="B14" s="146" t="s">
        <v>6</v>
      </c>
      <c r="C14" s="159"/>
      <c r="D14" s="163">
        <f>'41benpresaad'!D14</f>
        <v>42634</v>
      </c>
      <c r="E14" s="162"/>
      <c r="F14" s="164">
        <f>'41benpresaad'!F14+'41benpresaad'!H14+'41benpresaad'!J14+'41benpresaad'!L14+'41benpresaad'!N14</f>
        <v>15712</v>
      </c>
      <c r="G14" s="165">
        <f t="shared" si="0"/>
        <v>32.167717631643598</v>
      </c>
      <c r="H14" s="164">
        <f>'41benpresaad'!P14</f>
        <v>14870</v>
      </c>
      <c r="I14" s="165">
        <f t="shared" si="1"/>
        <v>30.443862091556792</v>
      </c>
      <c r="J14" s="164">
        <f>'41benpresaad'!R14</f>
        <v>18262</v>
      </c>
      <c r="K14" s="165">
        <f t="shared" si="2"/>
        <v>37.388420276799607</v>
      </c>
      <c r="L14" s="164">
        <f>'41benpresaad'!T14</f>
        <v>0</v>
      </c>
      <c r="M14" s="165">
        <f t="shared" si="3"/>
        <v>0</v>
      </c>
      <c r="N14" s="164">
        <f t="shared" si="5"/>
        <v>48844</v>
      </c>
      <c r="O14" s="165">
        <f t="shared" si="6"/>
        <v>100</v>
      </c>
      <c r="P14" s="166"/>
      <c r="Q14" s="166">
        <f t="shared" si="4"/>
        <v>1.1456583947084487</v>
      </c>
      <c r="R14" s="162"/>
      <c r="S14" s="162"/>
      <c r="T14" s="162"/>
      <c r="U14" s="162"/>
      <c r="V14" s="162"/>
      <c r="W14" s="162"/>
    </row>
    <row r="15" spans="2:25" s="191" customFormat="1" ht="18" customHeight="1" x14ac:dyDescent="0.25">
      <c r="B15" s="146" t="s">
        <v>5</v>
      </c>
      <c r="C15" s="159"/>
      <c r="D15" s="163">
        <f>'41benpresaad'!D15</f>
        <v>17715</v>
      </c>
      <c r="E15" s="162"/>
      <c r="F15" s="163">
        <f>'41benpresaad'!F15+'41benpresaad'!H15+'41benpresaad'!J15+'41benpresaad'!L15+'41benpresaad'!N15</f>
        <v>18463</v>
      </c>
      <c r="G15" s="165">
        <f t="shared" si="0"/>
        <v>66.284914195447698</v>
      </c>
      <c r="H15" s="164">
        <f>'41benpresaad'!P15</f>
        <v>211</v>
      </c>
      <c r="I15" s="165">
        <f t="shared" si="1"/>
        <v>0.75752136138436132</v>
      </c>
      <c r="J15" s="164">
        <f>'41benpresaad'!R15</f>
        <v>9180</v>
      </c>
      <c r="K15" s="165">
        <f t="shared" si="2"/>
        <v>32.957564443167946</v>
      </c>
      <c r="L15" s="164">
        <f>'41benpresaad'!T15</f>
        <v>0</v>
      </c>
      <c r="M15" s="165">
        <f t="shared" si="3"/>
        <v>0</v>
      </c>
      <c r="N15" s="164">
        <f t="shared" si="5"/>
        <v>27854</v>
      </c>
      <c r="O15" s="165">
        <f t="shared" si="6"/>
        <v>100</v>
      </c>
      <c r="P15" s="166"/>
      <c r="Q15" s="166">
        <f t="shared" si="4"/>
        <v>1.5723398250070562</v>
      </c>
      <c r="R15" s="162"/>
      <c r="S15" s="162"/>
      <c r="T15" s="162"/>
      <c r="U15" s="162"/>
      <c r="V15" s="162"/>
      <c r="W15" s="162"/>
    </row>
    <row r="16" spans="2:25" s="191" customFormat="1" ht="18" customHeight="1" x14ac:dyDescent="0.25">
      <c r="B16" s="146" t="s">
        <v>4</v>
      </c>
      <c r="C16" s="159"/>
      <c r="D16" s="163">
        <f>'41benpresaad'!D16</f>
        <v>124717</v>
      </c>
      <c r="E16" s="162"/>
      <c r="F16" s="164">
        <f>'41benpresaad'!F16+'41benpresaad'!H16+'41benpresaad'!J16+'41benpresaad'!L16+'41benpresaad'!N16</f>
        <v>79041</v>
      </c>
      <c r="G16" s="165">
        <f t="shared" si="0"/>
        <v>46.219023003964587</v>
      </c>
      <c r="H16" s="164">
        <f>'41benpresaad'!P16</f>
        <v>54927</v>
      </c>
      <c r="I16" s="165">
        <f t="shared" si="1"/>
        <v>32.118423053083376</v>
      </c>
      <c r="J16" s="164">
        <f>'41benpresaad'!R16</f>
        <v>34585</v>
      </c>
      <c r="K16" s="165">
        <f t="shared" si="2"/>
        <v>20.223490474464079</v>
      </c>
      <c r="L16" s="164">
        <f>'41benpresaad'!T16</f>
        <v>2461</v>
      </c>
      <c r="M16" s="165">
        <f t="shared" si="3"/>
        <v>1.43906346848796</v>
      </c>
      <c r="N16" s="164">
        <f t="shared" si="5"/>
        <v>171014</v>
      </c>
      <c r="O16" s="165">
        <f t="shared" si="6"/>
        <v>100.00000000000001</v>
      </c>
      <c r="P16" s="166"/>
      <c r="Q16" s="166">
        <f t="shared" si="4"/>
        <v>1.3712164340065909</v>
      </c>
      <c r="R16" s="162"/>
      <c r="S16" s="162"/>
      <c r="T16" s="162"/>
      <c r="U16" s="162"/>
      <c r="V16" s="162"/>
      <c r="W16" s="162"/>
    </row>
    <row r="17" spans="2:25" s="191" customFormat="1" ht="18" customHeight="1" x14ac:dyDescent="0.25">
      <c r="B17" s="146" t="s">
        <v>40</v>
      </c>
      <c r="C17" s="159"/>
      <c r="D17" s="163">
        <f>'41benpresaad'!D17</f>
        <v>73499</v>
      </c>
      <c r="E17" s="162"/>
      <c r="F17" s="164">
        <f>'41benpresaad'!F17+'41benpresaad'!H17+'41benpresaad'!J17+'41benpresaad'!L17+'41benpresaad'!N17</f>
        <v>70900</v>
      </c>
      <c r="G17" s="165">
        <f t="shared" si="0"/>
        <v>71.053475507095328</v>
      </c>
      <c r="H17" s="164">
        <f>'41benpresaad'!P17</f>
        <v>10809</v>
      </c>
      <c r="I17" s="165">
        <f t="shared" si="1"/>
        <v>10.832397979636013</v>
      </c>
      <c r="J17" s="164">
        <f>'41benpresaad'!R17</f>
        <v>18053</v>
      </c>
      <c r="K17" s="165">
        <f t="shared" si="2"/>
        <v>18.092078890403272</v>
      </c>
      <c r="L17" s="164">
        <f>'41benpresaad'!T17</f>
        <v>22</v>
      </c>
      <c r="M17" s="165">
        <f t="shared" si="3"/>
        <v>2.2047622865389242E-2</v>
      </c>
      <c r="N17" s="164">
        <f t="shared" si="5"/>
        <v>99784</v>
      </c>
      <c r="O17" s="165">
        <f t="shared" si="6"/>
        <v>100</v>
      </c>
      <c r="P17" s="166"/>
      <c r="Q17" s="166">
        <f t="shared" si="4"/>
        <v>1.3576239132505203</v>
      </c>
      <c r="R17" s="162"/>
      <c r="S17" s="162"/>
      <c r="T17" s="162"/>
      <c r="U17" s="162"/>
      <c r="V17" s="162"/>
      <c r="W17" s="162"/>
    </row>
    <row r="18" spans="2:25" s="191" customFormat="1" ht="18" customHeight="1" x14ac:dyDescent="0.25">
      <c r="B18" s="146" t="s">
        <v>41</v>
      </c>
      <c r="C18" s="159"/>
      <c r="D18" s="163">
        <f>'41benpresaad'!D18</f>
        <v>214625</v>
      </c>
      <c r="E18" s="162"/>
      <c r="F18" s="164">
        <f>'41benpresaad'!F18+'41benpresaad'!H18+'41benpresaad'!J18+'41benpresaad'!L18+'41benpresaad'!N18</f>
        <v>117199</v>
      </c>
      <c r="G18" s="165">
        <f t="shared" si="0"/>
        <v>44.604248096120692</v>
      </c>
      <c r="H18" s="164">
        <f>'41benpresaad'!P18</f>
        <v>23483</v>
      </c>
      <c r="I18" s="165">
        <f t="shared" si="1"/>
        <v>8.9372909158030538</v>
      </c>
      <c r="J18" s="164">
        <f>'41benpresaad'!R18</f>
        <v>121980</v>
      </c>
      <c r="K18" s="165">
        <f t="shared" si="2"/>
        <v>46.423827701301221</v>
      </c>
      <c r="L18" s="164">
        <f>'41benpresaad'!T18</f>
        <v>91</v>
      </c>
      <c r="M18" s="165">
        <f t="shared" si="3"/>
        <v>3.4633286775032066E-2</v>
      </c>
      <c r="N18" s="164">
        <f t="shared" si="5"/>
        <v>262753</v>
      </c>
      <c r="O18" s="165">
        <f t="shared" si="6"/>
        <v>100</v>
      </c>
      <c r="P18" s="166"/>
      <c r="Q18" s="166">
        <f t="shared" si="4"/>
        <v>1.2242422830518347</v>
      </c>
      <c r="R18" s="162"/>
      <c r="S18" s="162"/>
      <c r="T18" s="162"/>
      <c r="U18" s="162"/>
      <c r="V18" s="162"/>
      <c r="W18" s="162"/>
    </row>
    <row r="19" spans="2:25" s="191" customFormat="1" ht="18" customHeight="1" x14ac:dyDescent="0.25">
      <c r="B19" s="146" t="s">
        <v>3</v>
      </c>
      <c r="C19" s="159"/>
      <c r="D19" s="163">
        <f>'41benpresaad'!D19</f>
        <v>156081</v>
      </c>
      <c r="E19" s="162"/>
      <c r="F19" s="164">
        <f>'41benpresaad'!F19+'41benpresaad'!H19+'41benpresaad'!J19+'41benpresaad'!L19+'41benpresaad'!N19</f>
        <v>118869</v>
      </c>
      <c r="G19" s="165">
        <f t="shared" si="0"/>
        <v>48.749569382699846</v>
      </c>
      <c r="H19" s="164">
        <f>'41benpresaad'!P19</f>
        <v>23531</v>
      </c>
      <c r="I19" s="165">
        <f>H19*100/$N19</f>
        <v>9.6503387522761201</v>
      </c>
      <c r="J19" s="164">
        <f>'41benpresaad'!R19</f>
        <v>100786</v>
      </c>
      <c r="K19" s="165">
        <f>J19*100/$N19</f>
        <v>41.333519250643874</v>
      </c>
      <c r="L19" s="164">
        <f>'41benpresaad'!T19</f>
        <v>650</v>
      </c>
      <c r="M19" s="165">
        <f t="shared" si="3"/>
        <v>0.26657261438015717</v>
      </c>
      <c r="N19" s="164">
        <f t="shared" si="5"/>
        <v>243836</v>
      </c>
      <c r="O19" s="165">
        <f t="shared" si="6"/>
        <v>100</v>
      </c>
      <c r="P19" s="166"/>
      <c r="Q19" s="166">
        <f t="shared" si="4"/>
        <v>1.5622401189126158</v>
      </c>
      <c r="R19" s="162"/>
      <c r="S19" s="162"/>
      <c r="T19" s="162"/>
      <c r="U19" s="162"/>
      <c r="V19" s="162"/>
      <c r="W19" s="162"/>
    </row>
    <row r="20" spans="2:25" s="191" customFormat="1" ht="18" customHeight="1" x14ac:dyDescent="0.25">
      <c r="B20" s="146" t="s">
        <v>2</v>
      </c>
      <c r="C20" s="159"/>
      <c r="D20" s="163">
        <f>'41benpresaad'!D20</f>
        <v>35934</v>
      </c>
      <c r="E20" s="162"/>
      <c r="F20" s="164">
        <f>'41benpresaad'!F20+'41benpresaad'!H20+'41benpresaad'!J20+'41benpresaad'!L20+'41benpresaad'!N20</f>
        <v>16943</v>
      </c>
      <c r="G20" s="165">
        <f t="shared" si="0"/>
        <v>39.511671836011288</v>
      </c>
      <c r="H20" s="164">
        <f>'41benpresaad'!P20</f>
        <v>19400</v>
      </c>
      <c r="I20" s="165">
        <f>H20*100/$N20</f>
        <v>45.241482241552205</v>
      </c>
      <c r="J20" s="164">
        <f>'41benpresaad'!R20</f>
        <v>6538</v>
      </c>
      <c r="K20" s="165">
        <f>J20*100/$N20</f>
        <v>15.24684592243651</v>
      </c>
      <c r="L20" s="164">
        <f>'41benpresaad'!T20</f>
        <v>0</v>
      </c>
      <c r="M20" s="165">
        <f t="shared" si="3"/>
        <v>0</v>
      </c>
      <c r="N20" s="164">
        <f t="shared" si="5"/>
        <v>42881</v>
      </c>
      <c r="O20" s="165">
        <f t="shared" si="6"/>
        <v>100</v>
      </c>
      <c r="P20" s="166"/>
      <c r="Q20" s="166">
        <f t="shared" si="4"/>
        <v>1.1933266544219958</v>
      </c>
      <c r="R20" s="162"/>
      <c r="S20" s="162"/>
      <c r="T20" s="162"/>
      <c r="U20" s="162"/>
      <c r="V20" s="162"/>
      <c r="W20" s="162"/>
    </row>
    <row r="21" spans="2:25" s="191" customFormat="1" ht="18" customHeight="1" x14ac:dyDescent="0.25">
      <c r="B21" s="146" t="s">
        <v>35</v>
      </c>
      <c r="C21" s="159"/>
      <c r="D21" s="163">
        <f>'41benpresaad'!D21</f>
        <v>75358</v>
      </c>
      <c r="E21" s="162"/>
      <c r="F21" s="164">
        <f>'41benpresaad'!F21+'41benpresaad'!H21+'41benpresaad'!J21+'41benpresaad'!L21+'41benpresaad'!N21</f>
        <v>61581</v>
      </c>
      <c r="G21" s="165">
        <f t="shared" si="0"/>
        <v>63.927789139303847</v>
      </c>
      <c r="H21" s="164">
        <f>'41benpresaad'!P21</f>
        <v>15987</v>
      </c>
      <c r="I21" s="165">
        <f>H21*100/$N21</f>
        <v>16.596248274143818</v>
      </c>
      <c r="J21" s="164">
        <f>'41benpresaad'!R21</f>
        <v>18627</v>
      </c>
      <c r="K21" s="165">
        <f>J21*100/$N21</f>
        <v>19.33685598314111</v>
      </c>
      <c r="L21" s="164">
        <f>'41benpresaad'!T21</f>
        <v>134</v>
      </c>
      <c r="M21" s="165">
        <f t="shared" si="3"/>
        <v>0.1391066034112261</v>
      </c>
      <c r="N21" s="164">
        <f t="shared" si="5"/>
        <v>96329</v>
      </c>
      <c r="O21" s="165">
        <f t="shared" si="6"/>
        <v>100</v>
      </c>
      <c r="P21" s="166"/>
      <c r="Q21" s="166">
        <f t="shared" si="4"/>
        <v>1.278284986331909</v>
      </c>
      <c r="R21" s="162"/>
      <c r="S21" s="162"/>
      <c r="T21" s="162"/>
      <c r="U21" s="162"/>
      <c r="V21" s="162"/>
      <c r="W21" s="162"/>
    </row>
    <row r="22" spans="2:25" s="191" customFormat="1" ht="21" customHeight="1" x14ac:dyDescent="0.25">
      <c r="B22" s="146" t="s">
        <v>42</v>
      </c>
      <c r="C22" s="159"/>
      <c r="D22" s="163">
        <f>'41benpresaad'!D22</f>
        <v>184420</v>
      </c>
      <c r="E22" s="162"/>
      <c r="F22" s="164">
        <f>'41benpresaad'!F22+'41benpresaad'!H22+'41benpresaad'!J22+'41benpresaad'!L22+'41benpresaad'!N22</f>
        <v>177731</v>
      </c>
      <c r="G22" s="165">
        <f t="shared" si="0"/>
        <v>69.817806131267574</v>
      </c>
      <c r="H22" s="164">
        <f>'41benpresaad'!P22</f>
        <v>28208</v>
      </c>
      <c r="I22" s="165">
        <f>H22*100/$N22</f>
        <v>11.080906962492733</v>
      </c>
      <c r="J22" s="164">
        <f>'41benpresaad'!R22</f>
        <v>48543</v>
      </c>
      <c r="K22" s="165">
        <f>J22*100/$N22</f>
        <v>19.069074967395231</v>
      </c>
      <c r="L22" s="164">
        <f>'41benpresaad'!T22</f>
        <v>82</v>
      </c>
      <c r="M22" s="165">
        <f t="shared" si="3"/>
        <v>3.2211938844455619E-2</v>
      </c>
      <c r="N22" s="164">
        <f t="shared" si="5"/>
        <v>254564</v>
      </c>
      <c r="O22" s="165">
        <f t="shared" si="6"/>
        <v>100</v>
      </c>
      <c r="P22" s="166"/>
      <c r="Q22" s="166">
        <f t="shared" si="4"/>
        <v>1.3803492029064093</v>
      </c>
      <c r="R22" s="162"/>
      <c r="S22" s="162"/>
      <c r="T22" s="162"/>
      <c r="U22" s="162"/>
      <c r="V22" s="162"/>
      <c r="W22" s="162"/>
    </row>
    <row r="23" spans="2:25" s="191" customFormat="1" ht="18" customHeight="1" x14ac:dyDescent="0.25">
      <c r="B23" s="146" t="s">
        <v>43</v>
      </c>
      <c r="C23" s="159"/>
      <c r="D23" s="163">
        <f>'41benpresaad'!D23</f>
        <v>43145</v>
      </c>
      <c r="E23" s="162"/>
      <c r="F23" s="164">
        <f>'41benpresaad'!F23+'41benpresaad'!H23+'41benpresaad'!J23+'41benpresaad'!L23+'41benpresaad'!N23</f>
        <v>28261</v>
      </c>
      <c r="G23" s="165">
        <f t="shared" si="0"/>
        <v>51.021845098393214</v>
      </c>
      <c r="H23" s="164">
        <f>'41benpresaad'!P23</f>
        <v>1518</v>
      </c>
      <c r="I23" s="165">
        <f>H23*100/$N23</f>
        <v>2.740566889330204</v>
      </c>
      <c r="J23" s="164">
        <f>'41benpresaad'!R23</f>
        <v>25608</v>
      </c>
      <c r="K23" s="165">
        <f>J23*100/$N23</f>
        <v>46.232171872179094</v>
      </c>
      <c r="L23" s="164">
        <f>'41benpresaad'!T23</f>
        <v>3</v>
      </c>
      <c r="M23" s="165">
        <f t="shared" si="3"/>
        <v>5.4161400974905216E-3</v>
      </c>
      <c r="N23" s="164">
        <f t="shared" si="5"/>
        <v>55390</v>
      </c>
      <c r="O23" s="165">
        <f t="shared" si="6"/>
        <v>100.00000000000001</v>
      </c>
      <c r="P23" s="166"/>
      <c r="Q23" s="166">
        <f t="shared" si="4"/>
        <v>1.2838104067678757</v>
      </c>
      <c r="R23" s="162"/>
      <c r="S23" s="162"/>
      <c r="T23" s="162"/>
      <c r="U23" s="162"/>
      <c r="V23" s="162"/>
      <c r="W23" s="162"/>
    </row>
    <row r="24" spans="2:25" s="191" customFormat="1" ht="22.5" customHeight="1" x14ac:dyDescent="0.25">
      <c r="B24" s="146" t="s">
        <v>44</v>
      </c>
      <c r="C24" s="159"/>
      <c r="D24" s="163">
        <f>'41benpresaad'!D24</f>
        <v>16056</v>
      </c>
      <c r="E24" s="162"/>
      <c r="F24" s="163">
        <f>'41benpresaad'!F24+'41benpresaad'!H24+'41benpresaad'!J24+'41benpresaad'!L24+'41benpresaad'!N24</f>
        <v>9873</v>
      </c>
      <c r="G24" s="167">
        <f t="shared" si="0"/>
        <v>44.079828556121079</v>
      </c>
      <c r="H24" s="164">
        <f>'41benpresaad'!P24</f>
        <v>2772</v>
      </c>
      <c r="I24" s="165">
        <f t="shared" si="1"/>
        <v>12.376105009375838</v>
      </c>
      <c r="J24" s="164">
        <f>'41benpresaad'!R24</f>
        <v>9715</v>
      </c>
      <c r="K24" s="165">
        <f t="shared" si="2"/>
        <v>43.374408429324049</v>
      </c>
      <c r="L24" s="164">
        <f>'41benpresaad'!T24</f>
        <v>38</v>
      </c>
      <c r="M24" s="165">
        <f t="shared" si="3"/>
        <v>0.16965800517903384</v>
      </c>
      <c r="N24" s="163">
        <f t="shared" si="5"/>
        <v>22398</v>
      </c>
      <c r="O24" s="165">
        <f t="shared" si="6"/>
        <v>100</v>
      </c>
      <c r="P24" s="166"/>
      <c r="Q24" s="166">
        <f t="shared" si="4"/>
        <v>1.3949925261584455</v>
      </c>
      <c r="R24" s="162"/>
      <c r="S24" s="162"/>
      <c r="T24" s="162"/>
      <c r="U24" s="162"/>
      <c r="V24" s="162"/>
      <c r="W24" s="162"/>
    </row>
    <row r="25" spans="2:25" s="191" customFormat="1" ht="18" customHeight="1" x14ac:dyDescent="0.25">
      <c r="B25" s="146" t="s">
        <v>45</v>
      </c>
      <c r="C25" s="159"/>
      <c r="D25" s="163">
        <f>'41benpresaad'!D25</f>
        <v>69653</v>
      </c>
      <c r="E25" s="162"/>
      <c r="F25" s="163">
        <f>'41benpresaad'!F25+'41benpresaad'!H25+'41benpresaad'!J25+'41benpresaad'!L25+'41benpresaad'!N25</f>
        <v>53527</v>
      </c>
      <c r="G25" s="167">
        <f t="shared" si="0"/>
        <v>54.392935533696445</v>
      </c>
      <c r="H25" s="164">
        <f>'41benpresaad'!P25</f>
        <v>1354</v>
      </c>
      <c r="I25" s="165">
        <f t="shared" si="1"/>
        <v>1.3759043980164214</v>
      </c>
      <c r="J25" s="164">
        <f>'41benpresaad'!R25</f>
        <v>36414</v>
      </c>
      <c r="K25" s="165">
        <f t="shared" si="2"/>
        <v>37.003089179741487</v>
      </c>
      <c r="L25" s="164">
        <f>'41benpresaad'!T25</f>
        <v>7113</v>
      </c>
      <c r="M25" s="165">
        <f t="shared" si="3"/>
        <v>7.2280708885456466</v>
      </c>
      <c r="N25" s="163">
        <f t="shared" si="5"/>
        <v>98408</v>
      </c>
      <c r="O25" s="165">
        <f t="shared" si="6"/>
        <v>100</v>
      </c>
      <c r="P25" s="166"/>
      <c r="Q25" s="166">
        <f t="shared" si="4"/>
        <v>1.4128321823898469</v>
      </c>
      <c r="R25" s="162"/>
      <c r="S25" s="162"/>
      <c r="T25" s="162"/>
      <c r="U25" s="162"/>
      <c r="V25" s="162"/>
      <c r="W25" s="162"/>
    </row>
    <row r="26" spans="2:25" s="191" customFormat="1" ht="18" customHeight="1" x14ac:dyDescent="0.25">
      <c r="B26" s="146" t="s">
        <v>46</v>
      </c>
      <c r="C26" s="159"/>
      <c r="D26" s="163">
        <f>'41benpresaad'!D26</f>
        <v>9277</v>
      </c>
      <c r="E26" s="162"/>
      <c r="F26" s="163">
        <f>'41benpresaad'!F26+'41benpresaad'!H26+'41benpresaad'!J26+'41benpresaad'!L26+'41benpresaad'!N26</f>
        <v>11909</v>
      </c>
      <c r="G26" s="167">
        <f t="shared" si="0"/>
        <v>84.186342428955186</v>
      </c>
      <c r="H26" s="164">
        <f>'41benpresaad'!P26</f>
        <v>1029</v>
      </c>
      <c r="I26" s="165">
        <f t="shared" si="1"/>
        <v>7.2741410999575855</v>
      </c>
      <c r="J26" s="164">
        <f>'41benpresaad'!R26</f>
        <v>1208</v>
      </c>
      <c r="K26" s="165">
        <f t="shared" si="2"/>
        <v>8.539516471087234</v>
      </c>
      <c r="L26" s="164">
        <f>'41benpresaad'!T26</f>
        <v>0</v>
      </c>
      <c r="M26" s="165">
        <f t="shared" si="3"/>
        <v>0</v>
      </c>
      <c r="N26" s="163">
        <f t="shared" si="5"/>
        <v>14146</v>
      </c>
      <c r="O26" s="165">
        <f t="shared" si="6"/>
        <v>100.00000000000001</v>
      </c>
      <c r="P26" s="166"/>
      <c r="Q26" s="166">
        <f t="shared" si="4"/>
        <v>1.5248463943085049</v>
      </c>
      <c r="R26" s="162"/>
      <c r="S26" s="162"/>
      <c r="T26" s="162"/>
      <c r="U26" s="162"/>
      <c r="V26" s="162"/>
      <c r="W26" s="162"/>
    </row>
    <row r="27" spans="2:25" s="191" customFormat="1" ht="18" customHeight="1" x14ac:dyDescent="0.25">
      <c r="B27" s="146" t="s">
        <v>1</v>
      </c>
      <c r="C27" s="159"/>
      <c r="D27" s="163">
        <f>'41benpresaad'!D27</f>
        <v>3579</v>
      </c>
      <c r="E27" s="162"/>
      <c r="F27" s="163">
        <f>'41benpresaad'!F27+'41benpresaad'!H27+'41benpresaad'!J27+'41benpresaad'!L27+'41benpresaad'!N27</f>
        <v>2935</v>
      </c>
      <c r="G27" s="167">
        <f t="shared" si="0"/>
        <v>61.491724282421956</v>
      </c>
      <c r="H27" s="164">
        <f>'41benpresaad'!P27</f>
        <v>5</v>
      </c>
      <c r="I27" s="165">
        <f t="shared" si="1"/>
        <v>0.10475591870940708</v>
      </c>
      <c r="J27" s="164">
        <f>'41benpresaad'!R27</f>
        <v>1833</v>
      </c>
      <c r="K27" s="165">
        <f t="shared" si="2"/>
        <v>38.403519798868636</v>
      </c>
      <c r="L27" s="164">
        <f>'41benpresaad'!T27</f>
        <v>0</v>
      </c>
      <c r="M27" s="165">
        <f t="shared" si="3"/>
        <v>0</v>
      </c>
      <c r="N27" s="164">
        <f t="shared" si="5"/>
        <v>4773</v>
      </c>
      <c r="O27" s="165">
        <f t="shared" si="6"/>
        <v>100</v>
      </c>
      <c r="P27" s="166"/>
      <c r="Q27" s="166">
        <f t="shared" si="4"/>
        <v>1.3336127409891032</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1457243</v>
      </c>
      <c r="E30" s="174"/>
      <c r="F30" s="147">
        <f>SUM(F10:F27)</f>
        <v>1193328</v>
      </c>
      <c r="G30" s="175">
        <f>F30*100/$N30</f>
        <v>59.308119649199185</v>
      </c>
      <c r="H30" s="147">
        <f>SUM(H10:H27)</f>
        <v>217318</v>
      </c>
      <c r="I30" s="175">
        <f>H30*100/$N30</f>
        <v>10.800653253694431</v>
      </c>
      <c r="J30" s="147">
        <f>SUM(J10:J27)</f>
        <v>590808</v>
      </c>
      <c r="K30" s="175">
        <f>J30*100/$N30</f>
        <v>29.363018008212389</v>
      </c>
      <c r="L30" s="147">
        <f>SUM(L10:L28)</f>
        <v>10628</v>
      </c>
      <c r="M30" s="175">
        <f>L30*100/$N30</f>
        <v>0.52820908889399143</v>
      </c>
      <c r="N30" s="147">
        <f>F30+H30+J30+L30</f>
        <v>2012082</v>
      </c>
      <c r="O30" s="175">
        <f>G30+I30+K30+M30</f>
        <v>100</v>
      </c>
      <c r="P30" s="176"/>
      <c r="Q30" s="176">
        <f>(N30/D30)</f>
        <v>1.3807456958105133</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6"/>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4" customWidth="1"/>
    <col min="25" max="25" width="10.453125" style="734" customWidth="1"/>
    <col min="26" max="26" width="1.453125" style="615" customWidth="1"/>
    <col min="27" max="16384" width="11.453125" style="615"/>
  </cols>
  <sheetData>
    <row r="1" spans="2:30" s="613" customFormat="1" ht="9" customHeight="1" x14ac:dyDescent="0.25">
      <c r="B1" s="613" t="s">
        <v>32</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35">
      <c r="B2" s="720"/>
      <c r="C2" s="720"/>
      <c r="D2" s="720"/>
      <c r="E2" s="720"/>
      <c r="F2" s="720"/>
      <c r="G2" s="720"/>
      <c r="H2" s="720"/>
      <c r="I2" s="720"/>
      <c r="J2" s="720"/>
      <c r="K2" s="720"/>
      <c r="X2" s="667"/>
      <c r="Y2" s="667"/>
    </row>
    <row r="3" spans="2:30" s="621" customFormat="1" ht="18.75" customHeight="1" x14ac:dyDescent="0.25">
      <c r="B3" s="1478" t="s">
        <v>415</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5">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5">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5">
      <c r="B7" s="1492" t="s">
        <v>12</v>
      </c>
      <c r="C7" s="625"/>
      <c r="D7" s="873" t="s">
        <v>246</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247</v>
      </c>
      <c r="AD7" s="829"/>
    </row>
    <row r="8" spans="2:30" s="626" customFormat="1" ht="20.25" customHeight="1" x14ac:dyDescent="0.25">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5">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5">
      <c r="B10" s="674" t="s">
        <v>8</v>
      </c>
      <c r="C10" s="633"/>
      <c r="D10" s="832">
        <v>76202</v>
      </c>
      <c r="E10" s="633"/>
      <c r="F10" s="675">
        <v>8</v>
      </c>
      <c r="G10" s="676">
        <v>4.1448354287779113E-2</v>
      </c>
      <c r="H10" s="675">
        <v>26954</v>
      </c>
      <c r="I10" s="676">
        <v>22.496891373428415</v>
      </c>
      <c r="J10" s="675">
        <v>31483</v>
      </c>
      <c r="K10" s="676">
        <v>25.898844759971517</v>
      </c>
      <c r="L10" s="675">
        <v>6000</v>
      </c>
      <c r="M10" s="676">
        <v>6.7656467537436367</v>
      </c>
      <c r="N10" s="675">
        <v>12882</v>
      </c>
      <c r="O10" s="676">
        <v>12.528030778060005</v>
      </c>
      <c r="P10" s="675">
        <v>2638</v>
      </c>
      <c r="Q10" s="676">
        <v>2.7451563878290628</v>
      </c>
      <c r="R10" s="675">
        <v>26698</v>
      </c>
      <c r="S10" s="676">
        <v>29.514416587843943</v>
      </c>
      <c r="T10" s="675">
        <v>8</v>
      </c>
      <c r="U10" s="676">
        <v>9.5650048356413341E-3</v>
      </c>
      <c r="V10" s="833">
        <f>F10+H10+J10+L10+N10+P10+R10+T10</f>
        <v>106671</v>
      </c>
      <c r="W10" s="676">
        <f t="shared" ref="V10:W27" si="0">G10+I10+K10+M10+O10+Q10+S10+U10</f>
        <v>100</v>
      </c>
      <c r="X10" s="678"/>
      <c r="Y10" s="834">
        <f t="shared" ref="Y10:Y27" si="1">V10/D10</f>
        <v>1.3998451484213013</v>
      </c>
    </row>
    <row r="11" spans="2:30" s="633" customFormat="1" ht="18" customHeight="1" x14ac:dyDescent="0.25">
      <c r="B11" s="682" t="s">
        <v>7</v>
      </c>
      <c r="D11" s="835">
        <v>12264</v>
      </c>
      <c r="F11" s="683">
        <v>2003</v>
      </c>
      <c r="G11" s="684">
        <v>14.391281630215721</v>
      </c>
      <c r="H11" s="683">
        <v>1297</v>
      </c>
      <c r="I11" s="684">
        <v>3.2171381652608795</v>
      </c>
      <c r="J11" s="683">
        <v>670</v>
      </c>
      <c r="K11" s="684">
        <v>5.0160483690378443</v>
      </c>
      <c r="L11" s="683">
        <v>461</v>
      </c>
      <c r="M11" s="684">
        <v>3.4634619690975592</v>
      </c>
      <c r="N11" s="683">
        <v>2863</v>
      </c>
      <c r="O11" s="684">
        <v>20.243338060759871</v>
      </c>
      <c r="P11" s="683">
        <v>3560</v>
      </c>
      <c r="Q11" s="684">
        <v>22.057176979920879</v>
      </c>
      <c r="R11" s="683">
        <v>4711</v>
      </c>
      <c r="S11" s="684">
        <v>31.611554825707248</v>
      </c>
      <c r="T11" s="683">
        <v>0</v>
      </c>
      <c r="U11" s="684">
        <v>0</v>
      </c>
      <c r="V11" s="836">
        <f t="shared" si="0"/>
        <v>15565</v>
      </c>
      <c r="W11" s="684">
        <f t="shared" si="0"/>
        <v>100</v>
      </c>
      <c r="X11" s="678"/>
      <c r="Y11" s="837">
        <f t="shared" si="1"/>
        <v>1.2691617742987606</v>
      </c>
    </row>
    <row r="12" spans="2:30" s="633" customFormat="1" ht="22.5" customHeight="1" x14ac:dyDescent="0.25">
      <c r="B12" s="682" t="s">
        <v>37</v>
      </c>
      <c r="D12" s="835">
        <v>7801</v>
      </c>
      <c r="F12" s="685">
        <v>2345</v>
      </c>
      <c r="G12" s="684">
        <v>26.047201285061163</v>
      </c>
      <c r="H12" s="685">
        <v>470</v>
      </c>
      <c r="I12" s="684">
        <v>1.4456938094649698</v>
      </c>
      <c r="J12" s="685">
        <v>944</v>
      </c>
      <c r="K12" s="684">
        <v>7.7350796985048804</v>
      </c>
      <c r="L12" s="685">
        <v>570</v>
      </c>
      <c r="M12" s="684">
        <v>6.5735821079945636</v>
      </c>
      <c r="N12" s="685">
        <v>1812</v>
      </c>
      <c r="O12" s="684">
        <v>20.560978623501793</v>
      </c>
      <c r="P12" s="685">
        <v>1654</v>
      </c>
      <c r="Q12" s="684">
        <v>11.083652539231435</v>
      </c>
      <c r="R12" s="685">
        <v>2805</v>
      </c>
      <c r="S12" s="684">
        <v>26.553811936241196</v>
      </c>
      <c r="T12" s="685">
        <v>10</v>
      </c>
      <c r="U12" s="684">
        <v>0</v>
      </c>
      <c r="V12" s="836">
        <f t="shared" si="0"/>
        <v>10610</v>
      </c>
      <c r="W12" s="684">
        <f t="shared" si="0"/>
        <v>100</v>
      </c>
      <c r="X12" s="678"/>
      <c r="Y12" s="837">
        <f t="shared" si="1"/>
        <v>1.3600820407640046</v>
      </c>
    </row>
    <row r="13" spans="2:30" s="633" customFormat="1" ht="18" customHeight="1" x14ac:dyDescent="0.25">
      <c r="B13" s="682" t="s">
        <v>38</v>
      </c>
      <c r="D13" s="835">
        <v>7768</v>
      </c>
      <c r="F13" s="683">
        <v>371</v>
      </c>
      <c r="G13" s="684">
        <v>2.2477064220183487</v>
      </c>
      <c r="H13" s="683">
        <v>2439</v>
      </c>
      <c r="I13" s="684">
        <v>9.8776758409785934</v>
      </c>
      <c r="J13" s="683">
        <v>527</v>
      </c>
      <c r="K13" s="684">
        <v>2.6758409785932722</v>
      </c>
      <c r="L13" s="683">
        <v>582</v>
      </c>
      <c r="M13" s="684">
        <v>7.477064220183486</v>
      </c>
      <c r="N13" s="683">
        <v>2135</v>
      </c>
      <c r="O13" s="684">
        <v>19.602446483180429</v>
      </c>
      <c r="P13" s="683">
        <v>348</v>
      </c>
      <c r="Q13" s="684">
        <v>6.666666666666667</v>
      </c>
      <c r="R13" s="683">
        <v>4426</v>
      </c>
      <c r="S13" s="684">
        <v>51.452599388379205</v>
      </c>
      <c r="T13" s="683">
        <v>0</v>
      </c>
      <c r="U13" s="684">
        <v>0</v>
      </c>
      <c r="V13" s="836">
        <f t="shared" si="0"/>
        <v>10828</v>
      </c>
      <c r="W13" s="684">
        <f t="shared" si="0"/>
        <v>100</v>
      </c>
      <c r="X13" s="678"/>
      <c r="Y13" s="837">
        <f t="shared" si="1"/>
        <v>1.393923789907312</v>
      </c>
    </row>
    <row r="14" spans="2:30" s="633" customFormat="1" ht="18" customHeight="1" x14ac:dyDescent="0.25">
      <c r="B14" s="682" t="s">
        <v>6</v>
      </c>
      <c r="D14" s="835">
        <v>14003</v>
      </c>
      <c r="F14" s="683">
        <v>595</v>
      </c>
      <c r="G14" s="684">
        <v>0.16137708445400753</v>
      </c>
      <c r="H14" s="683">
        <v>602</v>
      </c>
      <c r="I14" s="684">
        <v>3.0984400215169448</v>
      </c>
      <c r="J14" s="683">
        <v>303</v>
      </c>
      <c r="K14" s="684">
        <v>0</v>
      </c>
      <c r="L14" s="683">
        <v>1412</v>
      </c>
      <c r="M14" s="684">
        <v>14.922001075847231</v>
      </c>
      <c r="N14" s="683">
        <v>2851</v>
      </c>
      <c r="O14" s="684">
        <v>24.314147391070467</v>
      </c>
      <c r="P14" s="683">
        <v>4049</v>
      </c>
      <c r="Q14" s="684">
        <v>21.79666487358795</v>
      </c>
      <c r="R14" s="683">
        <v>6131</v>
      </c>
      <c r="S14" s="684">
        <v>35.707369553523399</v>
      </c>
      <c r="T14" s="683">
        <v>0</v>
      </c>
      <c r="U14" s="684">
        <v>0</v>
      </c>
      <c r="V14" s="836">
        <f t="shared" si="0"/>
        <v>15943</v>
      </c>
      <c r="W14" s="684">
        <f t="shared" si="0"/>
        <v>100</v>
      </c>
      <c r="X14" s="678"/>
      <c r="Y14" s="837">
        <f t="shared" si="1"/>
        <v>1.1385417410554881</v>
      </c>
    </row>
    <row r="15" spans="2:30" s="633" customFormat="1" ht="18" customHeight="1" x14ac:dyDescent="0.25">
      <c r="B15" s="682" t="s">
        <v>5</v>
      </c>
      <c r="D15" s="835">
        <v>5182</v>
      </c>
      <c r="F15" s="685">
        <v>2581</v>
      </c>
      <c r="G15" s="684">
        <v>0</v>
      </c>
      <c r="H15" s="685">
        <v>520</v>
      </c>
      <c r="I15" s="684">
        <v>5.5706304868316039</v>
      </c>
      <c r="J15" s="685">
        <v>441</v>
      </c>
      <c r="K15" s="684">
        <v>8.0925778132482051</v>
      </c>
      <c r="L15" s="685">
        <v>750</v>
      </c>
      <c r="M15" s="684">
        <v>12.721468475658419</v>
      </c>
      <c r="N15" s="685">
        <v>1968</v>
      </c>
      <c r="O15" s="684">
        <v>33.998403830806069</v>
      </c>
      <c r="P15" s="685">
        <v>102</v>
      </c>
      <c r="Q15" s="684">
        <v>0</v>
      </c>
      <c r="R15" s="685">
        <v>2208</v>
      </c>
      <c r="S15" s="684">
        <v>39.616919393455703</v>
      </c>
      <c r="T15" s="685">
        <v>0</v>
      </c>
      <c r="U15" s="684">
        <v>0</v>
      </c>
      <c r="V15" s="836">
        <f t="shared" si="0"/>
        <v>8570</v>
      </c>
      <c r="W15" s="684">
        <f t="shared" si="0"/>
        <v>100</v>
      </c>
      <c r="X15" s="678"/>
      <c r="Y15" s="837">
        <f t="shared" si="1"/>
        <v>1.6538016209957545</v>
      </c>
    </row>
    <row r="16" spans="2:30" s="744" customFormat="1" ht="18" customHeight="1" x14ac:dyDescent="0.25">
      <c r="B16" s="838" t="s">
        <v>4</v>
      </c>
      <c r="D16" s="839">
        <v>34899</v>
      </c>
      <c r="E16" s="822"/>
      <c r="F16" s="840">
        <v>5579</v>
      </c>
      <c r="G16" s="841">
        <v>14.10823965697068</v>
      </c>
      <c r="H16" s="840">
        <v>3849</v>
      </c>
      <c r="I16" s="841">
        <v>4.2299223548499247</v>
      </c>
      <c r="J16" s="840">
        <v>3437</v>
      </c>
      <c r="K16" s="841">
        <v>9.7183914706223202</v>
      </c>
      <c r="L16" s="840">
        <v>2062</v>
      </c>
      <c r="M16" s="841">
        <v>5.5742264457063389</v>
      </c>
      <c r="N16" s="840">
        <v>5239</v>
      </c>
      <c r="O16" s="841">
        <v>12.858963958743772</v>
      </c>
      <c r="P16" s="840">
        <v>16920</v>
      </c>
      <c r="Q16" s="841">
        <v>32.65036504809364</v>
      </c>
      <c r="R16" s="840">
        <v>9356</v>
      </c>
      <c r="S16" s="841">
        <v>20.020859891065012</v>
      </c>
      <c r="T16" s="840">
        <v>595</v>
      </c>
      <c r="U16" s="841">
        <v>0.83903117394831384</v>
      </c>
      <c r="V16" s="842">
        <f t="shared" si="0"/>
        <v>47037</v>
      </c>
      <c r="W16" s="841">
        <f t="shared" si="0"/>
        <v>100</v>
      </c>
      <c r="X16" s="843"/>
      <c r="Y16" s="837">
        <f t="shared" si="1"/>
        <v>1.3478036619960456</v>
      </c>
    </row>
    <row r="17" spans="2:25" s="744" customFormat="1" ht="18" customHeight="1" x14ac:dyDescent="0.25">
      <c r="B17" s="838" t="s">
        <v>40</v>
      </c>
      <c r="D17" s="839">
        <v>22369</v>
      </c>
      <c r="E17" s="822"/>
      <c r="F17" s="840">
        <v>2995</v>
      </c>
      <c r="G17" s="841">
        <v>6.9774527726995732</v>
      </c>
      <c r="H17" s="840">
        <v>5061</v>
      </c>
      <c r="I17" s="841">
        <v>8.4573866109515112</v>
      </c>
      <c r="J17" s="840">
        <v>2830</v>
      </c>
      <c r="K17" s="841">
        <v>12.122399233916601</v>
      </c>
      <c r="L17" s="840">
        <v>1194</v>
      </c>
      <c r="M17" s="841">
        <v>4.8359014538173586</v>
      </c>
      <c r="N17" s="840">
        <v>6951</v>
      </c>
      <c r="O17" s="841">
        <v>28.332027509358404</v>
      </c>
      <c r="P17" s="840">
        <v>3768</v>
      </c>
      <c r="Q17" s="841">
        <v>12.823191433794724</v>
      </c>
      <c r="R17" s="840">
        <v>7800</v>
      </c>
      <c r="S17" s="841">
        <v>26.412466266213983</v>
      </c>
      <c r="T17" s="840">
        <v>15</v>
      </c>
      <c r="U17" s="841">
        <v>3.9174719247845394E-2</v>
      </c>
      <c r="V17" s="842">
        <f t="shared" si="0"/>
        <v>30614</v>
      </c>
      <c r="W17" s="841">
        <f t="shared" si="0"/>
        <v>99.999999999999986</v>
      </c>
      <c r="X17" s="843"/>
      <c r="Y17" s="837">
        <f t="shared" si="1"/>
        <v>1.3685904600116232</v>
      </c>
    </row>
    <row r="18" spans="2:25" s="744" customFormat="1" ht="18" customHeight="1" x14ac:dyDescent="0.25">
      <c r="B18" s="838" t="s">
        <v>41</v>
      </c>
      <c r="D18" s="839">
        <v>44841</v>
      </c>
      <c r="E18" s="822"/>
      <c r="F18" s="840">
        <v>10</v>
      </c>
      <c r="G18" s="841">
        <v>0.38917682645664642</v>
      </c>
      <c r="H18" s="840">
        <v>3897</v>
      </c>
      <c r="I18" s="841">
        <v>5.0131877455410665</v>
      </c>
      <c r="J18" s="840">
        <v>5823</v>
      </c>
      <c r="K18" s="841">
        <v>10.515152074072708</v>
      </c>
      <c r="L18" s="840">
        <v>3490</v>
      </c>
      <c r="M18" s="841">
        <v>6.5237840529723146</v>
      </c>
      <c r="N18" s="840">
        <v>15066</v>
      </c>
      <c r="O18" s="841">
        <v>32.416031871922094</v>
      </c>
      <c r="P18" s="840">
        <v>6168</v>
      </c>
      <c r="Q18" s="841">
        <v>11.359905564675286</v>
      </c>
      <c r="R18" s="840">
        <v>20595</v>
      </c>
      <c r="S18" s="841">
        <v>33.677628788018517</v>
      </c>
      <c r="T18" s="840">
        <v>65</v>
      </c>
      <c r="U18" s="841">
        <v>0.10513307634136894</v>
      </c>
      <c r="V18" s="842">
        <f t="shared" si="0"/>
        <v>55114</v>
      </c>
      <c r="W18" s="841">
        <f t="shared" si="0"/>
        <v>100.00000000000001</v>
      </c>
      <c r="X18" s="843"/>
      <c r="Y18" s="837">
        <f t="shared" si="1"/>
        <v>1.2290983697954996</v>
      </c>
    </row>
    <row r="19" spans="2:25" s="744" customFormat="1" ht="18" customHeight="1" x14ac:dyDescent="0.25">
      <c r="B19" s="838" t="s">
        <v>3</v>
      </c>
      <c r="D19" s="839">
        <v>45673</v>
      </c>
      <c r="E19" s="822"/>
      <c r="F19" s="840">
        <v>18</v>
      </c>
      <c r="G19" s="841">
        <v>7.0628950806935764E-3</v>
      </c>
      <c r="H19" s="840">
        <v>22568</v>
      </c>
      <c r="I19" s="841">
        <v>5.0323127449941731</v>
      </c>
      <c r="J19" s="840">
        <v>986</v>
      </c>
      <c r="K19" s="841">
        <v>8.1223293427976129E-2</v>
      </c>
      <c r="L19" s="840">
        <v>2977</v>
      </c>
      <c r="M19" s="841">
        <v>7.5113889183176186</v>
      </c>
      <c r="N19" s="840">
        <v>6524</v>
      </c>
      <c r="O19" s="841">
        <v>19.811420701345483</v>
      </c>
      <c r="P19" s="840">
        <v>7662</v>
      </c>
      <c r="Q19" s="841">
        <v>16.121058021683087</v>
      </c>
      <c r="R19" s="840">
        <v>29226</v>
      </c>
      <c r="S19" s="841">
        <v>51.403750397287851</v>
      </c>
      <c r="T19" s="840">
        <v>238</v>
      </c>
      <c r="U19" s="841">
        <v>3.1783027863121094E-2</v>
      </c>
      <c r="V19" s="842">
        <f t="shared" si="0"/>
        <v>70199</v>
      </c>
      <c r="W19" s="841">
        <f t="shared" si="0"/>
        <v>100.00000000000001</v>
      </c>
      <c r="X19" s="843"/>
      <c r="Y19" s="837">
        <f t="shared" si="1"/>
        <v>1.5369912201957392</v>
      </c>
    </row>
    <row r="20" spans="2:25" s="633" customFormat="1" ht="18" customHeight="1" x14ac:dyDescent="0.25">
      <c r="B20" s="838" t="s">
        <v>2</v>
      </c>
      <c r="D20" s="835">
        <v>12245</v>
      </c>
      <c r="F20" s="683">
        <v>340</v>
      </c>
      <c r="G20" s="684">
        <v>2.6190698107931776</v>
      </c>
      <c r="H20" s="683">
        <v>983</v>
      </c>
      <c r="I20" s="684">
        <v>3.3647124615528008</v>
      </c>
      <c r="J20" s="683">
        <v>185</v>
      </c>
      <c r="K20" s="684">
        <v>1.8175039612265822</v>
      </c>
      <c r="L20" s="683">
        <v>738</v>
      </c>
      <c r="M20" s="684">
        <v>6.0117438717494638</v>
      </c>
      <c r="N20" s="683">
        <v>3440</v>
      </c>
      <c r="O20" s="684">
        <v>28.250535930655232</v>
      </c>
      <c r="P20" s="683">
        <v>5999</v>
      </c>
      <c r="Q20" s="684">
        <v>37.794761860378415</v>
      </c>
      <c r="R20" s="683">
        <v>1972</v>
      </c>
      <c r="S20" s="684">
        <v>20.141672103644328</v>
      </c>
      <c r="T20" s="683">
        <v>0</v>
      </c>
      <c r="U20" s="684">
        <v>0</v>
      </c>
      <c r="V20" s="836">
        <f t="shared" si="0"/>
        <v>13657</v>
      </c>
      <c r="W20" s="684">
        <f t="shared" si="0"/>
        <v>100</v>
      </c>
      <c r="X20" s="678"/>
      <c r="Y20" s="837">
        <f t="shared" si="1"/>
        <v>1.1153123723968967</v>
      </c>
    </row>
    <row r="21" spans="2:25" s="633" customFormat="1" ht="18" customHeight="1" x14ac:dyDescent="0.25">
      <c r="B21" s="682" t="s">
        <v>35</v>
      </c>
      <c r="D21" s="835">
        <v>25998</v>
      </c>
      <c r="F21" s="683">
        <v>1565</v>
      </c>
      <c r="G21" s="684">
        <v>5.3052431721922009</v>
      </c>
      <c r="H21" s="683">
        <v>3689</v>
      </c>
      <c r="I21" s="684">
        <v>3.6950489265371695</v>
      </c>
      <c r="J21" s="683">
        <v>8969</v>
      </c>
      <c r="K21" s="684">
        <v>30.798159778004965</v>
      </c>
      <c r="L21" s="683">
        <v>1990</v>
      </c>
      <c r="M21" s="684">
        <v>7.5471009201109975</v>
      </c>
      <c r="N21" s="683">
        <v>4152</v>
      </c>
      <c r="O21" s="684">
        <v>17.328757119906527</v>
      </c>
      <c r="P21" s="683">
        <v>6042</v>
      </c>
      <c r="Q21" s="684">
        <v>16.445158463560684</v>
      </c>
      <c r="R21" s="683">
        <v>5203</v>
      </c>
      <c r="S21" s="684">
        <v>18.613991529136847</v>
      </c>
      <c r="T21" s="683">
        <v>84</v>
      </c>
      <c r="U21" s="684">
        <v>0.26654009055060612</v>
      </c>
      <c r="V21" s="836">
        <f t="shared" si="0"/>
        <v>31694</v>
      </c>
      <c r="W21" s="684">
        <f t="shared" si="0"/>
        <v>100.00000000000001</v>
      </c>
      <c r="X21" s="678"/>
      <c r="Y21" s="837">
        <f t="shared" si="1"/>
        <v>1.2190937764443419</v>
      </c>
    </row>
    <row r="22" spans="2:25" s="633" customFormat="1" ht="21" customHeight="1" x14ac:dyDescent="0.25">
      <c r="B22" s="682" t="s">
        <v>42</v>
      </c>
      <c r="D22" s="835">
        <v>62113</v>
      </c>
      <c r="F22" s="683">
        <v>2174</v>
      </c>
      <c r="G22" s="684">
        <v>2.2532814395789673</v>
      </c>
      <c r="H22" s="683">
        <v>16605</v>
      </c>
      <c r="I22" s="684">
        <v>13.798591305169941</v>
      </c>
      <c r="J22" s="683">
        <v>14431</v>
      </c>
      <c r="K22" s="684">
        <v>14.416274049446134</v>
      </c>
      <c r="L22" s="683">
        <v>6811</v>
      </c>
      <c r="M22" s="684">
        <v>8.5530151426815628</v>
      </c>
      <c r="N22" s="683">
        <v>15254</v>
      </c>
      <c r="O22" s="684">
        <v>24.417377054346627</v>
      </c>
      <c r="P22" s="683">
        <v>13443</v>
      </c>
      <c r="Q22" s="684">
        <v>16.926398058711374</v>
      </c>
      <c r="R22" s="683">
        <v>15754</v>
      </c>
      <c r="S22" s="684">
        <v>19.521611017443234</v>
      </c>
      <c r="T22" s="683">
        <v>66</v>
      </c>
      <c r="U22" s="684">
        <v>0.11345193262215779</v>
      </c>
      <c r="V22" s="836">
        <f t="shared" si="0"/>
        <v>84538</v>
      </c>
      <c r="W22" s="684">
        <f t="shared" si="0"/>
        <v>100</v>
      </c>
      <c r="X22" s="678"/>
      <c r="Y22" s="837">
        <f t="shared" si="1"/>
        <v>1.3610355320142322</v>
      </c>
    </row>
    <row r="23" spans="2:25" s="633" customFormat="1" ht="18" customHeight="1" x14ac:dyDescent="0.25">
      <c r="B23" s="682" t="s">
        <v>43</v>
      </c>
      <c r="D23" s="835">
        <v>13462</v>
      </c>
      <c r="F23" s="683">
        <v>1342</v>
      </c>
      <c r="G23" s="684">
        <v>8.3258093641171165</v>
      </c>
      <c r="H23" s="683">
        <v>2075</v>
      </c>
      <c r="I23" s="684">
        <v>9.538243260673287</v>
      </c>
      <c r="J23" s="683">
        <v>539</v>
      </c>
      <c r="K23" s="684">
        <v>0.88352895653295493</v>
      </c>
      <c r="L23" s="683">
        <v>1429</v>
      </c>
      <c r="M23" s="684">
        <v>8.2742164323487675</v>
      </c>
      <c r="N23" s="683">
        <v>2751</v>
      </c>
      <c r="O23" s="684">
        <v>15.62620920933832</v>
      </c>
      <c r="P23" s="683">
        <v>807</v>
      </c>
      <c r="Q23" s="684">
        <v>3.5147684767186895</v>
      </c>
      <c r="R23" s="683">
        <v>7629</v>
      </c>
      <c r="S23" s="684">
        <v>53.81787695085773</v>
      </c>
      <c r="T23" s="683">
        <v>2</v>
      </c>
      <c r="U23" s="684">
        <v>1.9347349413130401E-2</v>
      </c>
      <c r="V23" s="836">
        <f>F23+H23+J23+L23+N23+P23+R23+T23</f>
        <v>16574</v>
      </c>
      <c r="W23" s="684">
        <f t="shared" si="0"/>
        <v>100</v>
      </c>
      <c r="X23" s="678"/>
      <c r="Y23" s="837">
        <f t="shared" si="1"/>
        <v>1.2311692170554152</v>
      </c>
    </row>
    <row r="24" spans="2:25" s="633" customFormat="1" ht="22.5" customHeight="1" x14ac:dyDescent="0.25">
      <c r="B24" s="682" t="s">
        <v>44</v>
      </c>
      <c r="D24" s="835">
        <v>3277</v>
      </c>
      <c r="F24" s="685">
        <v>304</v>
      </c>
      <c r="G24" s="686">
        <v>3.2579185520361991</v>
      </c>
      <c r="H24" s="685">
        <v>361</v>
      </c>
      <c r="I24" s="684">
        <v>6.4253393665158374</v>
      </c>
      <c r="J24" s="685">
        <v>168</v>
      </c>
      <c r="K24" s="684">
        <v>5.2187028657616894</v>
      </c>
      <c r="L24" s="685">
        <v>184</v>
      </c>
      <c r="M24" s="684">
        <v>3.4690799396681751</v>
      </c>
      <c r="N24" s="685">
        <v>962</v>
      </c>
      <c r="O24" s="684">
        <v>17.134238310708898</v>
      </c>
      <c r="P24" s="685">
        <v>727</v>
      </c>
      <c r="Q24" s="684">
        <v>12.428355957767723</v>
      </c>
      <c r="R24" s="685">
        <v>1420</v>
      </c>
      <c r="S24" s="684">
        <v>51.945701357466064</v>
      </c>
      <c r="T24" s="685">
        <v>11</v>
      </c>
      <c r="U24" s="684">
        <v>0.12066365007541478</v>
      </c>
      <c r="V24" s="844">
        <f t="shared" si="0"/>
        <v>4137</v>
      </c>
      <c r="W24" s="684">
        <f t="shared" si="0"/>
        <v>100</v>
      </c>
      <c r="X24" s="678"/>
      <c r="Y24" s="837">
        <f t="shared" si="1"/>
        <v>1.2624351541043637</v>
      </c>
    </row>
    <row r="25" spans="2:25" s="633" customFormat="1" ht="18" customHeight="1" x14ac:dyDescent="0.25">
      <c r="B25" s="682" t="s">
        <v>45</v>
      </c>
      <c r="D25" s="835">
        <v>17338</v>
      </c>
      <c r="F25" s="685">
        <v>257</v>
      </c>
      <c r="G25" s="686">
        <v>0.41635124905374715</v>
      </c>
      <c r="H25" s="685">
        <v>4347</v>
      </c>
      <c r="I25" s="684">
        <v>12.162503154176129</v>
      </c>
      <c r="J25" s="685">
        <v>1354</v>
      </c>
      <c r="K25" s="684">
        <v>6.594330894103793</v>
      </c>
      <c r="L25" s="685">
        <v>1947</v>
      </c>
      <c r="M25" s="684">
        <v>8.2555303221465213</v>
      </c>
      <c r="N25" s="685">
        <v>6124</v>
      </c>
      <c r="O25" s="684">
        <v>27.294137437967869</v>
      </c>
      <c r="P25" s="685">
        <v>666</v>
      </c>
      <c r="Q25" s="684">
        <v>2.5864244259399447</v>
      </c>
      <c r="R25" s="685">
        <v>7360</v>
      </c>
      <c r="S25" s="684">
        <v>35.057616283959966</v>
      </c>
      <c r="T25" s="685">
        <v>2062</v>
      </c>
      <c r="U25" s="684">
        <v>7.6331062326520316</v>
      </c>
      <c r="V25" s="844">
        <f t="shared" si="0"/>
        <v>24117</v>
      </c>
      <c r="W25" s="684">
        <f t="shared" si="0"/>
        <v>99.999999999999986</v>
      </c>
      <c r="X25" s="678"/>
      <c r="Y25" s="837">
        <f t="shared" si="1"/>
        <v>1.3909908870688661</v>
      </c>
    </row>
    <row r="26" spans="2:25" s="633" customFormat="1" ht="18" customHeight="1" x14ac:dyDescent="0.25">
      <c r="B26" s="682" t="s">
        <v>46</v>
      </c>
      <c r="D26" s="835">
        <v>2352</v>
      </c>
      <c r="F26" s="685">
        <v>373</v>
      </c>
      <c r="G26" s="686">
        <v>8.1975827640567527</v>
      </c>
      <c r="H26" s="685">
        <v>495</v>
      </c>
      <c r="I26" s="684">
        <v>11.008933263268524</v>
      </c>
      <c r="J26" s="685">
        <v>706</v>
      </c>
      <c r="K26" s="684">
        <v>20.546505517603784</v>
      </c>
      <c r="L26" s="685">
        <v>426</v>
      </c>
      <c r="M26" s="684">
        <v>9.1697320021019451</v>
      </c>
      <c r="N26" s="685">
        <v>706</v>
      </c>
      <c r="O26" s="684">
        <v>17.892800840777721</v>
      </c>
      <c r="P26" s="685">
        <v>500</v>
      </c>
      <c r="Q26" s="684">
        <v>13.110877561744614</v>
      </c>
      <c r="R26" s="685">
        <v>493</v>
      </c>
      <c r="S26" s="684">
        <v>20.073568050446664</v>
      </c>
      <c r="T26" s="685">
        <v>0</v>
      </c>
      <c r="U26" s="684">
        <v>0</v>
      </c>
      <c r="V26" s="844">
        <f t="shared" si="0"/>
        <v>3699</v>
      </c>
      <c r="W26" s="684">
        <f t="shared" si="0"/>
        <v>100.00000000000001</v>
      </c>
      <c r="X26" s="678"/>
      <c r="Y26" s="837">
        <f t="shared" si="1"/>
        <v>1.572704081632653</v>
      </c>
    </row>
    <row r="27" spans="2:25" s="633" customFormat="1" ht="18" customHeight="1" x14ac:dyDescent="0.25">
      <c r="B27" s="682" t="s">
        <v>1</v>
      </c>
      <c r="D27" s="835">
        <v>1193</v>
      </c>
      <c r="F27" s="685">
        <v>174</v>
      </c>
      <c r="G27" s="686">
        <v>9.2670598146588041</v>
      </c>
      <c r="H27" s="685">
        <v>196</v>
      </c>
      <c r="I27" s="684">
        <v>12.973883740522325</v>
      </c>
      <c r="J27" s="685">
        <v>361</v>
      </c>
      <c r="K27" s="684">
        <v>20.387531592249367</v>
      </c>
      <c r="L27" s="685">
        <v>20</v>
      </c>
      <c r="M27" s="684">
        <v>1.5164279696714407</v>
      </c>
      <c r="N27" s="685">
        <v>101</v>
      </c>
      <c r="O27" s="684">
        <v>7.5821398483572029</v>
      </c>
      <c r="P27" s="685">
        <v>2</v>
      </c>
      <c r="Q27" s="684">
        <v>0.42122999157540014</v>
      </c>
      <c r="R27" s="685">
        <v>683</v>
      </c>
      <c r="S27" s="684">
        <v>47.851727042965457</v>
      </c>
      <c r="T27" s="685">
        <v>0</v>
      </c>
      <c r="U27" s="684">
        <v>0</v>
      </c>
      <c r="V27" s="836">
        <f t="shared" si="0"/>
        <v>1537</v>
      </c>
      <c r="W27" s="684">
        <f t="shared" si="0"/>
        <v>100</v>
      </c>
      <c r="X27" s="678"/>
      <c r="Y27" s="837">
        <f t="shared" si="1"/>
        <v>1.2883487007544008</v>
      </c>
    </row>
    <row r="28" spans="2:25" s="633" customFormat="1" ht="8.25" customHeight="1" x14ac:dyDescent="0.25">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5">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5">
      <c r="B30" s="1255" t="s">
        <v>0</v>
      </c>
      <c r="C30" s="1231"/>
      <c r="D30" s="1272">
        <f>SUM(D10:D29)</f>
        <v>408980</v>
      </c>
      <c r="E30" s="1231"/>
      <c r="F30" s="1256">
        <f>SUM(F10:F27)</f>
        <v>23034</v>
      </c>
      <c r="G30" s="1257">
        <f>F30*100/$V30</f>
        <v>4.1796103820694457</v>
      </c>
      <c r="H30" s="1256">
        <f>SUM(H10:H27)</f>
        <v>96408</v>
      </c>
      <c r="I30" s="1257">
        <f>H30*100/$V30</f>
        <v>17.49361282081059</v>
      </c>
      <c r="J30" s="1256">
        <f>SUM(J10:J27)</f>
        <v>74157</v>
      </c>
      <c r="K30" s="1257">
        <f>J30*100/$V30</f>
        <v>13.456080884914645</v>
      </c>
      <c r="L30" s="1256">
        <f>SUM(L10:L27)</f>
        <v>33043</v>
      </c>
      <c r="M30" s="1257">
        <f>L30*100/$V30</f>
        <v>5.9957830101033558</v>
      </c>
      <c r="N30" s="1256">
        <f>SUM(N10:N27)</f>
        <v>91781</v>
      </c>
      <c r="O30" s="1257">
        <f>N30*100/$V30</f>
        <v>16.654025374520963</v>
      </c>
      <c r="P30" s="1256">
        <f>SUM(P10:P27)</f>
        <v>75055</v>
      </c>
      <c r="Q30" s="1257">
        <f>P30*100/$V30</f>
        <v>13.619026535826269</v>
      </c>
      <c r="R30" s="1256">
        <f>SUM(R10:R27)</f>
        <v>154470</v>
      </c>
      <c r="S30" s="1257">
        <f>R30*100/$V30</f>
        <v>28.029192312158866</v>
      </c>
      <c r="T30" s="1256">
        <f>SUM(T10:T28)</f>
        <v>3156</v>
      </c>
      <c r="U30" s="1257">
        <f>T30*100/$V30</f>
        <v>0.57266867959586576</v>
      </c>
      <c r="V30" s="1256">
        <f>SUM(V10:V27)</f>
        <v>551104</v>
      </c>
      <c r="W30" s="1257">
        <f>G30+I30+K30+M30+O30+Q30+S30+U30</f>
        <v>100</v>
      </c>
      <c r="X30" s="1273"/>
      <c r="Y30" s="1274">
        <f>(V30/D30)</f>
        <v>1.3475084356203237</v>
      </c>
    </row>
    <row r="31" spans="2:25" s="631" customFormat="1" ht="5.25" customHeight="1" x14ac:dyDescent="0.25">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5">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35">
      <c r="B33" s="698" t="s">
        <v>47</v>
      </c>
      <c r="X33" s="697"/>
      <c r="Y33" s="697"/>
    </row>
    <row r="34" spans="2:25" s="854" customFormat="1" x14ac:dyDescent="0.25">
      <c r="X34" s="697"/>
      <c r="Y34" s="697"/>
    </row>
    <row r="35" spans="2:25" s="854" customFormat="1" x14ac:dyDescent="0.25">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5">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5">
      <c r="T37" s="697"/>
      <c r="U37" s="697"/>
    </row>
    <row r="38" spans="2:25" s="822" customFormat="1" x14ac:dyDescent="0.25">
      <c r="T38" s="920"/>
      <c r="U38" s="920"/>
    </row>
    <row r="39" spans="2:25" s="822" customFormat="1" x14ac:dyDescent="0.25">
      <c r="T39" s="920"/>
      <c r="U39" s="920"/>
    </row>
    <row r="40" spans="2:25" s="822" customFormat="1" x14ac:dyDescent="0.25">
      <c r="T40" s="920"/>
      <c r="U40" s="920"/>
    </row>
    <row r="41" spans="2:25" s="822" customFormat="1" x14ac:dyDescent="0.25">
      <c r="T41" s="920"/>
      <c r="U41" s="920"/>
    </row>
    <row r="42" spans="2:25" s="822" customFormat="1" x14ac:dyDescent="0.25">
      <c r="T42" s="920"/>
      <c r="U42" s="920"/>
    </row>
    <row r="43" spans="2:25" s="822" customFormat="1" x14ac:dyDescent="0.25">
      <c r="T43" s="920"/>
      <c r="U43" s="920"/>
    </row>
    <row r="44" spans="2:25" x14ac:dyDescent="0.25">
      <c r="T44" s="734"/>
      <c r="U44" s="734"/>
      <c r="X44" s="615"/>
      <c r="Y44" s="615"/>
    </row>
    <row r="45" spans="2:25" x14ac:dyDescent="0.25">
      <c r="T45" s="734"/>
      <c r="U45" s="734"/>
      <c r="X45" s="615"/>
      <c r="Y45" s="615"/>
    </row>
    <row r="46" spans="2:25" x14ac:dyDescent="0.25">
      <c r="T46" s="734"/>
      <c r="U46" s="734"/>
      <c r="X46" s="615"/>
      <c r="Y46" s="615"/>
    </row>
    <row r="47" spans="2:25" x14ac:dyDescent="0.25">
      <c r="T47" s="734"/>
      <c r="U47" s="734"/>
      <c r="X47" s="615"/>
      <c r="Y47" s="615"/>
    </row>
    <row r="48" spans="2:25" x14ac:dyDescent="0.25">
      <c r="T48" s="734"/>
      <c r="U48" s="734"/>
      <c r="X48" s="615"/>
      <c r="Y48" s="615"/>
    </row>
    <row r="49" spans="20:25" x14ac:dyDescent="0.25">
      <c r="T49" s="734"/>
      <c r="U49" s="734"/>
      <c r="X49" s="615"/>
      <c r="Y49" s="615"/>
    </row>
    <row r="50" spans="20:25" x14ac:dyDescent="0.25">
      <c r="T50" s="734"/>
      <c r="U50" s="734"/>
      <c r="X50" s="615"/>
      <c r="Y50" s="615"/>
    </row>
    <row r="51" spans="20:25" x14ac:dyDescent="0.25">
      <c r="T51" s="734"/>
      <c r="U51" s="734"/>
      <c r="X51" s="615"/>
      <c r="Y51" s="615"/>
    </row>
    <row r="52" spans="20:25" x14ac:dyDescent="0.25">
      <c r="T52" s="734"/>
      <c r="U52" s="734"/>
      <c r="X52" s="615"/>
      <c r="Y52" s="615"/>
    </row>
    <row r="53" spans="20:25" x14ac:dyDescent="0.25">
      <c r="T53" s="734"/>
      <c r="U53" s="734"/>
      <c r="X53" s="615"/>
      <c r="Y53" s="615"/>
    </row>
    <row r="54" spans="20:25" x14ac:dyDescent="0.25">
      <c r="T54" s="734"/>
      <c r="U54" s="734"/>
      <c r="X54" s="615"/>
      <c r="Y54" s="615"/>
    </row>
    <row r="55" spans="20:25" x14ac:dyDescent="0.25">
      <c r="T55" s="734"/>
      <c r="U55" s="734"/>
      <c r="X55" s="615"/>
      <c r="Y55" s="615"/>
    </row>
    <row r="56" spans="20:25" x14ac:dyDescent="0.25">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4" t="s">
        <v>420</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5">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5">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76202</v>
      </c>
      <c r="F10" s="164">
        <f>'41abenpreGIII'!F10+'41abenpreGIII'!H10+'41abenpreGIII'!J10+'41abenpreGIII'!L10+'41abenpreGIII'!N10</f>
        <v>77327</v>
      </c>
      <c r="G10" s="165">
        <f t="shared" ref="G10:G27" si="0">F10*100/$N10</f>
        <v>72.491117548349592</v>
      </c>
      <c r="H10" s="164">
        <f>'41abenpreGIII'!P10</f>
        <v>2638</v>
      </c>
      <c r="I10" s="165">
        <f t="shared" ref="I10:I27" si="1">H10*100/$N10</f>
        <v>2.4730245333783314</v>
      </c>
      <c r="J10" s="164">
        <f>'41abenpreGIII'!R10</f>
        <v>26698</v>
      </c>
      <c r="K10" s="165">
        <f t="shared" ref="K10:K27" si="2">J10*100/$N10</f>
        <v>25.028358222947194</v>
      </c>
      <c r="L10" s="164">
        <f>'41abenpreGIII'!T10</f>
        <v>8</v>
      </c>
      <c r="M10" s="165">
        <f t="shared" ref="M10:M27" si="3">L10*100/$N10</f>
        <v>7.4996953248774268E-3</v>
      </c>
      <c r="N10" s="164">
        <f>F10+H10+J10+L10</f>
        <v>106671</v>
      </c>
      <c r="O10" s="165">
        <f>G10+I10+K10+M10</f>
        <v>100</v>
      </c>
      <c r="P10" s="166"/>
      <c r="Q10" s="166">
        <f t="shared" ref="Q10:Q27" si="4">N10/D10</f>
        <v>1.3998451484213013</v>
      </c>
    </row>
    <row r="11" spans="2:25" s="162" customFormat="1" ht="18" customHeight="1" x14ac:dyDescent="0.25">
      <c r="B11" s="146" t="s">
        <v>7</v>
      </c>
      <c r="C11" s="159"/>
      <c r="D11" s="163">
        <f>'41abenpreGIII'!D11</f>
        <v>12264</v>
      </c>
      <c r="F11" s="164">
        <f>'41abenpreGIII'!F11+'41abenpreGIII'!H11+'41abenpreGIII'!J11+'41abenpreGIII'!L11+'41abenpreGIII'!N11</f>
        <v>7294</v>
      </c>
      <c r="G11" s="165">
        <f t="shared" si="0"/>
        <v>46.861548345647286</v>
      </c>
      <c r="H11" s="164">
        <f>'41abenpreGIII'!P11</f>
        <v>3560</v>
      </c>
      <c r="I11" s="165">
        <f t="shared" si="1"/>
        <v>22.871827818824286</v>
      </c>
      <c r="J11" s="164">
        <f>'41abenpreGIII'!R11</f>
        <v>4711</v>
      </c>
      <c r="K11" s="165">
        <f t="shared" si="2"/>
        <v>30.266623835528428</v>
      </c>
      <c r="L11" s="164">
        <f>'41abenpreGIII'!T11</f>
        <v>0</v>
      </c>
      <c r="M11" s="165">
        <f t="shared" si="3"/>
        <v>0</v>
      </c>
      <c r="N11" s="164">
        <f t="shared" ref="N11:O27" si="5">F11+H11+J11+L11</f>
        <v>15565</v>
      </c>
      <c r="O11" s="165">
        <f t="shared" si="5"/>
        <v>100</v>
      </c>
      <c r="P11" s="166"/>
      <c r="Q11" s="166">
        <f t="shared" si="4"/>
        <v>1.2691617742987606</v>
      </c>
    </row>
    <row r="12" spans="2:25" s="162" customFormat="1" ht="22.5" customHeight="1" x14ac:dyDescent="0.25">
      <c r="B12" s="146" t="s">
        <v>37</v>
      </c>
      <c r="C12" s="159"/>
      <c r="D12" s="163">
        <f>'41abenpreGIII'!D12</f>
        <v>7801</v>
      </c>
      <c r="F12" s="164">
        <f>'41abenpreGIII'!F12+'41abenpreGIII'!H12+'41abenpreGIII'!J12+'41abenpreGIII'!L12+'41abenpreGIII'!N12</f>
        <v>6141</v>
      </c>
      <c r="G12" s="165">
        <f t="shared" si="0"/>
        <v>57.879359095193216</v>
      </c>
      <c r="H12" s="163">
        <f>'41abenpreGIII'!P12</f>
        <v>1654</v>
      </c>
      <c r="I12" s="165">
        <f t="shared" si="1"/>
        <v>15.589066918001885</v>
      </c>
      <c r="J12" s="164">
        <f>'41abenpreGIII'!R12</f>
        <v>2805</v>
      </c>
      <c r="K12" s="165">
        <f t="shared" si="2"/>
        <v>26.437323279924598</v>
      </c>
      <c r="L12" s="164">
        <f>'41abenpreGIII'!T12</f>
        <v>10</v>
      </c>
      <c r="M12" s="165">
        <f t="shared" si="3"/>
        <v>9.4250706880301599E-2</v>
      </c>
      <c r="N12" s="164">
        <f t="shared" si="5"/>
        <v>10610</v>
      </c>
      <c r="O12" s="165">
        <f t="shared" si="5"/>
        <v>100</v>
      </c>
      <c r="P12" s="166"/>
      <c r="Q12" s="166">
        <f t="shared" si="4"/>
        <v>1.3600820407640046</v>
      </c>
    </row>
    <row r="13" spans="2:25" s="162" customFormat="1" ht="18" customHeight="1" x14ac:dyDescent="0.25">
      <c r="B13" s="146" t="s">
        <v>38</v>
      </c>
      <c r="C13" s="159"/>
      <c r="D13" s="163">
        <f>'41abenpreGIII'!D13</f>
        <v>7768</v>
      </c>
      <c r="F13" s="164">
        <f>'41abenpreGIII'!F13+'41abenpreGIII'!H13+'41abenpreGIII'!J13+'41abenpreGIII'!L13+'41abenpreGIII'!N13</f>
        <v>6054</v>
      </c>
      <c r="G13" s="165">
        <f t="shared" si="0"/>
        <v>55.910602142593277</v>
      </c>
      <c r="H13" s="164">
        <f>'41abenpreGIII'!P13</f>
        <v>348</v>
      </c>
      <c r="I13" s="165">
        <f t="shared" si="1"/>
        <v>3.2138899150350944</v>
      </c>
      <c r="J13" s="164">
        <f>'41abenpreGIII'!R13</f>
        <v>4426</v>
      </c>
      <c r="K13" s="165">
        <f t="shared" si="2"/>
        <v>40.875507942371627</v>
      </c>
      <c r="L13" s="164">
        <f>'41abenpreGIII'!T13</f>
        <v>0</v>
      </c>
      <c r="M13" s="165">
        <f t="shared" si="3"/>
        <v>0</v>
      </c>
      <c r="N13" s="164">
        <f t="shared" si="5"/>
        <v>10828</v>
      </c>
      <c r="O13" s="165">
        <f t="shared" si="5"/>
        <v>100</v>
      </c>
      <c r="P13" s="166"/>
      <c r="Q13" s="166">
        <f t="shared" si="4"/>
        <v>1.393923789907312</v>
      </c>
    </row>
    <row r="14" spans="2:25" s="162" customFormat="1" ht="18" customHeight="1" x14ac:dyDescent="0.25">
      <c r="B14" s="146" t="s">
        <v>6</v>
      </c>
      <c r="C14" s="159"/>
      <c r="D14" s="163">
        <f>'41abenpreGIII'!D14</f>
        <v>14003</v>
      </c>
      <c r="F14" s="164">
        <f>'41abenpreGIII'!F14+'41abenpreGIII'!H14+'41abenpreGIII'!J14+'41abenpreGIII'!L14+'41abenpreGIII'!N14</f>
        <v>5763</v>
      </c>
      <c r="G14" s="165">
        <f t="shared" si="0"/>
        <v>36.147525559806809</v>
      </c>
      <c r="H14" s="164">
        <f>'41abenpreGIII'!P14</f>
        <v>4049</v>
      </c>
      <c r="I14" s="165">
        <f t="shared" si="1"/>
        <v>25.396725835790001</v>
      </c>
      <c r="J14" s="164">
        <f>'41abenpreGIII'!R14</f>
        <v>6131</v>
      </c>
      <c r="K14" s="165">
        <f t="shared" si="2"/>
        <v>38.455748604403183</v>
      </c>
      <c r="L14" s="164">
        <f>'41abenpreGIII'!T14</f>
        <v>0</v>
      </c>
      <c r="M14" s="165">
        <f t="shared" si="3"/>
        <v>0</v>
      </c>
      <c r="N14" s="164">
        <f t="shared" si="5"/>
        <v>15943</v>
      </c>
      <c r="O14" s="165">
        <f t="shared" si="5"/>
        <v>100</v>
      </c>
      <c r="P14" s="166"/>
      <c r="Q14" s="166">
        <f t="shared" si="4"/>
        <v>1.1385417410554881</v>
      </c>
    </row>
    <row r="15" spans="2:25" s="162" customFormat="1" ht="18" customHeight="1" x14ac:dyDescent="0.25">
      <c r="B15" s="146" t="s">
        <v>5</v>
      </c>
      <c r="C15" s="159"/>
      <c r="D15" s="163">
        <f>'41abenpreGIII'!D15</f>
        <v>5182</v>
      </c>
      <c r="F15" s="164">
        <f>'41abenpreGIII'!F15+'41abenpreGIII'!H15+'41abenpreGIII'!J15+'41abenpreGIII'!L15+'41abenpreGIII'!N15</f>
        <v>6260</v>
      </c>
      <c r="G15" s="165">
        <f t="shared" si="0"/>
        <v>73.045507584597431</v>
      </c>
      <c r="H15" s="163">
        <f>'41abenpreGIII'!P15</f>
        <v>102</v>
      </c>
      <c r="I15" s="165">
        <f t="shared" si="1"/>
        <v>1.1901983663943991</v>
      </c>
      <c r="J15" s="164">
        <f>'41abenpreGIII'!R15</f>
        <v>2208</v>
      </c>
      <c r="K15" s="165">
        <f t="shared" si="2"/>
        <v>25.764294049008168</v>
      </c>
      <c r="L15" s="164">
        <f>'41abenpreGIII'!T15</f>
        <v>0</v>
      </c>
      <c r="M15" s="165">
        <f t="shared" si="3"/>
        <v>0</v>
      </c>
      <c r="N15" s="164">
        <f t="shared" si="5"/>
        <v>8570</v>
      </c>
      <c r="O15" s="165">
        <f t="shared" si="5"/>
        <v>100</v>
      </c>
      <c r="P15" s="166"/>
      <c r="Q15" s="166">
        <f t="shared" si="4"/>
        <v>1.6538016209957545</v>
      </c>
    </row>
    <row r="16" spans="2:25" s="162" customFormat="1" ht="18" customHeight="1" x14ac:dyDescent="0.25">
      <c r="B16" s="146" t="s">
        <v>4</v>
      </c>
      <c r="C16" s="159"/>
      <c r="D16" s="163">
        <f>'41abenpreGIII'!D16</f>
        <v>34899</v>
      </c>
      <c r="F16" s="164">
        <f>'41abenpreGIII'!F16+'41abenpreGIII'!H16+'41abenpreGIII'!J16+'41abenpreGIII'!L16+'41abenpreGIII'!N16</f>
        <v>20166</v>
      </c>
      <c r="G16" s="165">
        <f t="shared" si="0"/>
        <v>42.87263218317495</v>
      </c>
      <c r="H16" s="164">
        <f>'41abenpreGIII'!P16</f>
        <v>16920</v>
      </c>
      <c r="I16" s="165">
        <f t="shared" si="1"/>
        <v>35.971681867466039</v>
      </c>
      <c r="J16" s="164">
        <f>'41abenpreGIII'!R16</f>
        <v>9356</v>
      </c>
      <c r="K16" s="165">
        <f t="shared" si="2"/>
        <v>19.890724323404978</v>
      </c>
      <c r="L16" s="164">
        <f>'41abenpreGIII'!T16</f>
        <v>595</v>
      </c>
      <c r="M16" s="165">
        <f t="shared" si="3"/>
        <v>1.2649616259540362</v>
      </c>
      <c r="N16" s="164">
        <f t="shared" si="5"/>
        <v>47037</v>
      </c>
      <c r="O16" s="165">
        <f t="shared" si="5"/>
        <v>100</v>
      </c>
      <c r="P16" s="166"/>
      <c r="Q16" s="166">
        <f t="shared" si="4"/>
        <v>1.3478036619960456</v>
      </c>
    </row>
    <row r="17" spans="2:25" s="162" customFormat="1" ht="18" customHeight="1" x14ac:dyDescent="0.25">
      <c r="B17" s="146" t="s">
        <v>40</v>
      </c>
      <c r="C17" s="159"/>
      <c r="D17" s="163">
        <f>'41abenpreGIII'!D17</f>
        <v>22369</v>
      </c>
      <c r="F17" s="164">
        <f>'41abenpreGIII'!F17+'41abenpreGIII'!H17+'41abenpreGIII'!J17+'41abenpreGIII'!L17+'41abenpreGIII'!N17</f>
        <v>19031</v>
      </c>
      <c r="G17" s="165">
        <f t="shared" si="0"/>
        <v>62.164369242830077</v>
      </c>
      <c r="H17" s="164">
        <f>'41abenpreGIII'!P17</f>
        <v>3768</v>
      </c>
      <c r="I17" s="165">
        <f t="shared" si="1"/>
        <v>12.308094335924741</v>
      </c>
      <c r="J17" s="164">
        <f>'41abenpreGIII'!R17</f>
        <v>7800</v>
      </c>
      <c r="K17" s="165">
        <f t="shared" si="2"/>
        <v>25.478539230417457</v>
      </c>
      <c r="L17" s="164">
        <f>'41abenpreGIII'!T17</f>
        <v>15</v>
      </c>
      <c r="M17" s="165">
        <f t="shared" si="3"/>
        <v>4.8997190827725877E-2</v>
      </c>
      <c r="N17" s="164">
        <f t="shared" si="5"/>
        <v>30614</v>
      </c>
      <c r="O17" s="165">
        <f t="shared" si="5"/>
        <v>99.999999999999986</v>
      </c>
      <c r="P17" s="166"/>
      <c r="Q17" s="166">
        <f t="shared" si="4"/>
        <v>1.3685904600116232</v>
      </c>
    </row>
    <row r="18" spans="2:25" s="162" customFormat="1" ht="18" customHeight="1" x14ac:dyDescent="0.25">
      <c r="B18" s="146" t="s">
        <v>41</v>
      </c>
      <c r="C18" s="159"/>
      <c r="D18" s="163">
        <f>'41abenpreGIII'!D18</f>
        <v>44841</v>
      </c>
      <c r="F18" s="164">
        <f>'41abenpreGIII'!F18+'41abenpreGIII'!H18+'41abenpreGIII'!J18+'41abenpreGIII'!L18+'41abenpreGIII'!N18</f>
        <v>28286</v>
      </c>
      <c r="G18" s="165">
        <f t="shared" si="0"/>
        <v>51.322712922306494</v>
      </c>
      <c r="H18" s="164">
        <f>'41abenpreGIII'!P18</f>
        <v>6168</v>
      </c>
      <c r="I18" s="165">
        <f t="shared" si="1"/>
        <v>11.19134884058497</v>
      </c>
      <c r="J18" s="164">
        <f>'41abenpreGIII'!R18</f>
        <v>20595</v>
      </c>
      <c r="K18" s="165">
        <f t="shared" si="2"/>
        <v>37.368000870922089</v>
      </c>
      <c r="L18" s="164">
        <f>'41abenpreGIII'!T18</f>
        <v>65</v>
      </c>
      <c r="M18" s="165">
        <f t="shared" si="3"/>
        <v>0.1179373661864499</v>
      </c>
      <c r="N18" s="164">
        <f t="shared" si="5"/>
        <v>55114</v>
      </c>
      <c r="O18" s="165">
        <f t="shared" si="5"/>
        <v>100</v>
      </c>
      <c r="P18" s="166"/>
      <c r="Q18" s="166">
        <f t="shared" si="4"/>
        <v>1.2290983697954996</v>
      </c>
    </row>
    <row r="19" spans="2:25" s="162" customFormat="1" ht="18" customHeight="1" x14ac:dyDescent="0.25">
      <c r="B19" s="146" t="s">
        <v>3</v>
      </c>
      <c r="C19" s="159"/>
      <c r="D19" s="163">
        <f>'41abenpreGIII'!D19</f>
        <v>45673</v>
      </c>
      <c r="F19" s="164">
        <f>'41abenpreGIII'!F19+'41abenpreGIII'!H19+'41abenpreGIII'!J19+'41abenpreGIII'!L19+'41abenpreGIII'!N19</f>
        <v>33073</v>
      </c>
      <c r="G19" s="165">
        <f t="shared" si="0"/>
        <v>47.113206740836766</v>
      </c>
      <c r="H19" s="164">
        <f>'41abenpreGIII'!P19</f>
        <v>7662</v>
      </c>
      <c r="I19" s="165">
        <f>H19*100/$N19</f>
        <v>10.914685394378838</v>
      </c>
      <c r="J19" s="164">
        <f>'41abenpreGIII'!R19</f>
        <v>29226</v>
      </c>
      <c r="K19" s="165">
        <f>J19*100/$N19</f>
        <v>41.633071696178007</v>
      </c>
      <c r="L19" s="164">
        <f>'41abenpreGIII'!T19</f>
        <v>238</v>
      </c>
      <c r="M19" s="165">
        <f t="shared" si="3"/>
        <v>0.33903616860639041</v>
      </c>
      <c r="N19" s="164">
        <f t="shared" si="5"/>
        <v>70199</v>
      </c>
      <c r="O19" s="165">
        <f t="shared" si="5"/>
        <v>100</v>
      </c>
      <c r="P19" s="166"/>
      <c r="Q19" s="166">
        <f t="shared" si="4"/>
        <v>1.5369912201957392</v>
      </c>
    </row>
    <row r="20" spans="2:25" s="162" customFormat="1" ht="18" customHeight="1" x14ac:dyDescent="0.25">
      <c r="B20" s="146" t="s">
        <v>2</v>
      </c>
      <c r="C20" s="159"/>
      <c r="D20" s="163">
        <f>'41abenpreGIII'!D20</f>
        <v>12245</v>
      </c>
      <c r="F20" s="164">
        <f>'41abenpreGIII'!F20+'41abenpreGIII'!H20+'41abenpreGIII'!J20+'41abenpreGIII'!L20+'41abenpreGIII'!N20</f>
        <v>5686</v>
      </c>
      <c r="G20" s="165">
        <f t="shared" si="0"/>
        <v>41.634326718898734</v>
      </c>
      <c r="H20" s="164">
        <f>'41abenpreGIII'!P20</f>
        <v>5999</v>
      </c>
      <c r="I20" s="165">
        <f>H20*100/$N20</f>
        <v>43.926191696565866</v>
      </c>
      <c r="J20" s="164">
        <f>'41abenpreGIII'!R20</f>
        <v>1972</v>
      </c>
      <c r="K20" s="165">
        <f>J20*100/$N20</f>
        <v>14.439481584535404</v>
      </c>
      <c r="L20" s="164">
        <f>'41abenpreGIII'!T20</f>
        <v>0</v>
      </c>
      <c r="M20" s="165">
        <f t="shared" si="3"/>
        <v>0</v>
      </c>
      <c r="N20" s="164">
        <f t="shared" si="5"/>
        <v>13657</v>
      </c>
      <c r="O20" s="165">
        <f t="shared" si="5"/>
        <v>100</v>
      </c>
      <c r="P20" s="166"/>
      <c r="Q20" s="166">
        <f t="shared" si="4"/>
        <v>1.1153123723968967</v>
      </c>
    </row>
    <row r="21" spans="2:25" s="162" customFormat="1" ht="18" customHeight="1" x14ac:dyDescent="0.25">
      <c r="B21" s="146" t="s">
        <v>35</v>
      </c>
      <c r="C21" s="159"/>
      <c r="D21" s="163">
        <f>'41abenpreGIII'!D21</f>
        <v>25998</v>
      </c>
      <c r="F21" s="164">
        <f>'41abenpreGIII'!F21+'41abenpreGIII'!H21+'41abenpreGIII'!J21+'41abenpreGIII'!L21+'41abenpreGIII'!N21</f>
        <v>20365</v>
      </c>
      <c r="G21" s="165">
        <f t="shared" si="0"/>
        <v>64.255064049977918</v>
      </c>
      <c r="H21" s="164">
        <f>'41abenpreGIII'!P21</f>
        <v>6042</v>
      </c>
      <c r="I21" s="165">
        <f>H21*100/$N21</f>
        <v>19.063545150501671</v>
      </c>
      <c r="J21" s="164">
        <f>'41abenpreGIII'!R21</f>
        <v>5203</v>
      </c>
      <c r="K21" s="165">
        <f>J21*100/$N21</f>
        <v>16.416356408152964</v>
      </c>
      <c r="L21" s="164">
        <f>'41abenpreGIII'!T21</f>
        <v>84</v>
      </c>
      <c r="M21" s="165">
        <f t="shared" si="3"/>
        <v>0.26503439136745127</v>
      </c>
      <c r="N21" s="164">
        <f t="shared" si="5"/>
        <v>31694</v>
      </c>
      <c r="O21" s="165">
        <f t="shared" si="5"/>
        <v>100</v>
      </c>
      <c r="P21" s="166"/>
      <c r="Q21" s="166">
        <f t="shared" si="4"/>
        <v>1.2190937764443419</v>
      </c>
    </row>
    <row r="22" spans="2:25" s="162" customFormat="1" ht="21" customHeight="1" x14ac:dyDescent="0.25">
      <c r="B22" s="146" t="s">
        <v>42</v>
      </c>
      <c r="C22" s="159"/>
      <c r="D22" s="163">
        <f>'41abenpreGIII'!D22</f>
        <v>62113</v>
      </c>
      <c r="F22" s="164">
        <f>'41abenpreGIII'!F22+'41abenpreGIII'!H22+'41abenpreGIII'!J22+'41abenpreGIII'!L22+'41abenpreGIII'!N22</f>
        <v>55275</v>
      </c>
      <c r="G22" s="165">
        <f t="shared" si="0"/>
        <v>65.384797369230412</v>
      </c>
      <c r="H22" s="164">
        <f>'41abenpreGIII'!P22</f>
        <v>13443</v>
      </c>
      <c r="I22" s="165">
        <f>H22*100/$N22</f>
        <v>15.90172466819655</v>
      </c>
      <c r="J22" s="164">
        <f>'41abenpreGIII'!R22</f>
        <v>15754</v>
      </c>
      <c r="K22" s="165">
        <f>J22*100/$N22</f>
        <v>18.635406562729187</v>
      </c>
      <c r="L22" s="164">
        <f>'41abenpreGIII'!T22</f>
        <v>66</v>
      </c>
      <c r="M22" s="165">
        <f t="shared" si="3"/>
        <v>7.8071399843857206E-2</v>
      </c>
      <c r="N22" s="164">
        <f t="shared" si="5"/>
        <v>84538</v>
      </c>
      <c r="O22" s="165">
        <f t="shared" si="5"/>
        <v>100.00000000000001</v>
      </c>
      <c r="P22" s="166"/>
      <c r="Q22" s="166">
        <f t="shared" si="4"/>
        <v>1.3610355320142322</v>
      </c>
    </row>
    <row r="23" spans="2:25" s="162" customFormat="1" ht="18" customHeight="1" x14ac:dyDescent="0.25">
      <c r="B23" s="146" t="s">
        <v>43</v>
      </c>
      <c r="C23" s="159"/>
      <c r="D23" s="163">
        <f>'41abenpreGIII'!D23</f>
        <v>13462</v>
      </c>
      <c r="F23" s="164">
        <f>'41abenpreGIII'!F23+'41abenpreGIII'!H23+'41abenpreGIII'!J23+'41abenpreGIII'!L23+'41abenpreGIII'!N23</f>
        <v>8136</v>
      </c>
      <c r="G23" s="165">
        <f t="shared" si="0"/>
        <v>49.088934475684809</v>
      </c>
      <c r="H23" s="164">
        <f>'41abenpreGIII'!P23</f>
        <v>807</v>
      </c>
      <c r="I23" s="165">
        <f>H23*100/$N23</f>
        <v>4.8690720405454329</v>
      </c>
      <c r="J23" s="164">
        <f>'41abenpreGIII'!R23</f>
        <v>7629</v>
      </c>
      <c r="K23" s="165">
        <f>J23*100/$N23</f>
        <v>46.02992639073247</v>
      </c>
      <c r="L23" s="164">
        <f>'41abenpreGIII'!T23</f>
        <v>2</v>
      </c>
      <c r="M23" s="165">
        <f t="shared" si="3"/>
        <v>1.2067093037287318E-2</v>
      </c>
      <c r="N23" s="164">
        <f t="shared" si="5"/>
        <v>16574</v>
      </c>
      <c r="O23" s="165">
        <f t="shared" si="5"/>
        <v>100</v>
      </c>
      <c r="P23" s="166"/>
      <c r="Q23" s="166">
        <f t="shared" si="4"/>
        <v>1.2311692170554152</v>
      </c>
    </row>
    <row r="24" spans="2:25" s="162" customFormat="1" ht="22.5" customHeight="1" x14ac:dyDescent="0.25">
      <c r="B24" s="146" t="s">
        <v>44</v>
      </c>
      <c r="C24" s="159"/>
      <c r="D24" s="163">
        <f>'41abenpreGIII'!D24</f>
        <v>3277</v>
      </c>
      <c r="F24" s="164">
        <f>'41abenpreGIII'!F24+'41abenpreGIII'!H24+'41abenpreGIII'!J24+'41abenpreGIII'!L24+'41abenpreGIII'!N24</f>
        <v>1979</v>
      </c>
      <c r="G24" s="167">
        <f t="shared" si="0"/>
        <v>47.836596567561031</v>
      </c>
      <c r="H24" s="163">
        <f>'41abenpreGIII'!P24</f>
        <v>727</v>
      </c>
      <c r="I24" s="165">
        <f t="shared" si="1"/>
        <v>17.573120618805898</v>
      </c>
      <c r="J24" s="164">
        <f>'41abenpreGIII'!R24</f>
        <v>1420</v>
      </c>
      <c r="K24" s="165">
        <f t="shared" si="2"/>
        <v>34.324389654338894</v>
      </c>
      <c r="L24" s="164">
        <f>'41abenpreGIII'!T24</f>
        <v>11</v>
      </c>
      <c r="M24" s="165">
        <f t="shared" si="3"/>
        <v>0.26589315929417451</v>
      </c>
      <c r="N24" s="163">
        <f t="shared" si="5"/>
        <v>4137</v>
      </c>
      <c r="O24" s="165">
        <f t="shared" si="5"/>
        <v>100.00000000000001</v>
      </c>
      <c r="P24" s="166"/>
      <c r="Q24" s="166">
        <f t="shared" si="4"/>
        <v>1.2624351541043637</v>
      </c>
    </row>
    <row r="25" spans="2:25" s="162" customFormat="1" ht="18" customHeight="1" x14ac:dyDescent="0.25">
      <c r="B25" s="146" t="s">
        <v>45</v>
      </c>
      <c r="C25" s="159"/>
      <c r="D25" s="163">
        <f>'41abenpreGIII'!D25</f>
        <v>17338</v>
      </c>
      <c r="F25" s="164">
        <f>'41abenpreGIII'!F25+'41abenpreGIII'!H25+'41abenpreGIII'!J25+'41abenpreGIII'!L25+'41abenpreGIII'!N25</f>
        <v>14029</v>
      </c>
      <c r="G25" s="167">
        <f t="shared" si="0"/>
        <v>58.170585064477336</v>
      </c>
      <c r="H25" s="163">
        <f>'41abenpreGIII'!P25</f>
        <v>666</v>
      </c>
      <c r="I25" s="165">
        <f t="shared" si="1"/>
        <v>2.7615375046647594</v>
      </c>
      <c r="J25" s="164">
        <f>'41abenpreGIII'!R25</f>
        <v>7360</v>
      </c>
      <c r="K25" s="165">
        <f t="shared" si="2"/>
        <v>30.517891943442386</v>
      </c>
      <c r="L25" s="164">
        <f>'41abenpreGIII'!T25</f>
        <v>2062</v>
      </c>
      <c r="M25" s="165">
        <f t="shared" si="3"/>
        <v>8.5499854874155155</v>
      </c>
      <c r="N25" s="163">
        <f t="shared" si="5"/>
        <v>24117</v>
      </c>
      <c r="O25" s="165">
        <f t="shared" si="5"/>
        <v>100</v>
      </c>
      <c r="P25" s="166"/>
      <c r="Q25" s="166">
        <f t="shared" si="4"/>
        <v>1.3909908870688661</v>
      </c>
    </row>
    <row r="26" spans="2:25" s="162" customFormat="1" ht="18" customHeight="1" x14ac:dyDescent="0.25">
      <c r="B26" s="146" t="s">
        <v>46</v>
      </c>
      <c r="C26" s="159"/>
      <c r="D26" s="163">
        <f>'41abenpreGIII'!D26</f>
        <v>2352</v>
      </c>
      <c r="F26" s="164">
        <f>'41abenpreGIII'!F26+'41abenpreGIII'!H26+'41abenpreGIII'!J26+'41abenpreGIII'!L26+'41abenpreGIII'!N26</f>
        <v>2706</v>
      </c>
      <c r="G26" s="167">
        <f t="shared" si="0"/>
        <v>73.154906731549062</v>
      </c>
      <c r="H26" s="163">
        <f>'41abenpreGIII'!P26</f>
        <v>500</v>
      </c>
      <c r="I26" s="165">
        <f t="shared" si="1"/>
        <v>13.517166801838334</v>
      </c>
      <c r="J26" s="164">
        <f>'41abenpreGIII'!R26</f>
        <v>493</v>
      </c>
      <c r="K26" s="165">
        <f t="shared" si="2"/>
        <v>13.327926466612597</v>
      </c>
      <c r="L26" s="164">
        <f>'41abenpreGIII'!T26</f>
        <v>0</v>
      </c>
      <c r="M26" s="165">
        <f t="shared" si="3"/>
        <v>0</v>
      </c>
      <c r="N26" s="163">
        <f t="shared" si="5"/>
        <v>3699</v>
      </c>
      <c r="O26" s="165">
        <f t="shared" si="5"/>
        <v>99.999999999999986</v>
      </c>
      <c r="P26" s="166"/>
      <c r="Q26" s="166">
        <f t="shared" si="4"/>
        <v>1.572704081632653</v>
      </c>
    </row>
    <row r="27" spans="2:25" s="162" customFormat="1" ht="18" customHeight="1" x14ac:dyDescent="0.25">
      <c r="B27" s="146" t="s">
        <v>1</v>
      </c>
      <c r="C27" s="159"/>
      <c r="D27" s="163">
        <f>'41abenpreGIII'!D27</f>
        <v>1193</v>
      </c>
      <c r="F27" s="164">
        <f>'41abenpreGIII'!F27+'41abenpreGIII'!H27+'41abenpreGIII'!J27+'41abenpreGIII'!L27+'41abenpreGIII'!N27</f>
        <v>852</v>
      </c>
      <c r="G27" s="167">
        <f t="shared" si="0"/>
        <v>55.432661027976579</v>
      </c>
      <c r="H27" s="163">
        <f>'41abenpreGIII'!P27</f>
        <v>2</v>
      </c>
      <c r="I27" s="165">
        <f t="shared" si="1"/>
        <v>0.13012361743656473</v>
      </c>
      <c r="J27" s="164">
        <f>'41abenpreGIII'!R27</f>
        <v>683</v>
      </c>
      <c r="K27" s="165">
        <f t="shared" si="2"/>
        <v>44.437215354586854</v>
      </c>
      <c r="L27" s="164">
        <f>'41abenpreGIII'!T27</f>
        <v>0</v>
      </c>
      <c r="M27" s="165">
        <f t="shared" si="3"/>
        <v>0</v>
      </c>
      <c r="N27" s="164">
        <f t="shared" si="5"/>
        <v>1537</v>
      </c>
      <c r="O27" s="165">
        <f t="shared" si="5"/>
        <v>100</v>
      </c>
      <c r="P27" s="166"/>
      <c r="Q27" s="166">
        <f t="shared" si="4"/>
        <v>1.2883487007544008</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408980</v>
      </c>
      <c r="E30" s="174"/>
      <c r="F30" s="147">
        <f>SUM(F10:F27)</f>
        <v>318423</v>
      </c>
      <c r="G30" s="175">
        <f>F30*100/$N30</f>
        <v>57.779112472419001</v>
      </c>
      <c r="H30" s="147">
        <f>SUM(H10:H27)</f>
        <v>75055</v>
      </c>
      <c r="I30" s="175">
        <f>H30*100/$N30</f>
        <v>13.619026535826269</v>
      </c>
      <c r="J30" s="147">
        <f>SUM(J10:J27)</f>
        <v>154470</v>
      </c>
      <c r="K30" s="175">
        <f>J30*100/$N30</f>
        <v>28.029192312158866</v>
      </c>
      <c r="L30" s="147">
        <f>SUM(L10:L28)</f>
        <v>3156</v>
      </c>
      <c r="M30" s="175">
        <f>L30*100/$N30</f>
        <v>0.57266867959586576</v>
      </c>
      <c r="N30" s="147">
        <f>F30+H30+J30+L30</f>
        <v>551104</v>
      </c>
      <c r="O30" s="175">
        <f>G30+I30+K30+M30</f>
        <v>100</v>
      </c>
      <c r="P30" s="176"/>
      <c r="Q30" s="176">
        <f>(N30/D30)</f>
        <v>1.3475084356203237</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B43"/>
  <sheetViews>
    <sheetView topLeftCell="A15" zoomScale="60" zoomScaleNormal="60" workbookViewId="0">
      <selection activeCell="X43" sqref="X43"/>
    </sheetView>
  </sheetViews>
  <sheetFormatPr baseColWidth="10" defaultColWidth="11.453125" defaultRowHeight="14.5" x14ac:dyDescent="0.35"/>
  <cols>
    <col min="1" max="1" width="1.81640625" style="220" customWidth="1"/>
    <col min="2" max="2" width="44.1796875" style="220" customWidth="1"/>
    <col min="3" max="3" width="1.1796875"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4" x14ac:dyDescent="0.35">
      <c r="A1" s="219"/>
      <c r="B1" s="219"/>
      <c r="C1" s="219"/>
      <c r="J1" s="221"/>
      <c r="K1" s="221"/>
    </row>
    <row r="2" spans="1:24" ht="48.75" customHeight="1" x14ac:dyDescent="0.35">
      <c r="A2" s="219"/>
      <c r="B2" s="219"/>
      <c r="C2" s="219"/>
      <c r="J2" s="221"/>
      <c r="K2" s="221"/>
    </row>
    <row r="3" spans="1:24" ht="24" customHeight="1" x14ac:dyDescent="0.35">
      <c r="A3" s="219"/>
      <c r="B3" s="1362" t="s">
        <v>338</v>
      </c>
      <c r="C3" s="1362"/>
      <c r="D3" s="1362"/>
      <c r="E3" s="1362"/>
      <c r="F3" s="1362"/>
      <c r="G3" s="1362"/>
      <c r="H3" s="1362"/>
      <c r="I3" s="1362"/>
      <c r="J3" s="1362"/>
      <c r="K3" s="1362"/>
      <c r="L3" s="1362"/>
      <c r="M3" s="1362"/>
      <c r="N3" s="1362"/>
      <c r="O3" s="1362"/>
      <c r="P3" s="1362"/>
      <c r="Q3" s="1362"/>
      <c r="R3" s="1362"/>
      <c r="S3" s="1362"/>
      <c r="T3" s="1362"/>
      <c r="U3" s="1362"/>
      <c r="V3" s="1362"/>
      <c r="W3" s="1362"/>
    </row>
    <row r="4" spans="1:24" ht="13.5" customHeight="1" x14ac:dyDescent="0.35">
      <c r="A4" s="219"/>
      <c r="B4" s="219"/>
      <c r="C4" s="219"/>
      <c r="J4" s="221"/>
      <c r="K4" s="221"/>
    </row>
    <row r="5" spans="1:24" x14ac:dyDescent="0.35">
      <c r="A5" s="219"/>
      <c r="B5" s="219"/>
      <c r="C5" s="219"/>
      <c r="D5" s="1363" t="s">
        <v>339</v>
      </c>
      <c r="E5" s="1363"/>
      <c r="F5" s="1363"/>
      <c r="G5" s="1363"/>
      <c r="H5" s="1363"/>
      <c r="I5" s="1363"/>
      <c r="J5" s="1363"/>
      <c r="K5" s="1363"/>
      <c r="L5" s="219"/>
      <c r="M5" s="1364" t="s">
        <v>340</v>
      </c>
      <c r="N5" s="1364"/>
      <c r="O5" s="1364"/>
      <c r="P5" s="1364"/>
      <c r="Q5" s="1364"/>
      <c r="R5" s="1364"/>
      <c r="S5" s="1364"/>
      <c r="T5" s="1364"/>
      <c r="U5" s="1364"/>
      <c r="V5" s="1364"/>
      <c r="W5" s="1364"/>
      <c r="X5" s="1364"/>
    </row>
    <row r="6" spans="1:24" ht="25.5" customHeight="1" x14ac:dyDescent="0.35">
      <c r="A6" s="219"/>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v>45473</v>
      </c>
      <c r="X6" s="1370"/>
    </row>
    <row r="7" spans="1:24" x14ac:dyDescent="0.35">
      <c r="B7" s="225"/>
      <c r="C7" s="219"/>
      <c r="D7" s="226">
        <v>43465</v>
      </c>
      <c r="E7" s="227">
        <v>43830</v>
      </c>
      <c r="F7" s="228">
        <v>44196</v>
      </c>
      <c r="G7" s="228">
        <v>44561</v>
      </c>
      <c r="H7" s="228">
        <v>44926</v>
      </c>
      <c r="I7" s="228">
        <v>45291</v>
      </c>
      <c r="J7" s="228">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4" ht="6.75" customHeight="1" x14ac:dyDescent="0.35">
      <c r="B8" s="225"/>
      <c r="C8" s="219"/>
      <c r="D8" s="234"/>
      <c r="E8" s="234"/>
      <c r="F8" s="234"/>
      <c r="G8" s="234"/>
      <c r="H8" s="234"/>
      <c r="I8" s="234"/>
      <c r="J8" s="234"/>
      <c r="K8" s="234"/>
      <c r="L8" s="219"/>
      <c r="M8" s="234"/>
      <c r="N8" s="234"/>
      <c r="O8" s="234"/>
      <c r="P8" s="234"/>
      <c r="Q8" s="234"/>
      <c r="R8" s="234"/>
      <c r="S8" s="234"/>
      <c r="T8" s="234"/>
      <c r="U8" s="234"/>
      <c r="V8" s="234"/>
      <c r="W8" s="234"/>
      <c r="X8" s="234"/>
    </row>
    <row r="9" spans="1:24" x14ac:dyDescent="0.35">
      <c r="B9" s="235" t="s">
        <v>29</v>
      </c>
      <c r="C9" s="219"/>
      <c r="D9" s="236">
        <v>1767186</v>
      </c>
      <c r="E9" s="237">
        <v>1894744</v>
      </c>
      <c r="F9" s="237">
        <v>1850950</v>
      </c>
      <c r="G9" s="237">
        <v>1892604</v>
      </c>
      <c r="H9" s="237">
        <v>1982018</v>
      </c>
      <c r="I9" s="237">
        <v>2061372</v>
      </c>
      <c r="J9" s="238">
        <v>2105994</v>
      </c>
      <c r="K9" s="239"/>
      <c r="L9" s="222"/>
      <c r="M9" s="240">
        <v>7.2181422894930236E-2</v>
      </c>
      <c r="N9" s="241">
        <v>127558</v>
      </c>
      <c r="O9" s="242">
        <v>-2.3113412682663204E-2</v>
      </c>
      <c r="P9" s="243">
        <v>-43794</v>
      </c>
      <c r="Q9" s="242">
        <f>G9/F9-1</f>
        <v>2.250411950619946E-2</v>
      </c>
      <c r="R9" s="243">
        <f t="shared" ref="R9:R23" si="0">G9-F9</f>
        <v>41654</v>
      </c>
      <c r="S9" s="242">
        <f>H9/G9-1</f>
        <v>4.7243903109155383E-2</v>
      </c>
      <c r="T9" s="243">
        <f>H9-G9</f>
        <v>89414</v>
      </c>
      <c r="U9" s="242">
        <f>I9/H9-1</f>
        <v>4.003697241901949E-2</v>
      </c>
      <c r="V9" s="243">
        <f>I9-H9</f>
        <v>79354</v>
      </c>
      <c r="W9" s="242">
        <v>2.4435731797486149E-2</v>
      </c>
      <c r="X9" s="243">
        <v>50234</v>
      </c>
    </row>
    <row r="10" spans="1:24" x14ac:dyDescent="0.35">
      <c r="B10" s="244" t="s">
        <v>244</v>
      </c>
      <c r="C10" s="219"/>
      <c r="D10" s="245">
        <v>1638618</v>
      </c>
      <c r="E10" s="246">
        <v>1735551</v>
      </c>
      <c r="F10" s="246">
        <v>1709394</v>
      </c>
      <c r="G10" s="246">
        <v>1768008</v>
      </c>
      <c r="H10" s="246">
        <v>1850208</v>
      </c>
      <c r="I10" s="246">
        <v>1944185</v>
      </c>
      <c r="J10" s="247">
        <v>1976344</v>
      </c>
      <c r="K10" s="248"/>
      <c r="L10" s="219"/>
      <c r="M10" s="249">
        <v>5.9155336997396502E-2</v>
      </c>
      <c r="N10" s="250">
        <v>96933</v>
      </c>
      <c r="O10" s="251">
        <v>-1.507129436127197E-2</v>
      </c>
      <c r="P10" s="250">
        <v>-26157</v>
      </c>
      <c r="Q10" s="251">
        <f t="shared" ref="Q10:Q23" si="1">G10/F10-1</f>
        <v>3.4289344644944375E-2</v>
      </c>
      <c r="R10" s="250">
        <f t="shared" si="0"/>
        <v>58614</v>
      </c>
      <c r="S10" s="251">
        <f t="shared" ref="S10:S23" si="2">H10/G10-1</f>
        <v>4.6493002294107244E-2</v>
      </c>
      <c r="T10" s="250">
        <f t="shared" ref="T10:T23" si="3">H10-G10</f>
        <v>82200</v>
      </c>
      <c r="U10" s="251">
        <f t="shared" ref="U10:U23" si="4">I10/H10-1</f>
        <v>5.0792667635206401E-2</v>
      </c>
      <c r="V10" s="250">
        <f t="shared" ref="V10:V23" si="5">I10-H10</f>
        <v>93977</v>
      </c>
      <c r="W10" s="251">
        <v>3.2589347058390228E-2</v>
      </c>
      <c r="X10" s="250">
        <v>62375</v>
      </c>
    </row>
    <row r="11" spans="1:24" x14ac:dyDescent="0.35">
      <c r="B11" s="252" t="s">
        <v>342</v>
      </c>
      <c r="C11" s="219"/>
      <c r="D11" s="253">
        <v>334306</v>
      </c>
      <c r="E11" s="254">
        <v>350514</v>
      </c>
      <c r="F11" s="254">
        <v>352921</v>
      </c>
      <c r="G11" s="254">
        <v>352430</v>
      </c>
      <c r="H11" s="254">
        <v>359348</v>
      </c>
      <c r="I11" s="254">
        <v>377078</v>
      </c>
      <c r="J11" s="255">
        <v>383701</v>
      </c>
      <c r="L11" s="222"/>
      <c r="M11" s="256">
        <v>4.8482527983344514E-2</v>
      </c>
      <c r="N11" s="257">
        <v>16208</v>
      </c>
      <c r="O11" s="258">
        <v>6.8670580918308577E-3</v>
      </c>
      <c r="P11" s="257">
        <v>2407</v>
      </c>
      <c r="Q11" s="258">
        <f t="shared" si="1"/>
        <v>-1.3912461995744252E-3</v>
      </c>
      <c r="R11" s="257">
        <f t="shared" si="0"/>
        <v>-491</v>
      </c>
      <c r="S11" s="258">
        <f t="shared" si="2"/>
        <v>1.9629429957722211E-2</v>
      </c>
      <c r="T11" s="257">
        <f t="shared" si="3"/>
        <v>6918</v>
      </c>
      <c r="U11" s="258">
        <f t="shared" si="4"/>
        <v>4.9339359061411292E-2</v>
      </c>
      <c r="V11" s="257">
        <f t="shared" si="5"/>
        <v>17730</v>
      </c>
      <c r="W11" s="258">
        <v>4.7147438084191862E-2</v>
      </c>
      <c r="X11" s="257">
        <v>17276</v>
      </c>
    </row>
    <row r="12" spans="1:24" x14ac:dyDescent="0.35">
      <c r="B12" s="303" t="s">
        <v>343</v>
      </c>
      <c r="C12" s="219"/>
      <c r="D12" s="1206">
        <v>1304312</v>
      </c>
      <c r="E12" s="1207">
        <v>1385037</v>
      </c>
      <c r="F12" s="1209">
        <v>1356473</v>
      </c>
      <c r="G12" s="1209">
        <v>1415578</v>
      </c>
      <c r="H12" s="1207">
        <v>1490860</v>
      </c>
      <c r="I12" s="1207">
        <v>1567107</v>
      </c>
      <c r="J12" s="1210">
        <v>1592643</v>
      </c>
      <c r="K12" s="1211"/>
      <c r="L12" s="219"/>
      <c r="M12" s="1213">
        <v>6.1890866602469341E-2</v>
      </c>
      <c r="N12" s="1212">
        <v>80725</v>
      </c>
      <c r="O12" s="1215">
        <v>-2.0623275768084204E-2</v>
      </c>
      <c r="P12" s="1217">
        <v>-28564</v>
      </c>
      <c r="Q12" s="1219">
        <f t="shared" si="1"/>
        <v>4.3572559129448241E-2</v>
      </c>
      <c r="R12" s="1217">
        <f t="shared" si="0"/>
        <v>59105</v>
      </c>
      <c r="S12" s="1215">
        <f t="shared" si="2"/>
        <v>5.3181103407936581E-2</v>
      </c>
      <c r="T12" s="1217">
        <f t="shared" si="3"/>
        <v>75282</v>
      </c>
      <c r="U12" s="1215">
        <f t="shared" si="4"/>
        <v>5.1142964463464002E-2</v>
      </c>
      <c r="V12" s="1217">
        <f t="shared" si="5"/>
        <v>76247</v>
      </c>
      <c r="W12" s="1219">
        <v>2.9142305485336806E-2</v>
      </c>
      <c r="X12" s="1217">
        <v>45099</v>
      </c>
    </row>
    <row r="13" spans="1:24" x14ac:dyDescent="0.35">
      <c r="B13" s="1205" t="s">
        <v>344</v>
      </c>
      <c r="C13" s="219"/>
      <c r="D13" s="253">
        <v>429437</v>
      </c>
      <c r="E13" s="1208">
        <v>467298</v>
      </c>
      <c r="F13" s="254">
        <v>473559</v>
      </c>
      <c r="G13" s="254">
        <v>487549</v>
      </c>
      <c r="H13" s="1208">
        <v>515590</v>
      </c>
      <c r="I13" s="1208">
        <v>543298</v>
      </c>
      <c r="J13" s="255">
        <v>563764</v>
      </c>
      <c r="K13" s="269"/>
      <c r="L13" s="219"/>
      <c r="M13" s="1214">
        <v>8.8164270894217411E-2</v>
      </c>
      <c r="N13" s="257">
        <v>37861</v>
      </c>
      <c r="O13" s="1216">
        <v>1.3398302582078303E-2</v>
      </c>
      <c r="P13" s="1218">
        <v>6261</v>
      </c>
      <c r="Q13" s="258">
        <f t="shared" si="1"/>
        <v>2.9542253446772193E-2</v>
      </c>
      <c r="R13" s="1218">
        <f t="shared" si="0"/>
        <v>13990</v>
      </c>
      <c r="S13" s="1216">
        <f t="shared" si="2"/>
        <v>5.7514219083620421E-2</v>
      </c>
      <c r="T13" s="1218">
        <f t="shared" si="3"/>
        <v>28041</v>
      </c>
      <c r="U13" s="1216">
        <f t="shared" si="4"/>
        <v>5.374037510424956E-2</v>
      </c>
      <c r="V13" s="1218">
        <f t="shared" si="5"/>
        <v>27708</v>
      </c>
      <c r="W13" s="258">
        <v>4.752437349843075E-2</v>
      </c>
      <c r="X13" s="1218">
        <v>25577</v>
      </c>
    </row>
    <row r="14" spans="1:24" x14ac:dyDescent="0.35">
      <c r="B14" s="252" t="s">
        <v>345</v>
      </c>
      <c r="C14" s="219"/>
      <c r="D14" s="253">
        <v>490680</v>
      </c>
      <c r="E14" s="254">
        <v>515590</v>
      </c>
      <c r="F14" s="254">
        <v>506355</v>
      </c>
      <c r="G14" s="254">
        <v>529632</v>
      </c>
      <c r="H14" s="254">
        <v>560619</v>
      </c>
      <c r="I14" s="254">
        <v>592130</v>
      </c>
      <c r="J14" s="255">
        <v>599348</v>
      </c>
      <c r="L14" s="222"/>
      <c r="M14" s="256">
        <v>5.076628352490431E-2</v>
      </c>
      <c r="N14" s="257">
        <v>24910</v>
      </c>
      <c r="O14" s="258">
        <v>-1.7911518842491092E-2</v>
      </c>
      <c r="P14" s="257">
        <v>-9235</v>
      </c>
      <c r="Q14" s="258">
        <f t="shared" si="1"/>
        <v>4.5969724797819689E-2</v>
      </c>
      <c r="R14" s="257">
        <f t="shared" si="0"/>
        <v>23277</v>
      </c>
      <c r="S14" s="258">
        <f t="shared" si="2"/>
        <v>5.8506661228928669E-2</v>
      </c>
      <c r="T14" s="257">
        <f t="shared" si="3"/>
        <v>30987</v>
      </c>
      <c r="U14" s="258">
        <f t="shared" si="4"/>
        <v>5.6207513480634796E-2</v>
      </c>
      <c r="V14" s="257">
        <f t="shared" si="5"/>
        <v>31511</v>
      </c>
      <c r="W14" s="258">
        <v>3.0004004200113732E-2</v>
      </c>
      <c r="X14" s="257">
        <v>17459</v>
      </c>
    </row>
    <row r="15" spans="1:24" x14ac:dyDescent="0.35">
      <c r="B15" s="259" t="s">
        <v>346</v>
      </c>
      <c r="C15" s="219"/>
      <c r="D15" s="260">
        <v>384195</v>
      </c>
      <c r="E15" s="261">
        <v>402149</v>
      </c>
      <c r="F15" s="261">
        <v>376559</v>
      </c>
      <c r="G15" s="261">
        <v>398397</v>
      </c>
      <c r="H15" s="261">
        <v>414651</v>
      </c>
      <c r="I15" s="261">
        <v>431679</v>
      </c>
      <c r="J15" s="262">
        <v>429531</v>
      </c>
      <c r="K15" s="263"/>
      <c r="L15" s="222"/>
      <c r="M15" s="264">
        <v>4.67314775049128E-2</v>
      </c>
      <c r="N15" s="265">
        <v>17954</v>
      </c>
      <c r="O15" s="266">
        <v>-6.363313100368273E-2</v>
      </c>
      <c r="P15" s="265">
        <v>-25590</v>
      </c>
      <c r="Q15" s="266">
        <f t="shared" si="1"/>
        <v>5.7993568072997936E-2</v>
      </c>
      <c r="R15" s="265">
        <f t="shared" si="0"/>
        <v>21838</v>
      </c>
      <c r="S15" s="266">
        <f t="shared" si="2"/>
        <v>4.0798499988704773E-2</v>
      </c>
      <c r="T15" s="265">
        <f t="shared" si="3"/>
        <v>16254</v>
      </c>
      <c r="U15" s="266">
        <f t="shared" si="4"/>
        <v>4.1065860205329319E-2</v>
      </c>
      <c r="V15" s="265">
        <f t="shared" si="5"/>
        <v>17028</v>
      </c>
      <c r="W15" s="266">
        <v>4.8260922455014565E-3</v>
      </c>
      <c r="X15" s="265">
        <v>2063</v>
      </c>
    </row>
    <row r="16" spans="1:24" x14ac:dyDescent="0.35">
      <c r="B16" s="244" t="s">
        <v>347</v>
      </c>
      <c r="C16" s="219"/>
      <c r="D16" s="245">
        <v>1054275</v>
      </c>
      <c r="E16" s="246">
        <v>1115183</v>
      </c>
      <c r="F16" s="246">
        <v>1124230</v>
      </c>
      <c r="G16" s="246">
        <v>1222142</v>
      </c>
      <c r="H16" s="246">
        <v>1313437</v>
      </c>
      <c r="I16" s="246">
        <v>1411866</v>
      </c>
      <c r="J16" s="247">
        <v>1457243</v>
      </c>
      <c r="K16" s="267"/>
      <c r="L16" s="222"/>
      <c r="M16" s="249">
        <v>5.7772402836072212E-2</v>
      </c>
      <c r="N16" s="250">
        <v>60908</v>
      </c>
      <c r="O16" s="268">
        <v>8.1125698652149136E-3</v>
      </c>
      <c r="P16" s="250">
        <v>9047</v>
      </c>
      <c r="Q16" s="268">
        <f t="shared" si="1"/>
        <v>8.7092498865890322E-2</v>
      </c>
      <c r="R16" s="250">
        <f t="shared" si="0"/>
        <v>97912</v>
      </c>
      <c r="S16" s="268">
        <f t="shared" si="2"/>
        <v>7.4700812180581222E-2</v>
      </c>
      <c r="T16" s="250">
        <f t="shared" si="3"/>
        <v>91295</v>
      </c>
      <c r="U16" s="268">
        <f t="shared" si="4"/>
        <v>7.4940023769697328E-2</v>
      </c>
      <c r="V16" s="250">
        <f t="shared" si="5"/>
        <v>98429</v>
      </c>
      <c r="W16" s="268">
        <v>6.8530747582824736E-2</v>
      </c>
      <c r="X16" s="250">
        <v>93461</v>
      </c>
    </row>
    <row r="17" spans="2:24" x14ac:dyDescent="0.35">
      <c r="B17" s="252" t="s">
        <v>344</v>
      </c>
      <c r="C17" s="219"/>
      <c r="D17" s="253">
        <v>277636</v>
      </c>
      <c r="E17" s="254">
        <v>310719</v>
      </c>
      <c r="F17" s="254">
        <v>337667</v>
      </c>
      <c r="G17" s="254">
        <v>378893</v>
      </c>
      <c r="H17" s="254">
        <v>419029</v>
      </c>
      <c r="I17" s="254">
        <v>459833</v>
      </c>
      <c r="J17" s="255">
        <v>489330</v>
      </c>
      <c r="L17" s="222"/>
      <c r="M17" s="256">
        <v>0.11915961906957317</v>
      </c>
      <c r="N17" s="257">
        <v>33083</v>
      </c>
      <c r="O17" s="258">
        <v>8.6727879531023122E-2</v>
      </c>
      <c r="P17" s="257">
        <v>26948</v>
      </c>
      <c r="Q17" s="258">
        <f t="shared" si="1"/>
        <v>0.12209069882458157</v>
      </c>
      <c r="R17" s="257">
        <f t="shared" si="0"/>
        <v>41226</v>
      </c>
      <c r="S17" s="258">
        <f t="shared" si="2"/>
        <v>0.10592964240563951</v>
      </c>
      <c r="T17" s="257">
        <f t="shared" si="3"/>
        <v>40136</v>
      </c>
      <c r="U17" s="258">
        <f t="shared" si="4"/>
        <v>9.7377508477933583E-2</v>
      </c>
      <c r="V17" s="257">
        <f t="shared" si="5"/>
        <v>40804</v>
      </c>
      <c r="W17" s="258">
        <v>0.11447175728644021</v>
      </c>
      <c r="X17" s="257">
        <v>50261</v>
      </c>
    </row>
    <row r="18" spans="2:24" x14ac:dyDescent="0.35">
      <c r="B18" s="252" t="s">
        <v>345</v>
      </c>
      <c r="C18" s="219"/>
      <c r="D18" s="253">
        <v>427294</v>
      </c>
      <c r="E18" s="254">
        <v>442658</v>
      </c>
      <c r="F18" s="254">
        <v>443395</v>
      </c>
      <c r="G18" s="254">
        <v>474372</v>
      </c>
      <c r="H18" s="254">
        <v>508082</v>
      </c>
      <c r="I18" s="254">
        <v>544804</v>
      </c>
      <c r="J18" s="255">
        <v>558933</v>
      </c>
      <c r="K18" s="269"/>
      <c r="L18" s="219"/>
      <c r="M18" s="256">
        <v>3.5956507697276319E-2</v>
      </c>
      <c r="N18" s="257">
        <v>15364</v>
      </c>
      <c r="O18" s="258">
        <v>1.6649422353147703E-3</v>
      </c>
      <c r="P18" s="257">
        <v>737</v>
      </c>
      <c r="Q18" s="258">
        <f t="shared" si="1"/>
        <v>6.9863214515274219E-2</v>
      </c>
      <c r="R18" s="257">
        <f t="shared" si="0"/>
        <v>30977</v>
      </c>
      <c r="S18" s="258">
        <f t="shared" si="2"/>
        <v>7.1062372989974198E-2</v>
      </c>
      <c r="T18" s="257">
        <f t="shared" si="3"/>
        <v>33710</v>
      </c>
      <c r="U18" s="258">
        <f t="shared" si="4"/>
        <v>7.2275735019150522E-2</v>
      </c>
      <c r="V18" s="257">
        <f t="shared" si="5"/>
        <v>36722</v>
      </c>
      <c r="W18" s="258">
        <v>6.2046937080902032E-2</v>
      </c>
      <c r="X18" s="257">
        <v>32654</v>
      </c>
    </row>
    <row r="19" spans="2:24" x14ac:dyDescent="0.35">
      <c r="B19" s="259" t="s">
        <v>346</v>
      </c>
      <c r="C19" s="219"/>
      <c r="D19" s="260">
        <v>349345</v>
      </c>
      <c r="E19" s="261">
        <v>361806</v>
      </c>
      <c r="F19" s="261">
        <v>343168</v>
      </c>
      <c r="G19" s="261">
        <v>368877</v>
      </c>
      <c r="H19" s="261">
        <v>386326</v>
      </c>
      <c r="I19" s="261">
        <v>407229</v>
      </c>
      <c r="J19" s="262">
        <v>408980</v>
      </c>
      <c r="K19" s="270"/>
      <c r="L19" s="219"/>
      <c r="M19" s="264">
        <v>3.5669610270649299E-2</v>
      </c>
      <c r="N19" s="265">
        <v>12461</v>
      </c>
      <c r="O19" s="266">
        <v>-5.151379468554973E-2</v>
      </c>
      <c r="P19" s="265">
        <v>-18638</v>
      </c>
      <c r="Q19" s="266">
        <f t="shared" si="1"/>
        <v>7.4916658895934463E-2</v>
      </c>
      <c r="R19" s="265">
        <f t="shared" si="0"/>
        <v>25709</v>
      </c>
      <c r="S19" s="266">
        <f t="shared" si="2"/>
        <v>4.7303030549478597E-2</v>
      </c>
      <c r="T19" s="265">
        <f t="shared" si="3"/>
        <v>17449</v>
      </c>
      <c r="U19" s="266">
        <f t="shared" si="4"/>
        <v>5.4107153026200727E-2</v>
      </c>
      <c r="V19" s="265">
        <f t="shared" si="5"/>
        <v>20903</v>
      </c>
      <c r="W19" s="266">
        <v>2.6468624665565654E-2</v>
      </c>
      <c r="X19" s="265">
        <v>10546</v>
      </c>
    </row>
    <row r="20" spans="2:24" ht="15" customHeight="1" x14ac:dyDescent="0.35">
      <c r="B20" s="244" t="s">
        <v>348</v>
      </c>
      <c r="C20" s="219"/>
      <c r="D20" s="245">
        <v>250037</v>
      </c>
      <c r="E20" s="246">
        <v>269854</v>
      </c>
      <c r="F20" s="246">
        <v>232243</v>
      </c>
      <c r="G20" s="246">
        <v>193436</v>
      </c>
      <c r="H20" s="246">
        <v>177423</v>
      </c>
      <c r="I20" s="246">
        <v>155241</v>
      </c>
      <c r="J20" s="247">
        <v>135400</v>
      </c>
      <c r="K20" s="267"/>
      <c r="L20" s="222"/>
      <c r="M20" s="249">
        <v>7.92562700720294E-2</v>
      </c>
      <c r="N20" s="250">
        <v>19817</v>
      </c>
      <c r="O20" s="268">
        <v>-0.13937536593861866</v>
      </c>
      <c r="P20" s="250">
        <v>-37611</v>
      </c>
      <c r="Q20" s="268">
        <f t="shared" si="1"/>
        <v>-0.16709653251120593</v>
      </c>
      <c r="R20" s="250">
        <f>G20-F20</f>
        <v>-38807</v>
      </c>
      <c r="S20" s="268">
        <f t="shared" si="2"/>
        <v>-8.2781902024442244E-2</v>
      </c>
      <c r="T20" s="250">
        <f t="shared" si="3"/>
        <v>-16013</v>
      </c>
      <c r="U20" s="268">
        <f t="shared" si="4"/>
        <v>-0.12502324952232802</v>
      </c>
      <c r="V20" s="250">
        <f t="shared" si="5"/>
        <v>-22182</v>
      </c>
      <c r="W20" s="268">
        <v>-0.26317737072953062</v>
      </c>
      <c r="X20" s="250">
        <v>-48362</v>
      </c>
    </row>
    <row r="21" spans="2:24" x14ac:dyDescent="0.35">
      <c r="B21" s="252" t="s">
        <v>344</v>
      </c>
      <c r="C21" s="219"/>
      <c r="D21" s="253">
        <v>151801</v>
      </c>
      <c r="E21" s="254">
        <v>156579</v>
      </c>
      <c r="F21" s="254">
        <v>135892</v>
      </c>
      <c r="G21" s="254">
        <v>108656</v>
      </c>
      <c r="H21" s="254">
        <v>96561</v>
      </c>
      <c r="I21" s="254">
        <v>83465</v>
      </c>
      <c r="J21" s="255">
        <v>74434</v>
      </c>
      <c r="L21" s="222"/>
      <c r="M21" s="256">
        <v>3.1475418475504169E-2</v>
      </c>
      <c r="N21" s="257">
        <v>4778</v>
      </c>
      <c r="O21" s="258">
        <v>-0.13211861105256772</v>
      </c>
      <c r="P21" s="257">
        <v>-20687</v>
      </c>
      <c r="Q21" s="258">
        <f t="shared" si="1"/>
        <v>-0.20042386601124418</v>
      </c>
      <c r="R21" s="257">
        <f t="shared" si="0"/>
        <v>-27236</v>
      </c>
      <c r="S21" s="258">
        <f t="shared" si="2"/>
        <v>-0.11131460756884115</v>
      </c>
      <c r="T21" s="257">
        <f t="shared" si="3"/>
        <v>-12095</v>
      </c>
      <c r="U21" s="258">
        <f t="shared" si="4"/>
        <v>-0.1356241132548337</v>
      </c>
      <c r="V21" s="257">
        <f t="shared" si="5"/>
        <v>-13096</v>
      </c>
      <c r="W21" s="258">
        <v>-0.24903650194717408</v>
      </c>
      <c r="X21" s="257">
        <v>-24684</v>
      </c>
    </row>
    <row r="22" spans="2:24" x14ac:dyDescent="0.35">
      <c r="B22" s="252" t="s">
        <v>345</v>
      </c>
      <c r="C22" s="219"/>
      <c r="D22" s="253">
        <v>63386</v>
      </c>
      <c r="E22" s="254">
        <v>72932</v>
      </c>
      <c r="F22" s="254">
        <v>62960</v>
      </c>
      <c r="G22" s="254">
        <v>55260</v>
      </c>
      <c r="H22" s="254">
        <v>52537</v>
      </c>
      <c r="I22" s="254">
        <v>47326</v>
      </c>
      <c r="J22" s="255">
        <v>40415</v>
      </c>
      <c r="L22" s="222"/>
      <c r="M22" s="256">
        <v>0.15060107910264087</v>
      </c>
      <c r="N22" s="257">
        <v>9546</v>
      </c>
      <c r="O22" s="258">
        <v>-0.13673010475511438</v>
      </c>
      <c r="P22" s="257">
        <v>-9972</v>
      </c>
      <c r="Q22" s="258">
        <f t="shared" si="1"/>
        <v>-0.12229987293519695</v>
      </c>
      <c r="R22" s="257">
        <f t="shared" si="0"/>
        <v>-7700</v>
      </c>
      <c r="S22" s="258">
        <f t="shared" si="2"/>
        <v>-4.9276149113282708E-2</v>
      </c>
      <c r="T22" s="257">
        <f t="shared" si="3"/>
        <v>-2723</v>
      </c>
      <c r="U22" s="258">
        <f t="shared" si="4"/>
        <v>-9.9187239469326394E-2</v>
      </c>
      <c r="V22" s="257">
        <f t="shared" si="5"/>
        <v>-5211</v>
      </c>
      <c r="W22" s="258">
        <v>-0.27324222262183062</v>
      </c>
      <c r="X22" s="257">
        <v>-15195</v>
      </c>
    </row>
    <row r="23" spans="2:24" x14ac:dyDescent="0.35">
      <c r="B23" s="259" t="s">
        <v>346</v>
      </c>
      <c r="C23" s="219"/>
      <c r="D23" s="260">
        <v>34850</v>
      </c>
      <c r="E23" s="261">
        <v>40343</v>
      </c>
      <c r="F23" s="261">
        <v>33391</v>
      </c>
      <c r="G23" s="261">
        <v>29520</v>
      </c>
      <c r="H23" s="261">
        <v>28325</v>
      </c>
      <c r="I23" s="261">
        <v>24450</v>
      </c>
      <c r="J23" s="262">
        <f>[1]Cuadro2_ampl!$J19</f>
        <v>20551</v>
      </c>
      <c r="K23" s="263"/>
      <c r="L23" s="222"/>
      <c r="M23" s="264">
        <f t="shared" ref="M23" si="6">E23/D23-1</f>
        <v>0.15761836441893839</v>
      </c>
      <c r="N23" s="265">
        <f t="shared" ref="N23" si="7">E23-D23</f>
        <v>5493</v>
      </c>
      <c r="O23" s="266">
        <f t="shared" ref="O23" si="8">F23/E23-1</f>
        <v>-0.17232233596906521</v>
      </c>
      <c r="P23" s="265">
        <f t="shared" ref="P23" si="9">F23-E23</f>
        <v>-6952</v>
      </c>
      <c r="Q23" s="266">
        <f t="shared" si="1"/>
        <v>-0.11592944206522715</v>
      </c>
      <c r="R23" s="265">
        <f t="shared" si="0"/>
        <v>-3871</v>
      </c>
      <c r="S23" s="266">
        <f t="shared" si="2"/>
        <v>-4.0481029810298108E-2</v>
      </c>
      <c r="T23" s="265">
        <f t="shared" si="3"/>
        <v>-1195</v>
      </c>
      <c r="U23" s="266">
        <f t="shared" si="4"/>
        <v>-0.13680494263018539</v>
      </c>
      <c r="V23" s="265">
        <f t="shared" si="5"/>
        <v>-3875</v>
      </c>
      <c r="W23" s="266">
        <v>-0.29217469174071775</v>
      </c>
      <c r="X23" s="265">
        <v>-8483</v>
      </c>
    </row>
    <row r="24" spans="2:24" x14ac:dyDescent="0.35">
      <c r="L24" s="219"/>
    </row>
    <row r="25" spans="2:24" x14ac:dyDescent="0.35">
      <c r="B25" s="219"/>
      <c r="C25" s="219"/>
      <c r="D25" s="1363" t="s">
        <v>339</v>
      </c>
      <c r="E25" s="1363"/>
      <c r="F25" s="1363"/>
      <c r="G25" s="1363"/>
      <c r="H25" s="1363"/>
      <c r="I25" s="1363"/>
      <c r="J25" s="1363"/>
      <c r="K25" s="1363"/>
      <c r="L25" s="219"/>
      <c r="M25" s="1364" t="s">
        <v>340</v>
      </c>
      <c r="N25" s="1364"/>
      <c r="O25" s="1364"/>
      <c r="P25" s="1364"/>
      <c r="Q25" s="1364"/>
      <c r="R25" s="1364"/>
      <c r="S25" s="1364"/>
      <c r="T25" s="1364"/>
      <c r="U25" s="1364"/>
      <c r="V25" s="1364"/>
      <c r="W25" s="1364"/>
      <c r="X25" s="1364"/>
    </row>
    <row r="26" spans="2:24" ht="24" customHeight="1" x14ac:dyDescent="0.35">
      <c r="B26" s="219"/>
      <c r="C26" s="219"/>
      <c r="D26" s="1364"/>
      <c r="E26" s="1364"/>
      <c r="F26" s="1364"/>
      <c r="G26" s="1364"/>
      <c r="H26" s="1364"/>
      <c r="I26" s="1364"/>
      <c r="J26" s="1364"/>
      <c r="K26" s="1364"/>
      <c r="L26" s="219"/>
      <c r="M26" s="1365">
        <v>43830</v>
      </c>
      <c r="N26" s="1366"/>
      <c r="O26" s="1367">
        <v>44196</v>
      </c>
      <c r="P26" s="1368"/>
      <c r="Q26" s="1367">
        <v>44561</v>
      </c>
      <c r="R26" s="1368"/>
      <c r="S26" s="1371">
        <v>44926</v>
      </c>
      <c r="T26" s="1372"/>
      <c r="U26" s="1369">
        <v>44926</v>
      </c>
      <c r="V26" s="1373"/>
      <c r="W26" s="1369">
        <f>W6</f>
        <v>45473</v>
      </c>
      <c r="X26" s="1370"/>
    </row>
    <row r="27" spans="2:24" x14ac:dyDescent="0.35">
      <c r="B27" s="225"/>
      <c r="C27" s="225"/>
      <c r="D27" s="226">
        <v>43465</v>
      </c>
      <c r="E27" s="227">
        <v>43830</v>
      </c>
      <c r="F27" s="228">
        <v>44196</v>
      </c>
      <c r="G27" s="228">
        <v>44561</v>
      </c>
      <c r="H27" s="228">
        <v>44926</v>
      </c>
      <c r="I27" s="228">
        <v>45291</v>
      </c>
      <c r="J27" s="228">
        <v>45473</v>
      </c>
      <c r="K27" s="229"/>
      <c r="L27" s="219"/>
      <c r="M27" s="230" t="s">
        <v>28</v>
      </c>
      <c r="N27" s="231" t="s">
        <v>341</v>
      </c>
      <c r="O27" s="232" t="s">
        <v>28</v>
      </c>
      <c r="P27" s="233" t="s">
        <v>341</v>
      </c>
      <c r="Q27" s="231" t="s">
        <v>28</v>
      </c>
      <c r="R27" s="232" t="s">
        <v>341</v>
      </c>
      <c r="S27" s="232" t="s">
        <v>28</v>
      </c>
      <c r="T27" s="232" t="s">
        <v>341</v>
      </c>
      <c r="U27" s="232" t="s">
        <v>28</v>
      </c>
      <c r="V27" s="227" t="s">
        <v>341</v>
      </c>
      <c r="W27" s="231" t="s">
        <v>28</v>
      </c>
      <c r="X27" s="229" t="s">
        <v>341</v>
      </c>
    </row>
    <row r="28" spans="2:24" x14ac:dyDescent="0.35">
      <c r="B28" s="235" t="s">
        <v>69</v>
      </c>
      <c r="C28" s="219"/>
      <c r="D28" s="236">
        <v>1320659</v>
      </c>
      <c r="E28" s="237">
        <v>1411021</v>
      </c>
      <c r="F28" s="237">
        <v>1427207</v>
      </c>
      <c r="G28" s="237">
        <v>1569205</v>
      </c>
      <c r="H28" s="237">
        <v>1727429</v>
      </c>
      <c r="I28" s="237">
        <v>1906051</v>
      </c>
      <c r="J28" s="238">
        <v>2012082</v>
      </c>
      <c r="K28" s="239"/>
      <c r="L28" s="223"/>
      <c r="M28" s="271">
        <v>6.842190149008931E-2</v>
      </c>
      <c r="N28" s="272">
        <v>90362</v>
      </c>
      <c r="O28" s="273">
        <v>1.1471126227037054E-2</v>
      </c>
      <c r="P28" s="237">
        <v>16186</v>
      </c>
      <c r="Q28" s="273">
        <f>G28/F28-1</f>
        <v>9.9493626362538778E-2</v>
      </c>
      <c r="R28" s="237">
        <f>G28-F28</f>
        <v>141998</v>
      </c>
      <c r="S28" s="273">
        <f>H28/G28-1</f>
        <v>0.10083067540569912</v>
      </c>
      <c r="T28" s="237">
        <f>H28-G28</f>
        <v>158224</v>
      </c>
      <c r="U28" s="273">
        <f>I28/H28-1</f>
        <v>0.10340338155721596</v>
      </c>
      <c r="V28" s="237">
        <f>I28-H28</f>
        <v>178622</v>
      </c>
      <c r="W28" s="273">
        <v>0.10443451908831869</v>
      </c>
      <c r="X28" s="243">
        <v>190261</v>
      </c>
    </row>
    <row r="29" spans="2:24" ht="15" customHeight="1" x14ac:dyDescent="0.35">
      <c r="B29" s="274" t="s">
        <v>349</v>
      </c>
      <c r="C29" s="219"/>
      <c r="D29" s="275">
        <v>52274</v>
      </c>
      <c r="E29" s="276">
        <v>60438</v>
      </c>
      <c r="F29" s="276">
        <v>61411</v>
      </c>
      <c r="G29" s="276">
        <v>62214</v>
      </c>
      <c r="H29" s="276">
        <v>65642</v>
      </c>
      <c r="I29" s="276">
        <v>69697</v>
      </c>
      <c r="J29" s="277">
        <v>72695</v>
      </c>
      <c r="K29" s="267"/>
      <c r="L29" s="222"/>
      <c r="M29" s="278">
        <v>0.15617706699315148</v>
      </c>
      <c r="N29" s="279">
        <v>8164</v>
      </c>
      <c r="O29" s="280">
        <v>1.6099142923326371E-2</v>
      </c>
      <c r="P29" s="279">
        <v>973</v>
      </c>
      <c r="Q29" s="281">
        <f t="shared" ref="Q29:Q42" si="10">G29/F29-1</f>
        <v>1.3075833319763586E-2</v>
      </c>
      <c r="R29" s="276">
        <f t="shared" ref="R29:R43" si="11">G29-F29</f>
        <v>803</v>
      </c>
      <c r="S29" s="280">
        <f t="shared" ref="S29:S43" si="12">H29/G29-1</f>
        <v>5.510013823255222E-2</v>
      </c>
      <c r="T29" s="279">
        <f t="shared" ref="T29:T42" si="13">H29-G29</f>
        <v>3428</v>
      </c>
      <c r="U29" s="280">
        <f t="shared" ref="U29:U43" si="14">I29/H29-1</f>
        <v>6.1774473660156648E-2</v>
      </c>
      <c r="V29" s="279">
        <f t="shared" ref="V29:V43" si="15">I29-H29</f>
        <v>4055</v>
      </c>
      <c r="W29" s="281">
        <v>7.035057496650321E-2</v>
      </c>
      <c r="X29" s="279">
        <v>4778</v>
      </c>
    </row>
    <row r="30" spans="2:24" x14ac:dyDescent="0.35">
      <c r="B30" s="252" t="s">
        <v>350</v>
      </c>
      <c r="C30" s="219"/>
      <c r="D30" s="253">
        <v>224714</v>
      </c>
      <c r="E30" s="254">
        <v>246617</v>
      </c>
      <c r="F30" s="254">
        <v>254644</v>
      </c>
      <c r="G30" s="254">
        <v>292469</v>
      </c>
      <c r="H30" s="254">
        <v>351993</v>
      </c>
      <c r="I30" s="254">
        <v>427677</v>
      </c>
      <c r="J30" s="255">
        <v>487863</v>
      </c>
      <c r="K30" s="269"/>
      <c r="L30" s="219"/>
      <c r="M30" s="256">
        <v>9.747056258177067E-2</v>
      </c>
      <c r="N30" s="257">
        <v>21903</v>
      </c>
      <c r="O30" s="258">
        <v>3.2548445565390827E-2</v>
      </c>
      <c r="P30" s="257">
        <v>8027</v>
      </c>
      <c r="Q30" s="282">
        <f t="shared" si="10"/>
        <v>0.14854070781169004</v>
      </c>
      <c r="R30" s="254">
        <f t="shared" si="11"/>
        <v>37825</v>
      </c>
      <c r="S30" s="258">
        <f t="shared" si="12"/>
        <v>0.20352242459884629</v>
      </c>
      <c r="T30" s="257">
        <f t="shared" si="13"/>
        <v>59524</v>
      </c>
      <c r="U30" s="258">
        <f t="shared" si="14"/>
        <v>0.21501563951555847</v>
      </c>
      <c r="V30" s="257">
        <f t="shared" si="15"/>
        <v>75684</v>
      </c>
      <c r="W30" s="282">
        <v>0.24472311166107485</v>
      </c>
      <c r="X30" s="257">
        <v>95918</v>
      </c>
    </row>
    <row r="31" spans="2:24" x14ac:dyDescent="0.35">
      <c r="B31" s="252" t="s">
        <v>351</v>
      </c>
      <c r="C31" s="219"/>
      <c r="D31" s="253">
        <v>235924</v>
      </c>
      <c r="E31" s="254">
        <v>250318</v>
      </c>
      <c r="F31" s="254">
        <v>253202</v>
      </c>
      <c r="G31" s="254">
        <v>291129</v>
      </c>
      <c r="H31" s="254">
        <v>322595</v>
      </c>
      <c r="I31" s="254">
        <v>343152</v>
      </c>
      <c r="J31" s="255">
        <v>343760</v>
      </c>
      <c r="K31" s="269"/>
      <c r="L31" s="219"/>
      <c r="M31" s="256">
        <v>6.1011173089638993E-2</v>
      </c>
      <c r="N31" s="257">
        <v>14394</v>
      </c>
      <c r="O31" s="258">
        <v>1.1521344849351633E-2</v>
      </c>
      <c r="P31" s="257">
        <v>2884</v>
      </c>
      <c r="Q31" s="282">
        <f t="shared" si="10"/>
        <v>0.14978949613352177</v>
      </c>
      <c r="R31" s="254">
        <f t="shared" si="11"/>
        <v>37927</v>
      </c>
      <c r="S31" s="258">
        <f t="shared" si="12"/>
        <v>0.1080826712556977</v>
      </c>
      <c r="T31" s="257">
        <f t="shared" si="13"/>
        <v>31466</v>
      </c>
      <c r="U31" s="258">
        <f t="shared" si="14"/>
        <v>6.3723864288039112E-2</v>
      </c>
      <c r="V31" s="257">
        <f t="shared" si="15"/>
        <v>20557</v>
      </c>
      <c r="W31" s="282">
        <v>3.4013932838424799E-2</v>
      </c>
      <c r="X31" s="257">
        <v>11308</v>
      </c>
    </row>
    <row r="32" spans="2:24" x14ac:dyDescent="0.35">
      <c r="B32" s="252" t="s">
        <v>352</v>
      </c>
      <c r="C32" s="219"/>
      <c r="D32" s="253">
        <v>94802</v>
      </c>
      <c r="E32" s="254">
        <v>96748</v>
      </c>
      <c r="F32" s="254">
        <v>88465</v>
      </c>
      <c r="G32" s="254">
        <v>91795</v>
      </c>
      <c r="H32" s="254">
        <v>97929</v>
      </c>
      <c r="I32" s="254">
        <v>104917</v>
      </c>
      <c r="J32" s="255">
        <v>106388</v>
      </c>
      <c r="L32" s="222"/>
      <c r="M32" s="256">
        <v>2.0526993101411373E-2</v>
      </c>
      <c r="N32" s="257">
        <v>1946</v>
      </c>
      <c r="O32" s="258">
        <v>-8.5614172902799046E-2</v>
      </c>
      <c r="P32" s="257">
        <v>-8283</v>
      </c>
      <c r="Q32" s="282">
        <f t="shared" si="10"/>
        <v>3.764200531283568E-2</v>
      </c>
      <c r="R32" s="254">
        <f t="shared" si="11"/>
        <v>3330</v>
      </c>
      <c r="S32" s="258">
        <f t="shared" si="12"/>
        <v>6.6822811699983609E-2</v>
      </c>
      <c r="T32" s="257">
        <f t="shared" si="13"/>
        <v>6134</v>
      </c>
      <c r="U32" s="258">
        <f t="shared" si="14"/>
        <v>7.1357820461763088E-2</v>
      </c>
      <c r="V32" s="257">
        <f t="shared" si="15"/>
        <v>6988</v>
      </c>
      <c r="W32" s="282">
        <v>5.6432153319100342E-2</v>
      </c>
      <c r="X32" s="257">
        <v>5683</v>
      </c>
    </row>
    <row r="33" spans="2:28" x14ac:dyDescent="0.35">
      <c r="B33" s="252" t="s">
        <v>353</v>
      </c>
      <c r="C33" s="219"/>
      <c r="D33" s="253">
        <v>166579</v>
      </c>
      <c r="E33" s="254">
        <v>170785</v>
      </c>
      <c r="F33" s="254">
        <v>156437</v>
      </c>
      <c r="G33" s="254">
        <v>169990</v>
      </c>
      <c r="H33" s="254">
        <v>175956</v>
      </c>
      <c r="I33" s="254">
        <v>181817</v>
      </c>
      <c r="J33" s="255">
        <v>182622</v>
      </c>
      <c r="K33" s="269"/>
      <c r="L33" s="219"/>
      <c r="M33" s="256">
        <v>2.5249281121870082E-2</v>
      </c>
      <c r="N33" s="257">
        <v>4206</v>
      </c>
      <c r="O33" s="258">
        <v>-8.4012061949234385E-2</v>
      </c>
      <c r="P33" s="257">
        <v>-14348</v>
      </c>
      <c r="Q33" s="282">
        <f t="shared" si="10"/>
        <v>8.6635514616107523E-2</v>
      </c>
      <c r="R33" s="254">
        <f t="shared" si="11"/>
        <v>13553</v>
      </c>
      <c r="S33" s="258">
        <f t="shared" si="12"/>
        <v>3.5096182128360409E-2</v>
      </c>
      <c r="T33" s="257">
        <f t="shared" si="13"/>
        <v>5966</v>
      </c>
      <c r="U33" s="258">
        <f t="shared" si="14"/>
        <v>3.3309463729568778E-2</v>
      </c>
      <c r="V33" s="257">
        <f t="shared" si="15"/>
        <v>5861</v>
      </c>
      <c r="W33" s="282">
        <v>1.4904968322774215E-2</v>
      </c>
      <c r="X33" s="257">
        <v>2682</v>
      </c>
      <c r="Z33" s="224"/>
    </row>
    <row r="34" spans="2:28" x14ac:dyDescent="0.35">
      <c r="B34" s="252" t="s">
        <v>354</v>
      </c>
      <c r="C34" s="219"/>
      <c r="D34" s="253">
        <v>132491</v>
      </c>
      <c r="E34" s="254">
        <v>151340</v>
      </c>
      <c r="F34" s="254">
        <v>154547</v>
      </c>
      <c r="G34" s="254">
        <v>170517</v>
      </c>
      <c r="H34" s="254">
        <v>187214</v>
      </c>
      <c r="I34" s="254">
        <v>210403</v>
      </c>
      <c r="J34" s="255">
        <v>217318</v>
      </c>
      <c r="L34" s="222"/>
      <c r="M34" s="256">
        <v>0.14226626714267376</v>
      </c>
      <c r="N34" s="257">
        <v>18849</v>
      </c>
      <c r="O34" s="258">
        <v>2.1190696445090529E-2</v>
      </c>
      <c r="P34" s="257">
        <v>3207</v>
      </c>
      <c r="Q34" s="282">
        <f t="shared" si="10"/>
        <v>0.10333426077503938</v>
      </c>
      <c r="R34" s="254">
        <f t="shared" si="11"/>
        <v>15970</v>
      </c>
      <c r="S34" s="258">
        <f t="shared" si="12"/>
        <v>9.7919855498278752E-2</v>
      </c>
      <c r="T34" s="257">
        <f t="shared" si="13"/>
        <v>16697</v>
      </c>
      <c r="U34" s="258">
        <f t="shared" si="14"/>
        <v>0.12386359994444862</v>
      </c>
      <c r="V34" s="257">
        <f t="shared" si="15"/>
        <v>23189</v>
      </c>
      <c r="W34" s="282">
        <v>9.036812555504814E-2</v>
      </c>
      <c r="X34" s="257">
        <v>18011</v>
      </c>
    </row>
    <row r="35" spans="2:28" x14ac:dyDescent="0.35">
      <c r="B35" s="252" t="s">
        <v>355</v>
      </c>
      <c r="C35" s="219"/>
      <c r="D35" s="253">
        <v>7022</v>
      </c>
      <c r="E35" s="254">
        <v>9202</v>
      </c>
      <c r="F35" s="254">
        <v>11820</v>
      </c>
      <c r="G35" s="254">
        <v>15678</v>
      </c>
      <c r="H35" s="254">
        <v>19892</v>
      </c>
      <c r="I35" s="254">
        <v>22322</v>
      </c>
      <c r="J35" s="255">
        <v>23361</v>
      </c>
      <c r="K35" s="269"/>
      <c r="L35" s="219"/>
      <c r="M35" s="256">
        <v>0.31045286243235548</v>
      </c>
      <c r="N35" s="257">
        <v>2180</v>
      </c>
      <c r="O35" s="258">
        <v>0.28450336883286242</v>
      </c>
      <c r="P35" s="257">
        <v>2618</v>
      </c>
      <c r="Q35" s="282">
        <f t="shared" si="10"/>
        <v>0.3263959390862945</v>
      </c>
      <c r="R35" s="254">
        <f t="shared" si="11"/>
        <v>3858</v>
      </c>
      <c r="S35" s="258">
        <f t="shared" si="12"/>
        <v>0.26878428370965679</v>
      </c>
      <c r="T35" s="257">
        <f t="shared" si="13"/>
        <v>4214</v>
      </c>
      <c r="U35" s="258">
        <f t="shared" si="14"/>
        <v>0.12215966217574903</v>
      </c>
      <c r="V35" s="257">
        <f t="shared" si="15"/>
        <v>2430</v>
      </c>
      <c r="W35" s="282">
        <v>0.11534972547147282</v>
      </c>
      <c r="X35" s="257">
        <v>2416</v>
      </c>
    </row>
    <row r="36" spans="2:28" x14ac:dyDescent="0.35">
      <c r="B36" s="252" t="s">
        <v>356</v>
      </c>
      <c r="C36" s="219"/>
      <c r="D36" s="253">
        <v>171</v>
      </c>
      <c r="E36" s="254">
        <v>236</v>
      </c>
      <c r="F36" s="254">
        <v>293</v>
      </c>
      <c r="G36" s="254">
        <v>388</v>
      </c>
      <c r="H36" s="254">
        <v>233</v>
      </c>
      <c r="I36" s="254">
        <v>197</v>
      </c>
      <c r="J36" s="255">
        <v>220</v>
      </c>
      <c r="L36" s="222"/>
      <c r="M36" s="256">
        <v>0.38011695906432741</v>
      </c>
      <c r="N36" s="257">
        <v>65</v>
      </c>
      <c r="O36" s="258">
        <v>0.24152542372881358</v>
      </c>
      <c r="P36" s="257">
        <v>57</v>
      </c>
      <c r="Q36" s="282">
        <f t="shared" si="10"/>
        <v>0.32423208191126274</v>
      </c>
      <c r="R36" s="254">
        <f t="shared" si="11"/>
        <v>95</v>
      </c>
      <c r="S36" s="258">
        <f t="shared" si="12"/>
        <v>-0.39948453608247425</v>
      </c>
      <c r="T36" s="257">
        <f t="shared" si="13"/>
        <v>-155</v>
      </c>
      <c r="U36" s="258">
        <f t="shared" si="14"/>
        <v>-0.15450643776824036</v>
      </c>
      <c r="V36" s="257">
        <f t="shared" si="15"/>
        <v>-36</v>
      </c>
      <c r="W36" s="282">
        <v>9.1743119266054496E-3</v>
      </c>
      <c r="X36" s="257">
        <v>2</v>
      </c>
    </row>
    <row r="37" spans="2:28" x14ac:dyDescent="0.35">
      <c r="B37" s="252" t="s">
        <v>357</v>
      </c>
      <c r="C37" s="219"/>
      <c r="D37" s="253">
        <v>29845</v>
      </c>
      <c r="E37" s="254">
        <v>37073</v>
      </c>
      <c r="F37" s="254">
        <v>46805</v>
      </c>
      <c r="G37" s="254">
        <v>56289</v>
      </c>
      <c r="H37" s="254">
        <v>61732</v>
      </c>
      <c r="I37" s="254">
        <v>67194</v>
      </c>
      <c r="J37" s="255">
        <v>69694</v>
      </c>
      <c r="K37" s="269"/>
      <c r="L37" s="219"/>
      <c r="M37" s="256">
        <v>0.24218462053945378</v>
      </c>
      <c r="N37" s="257">
        <v>7228</v>
      </c>
      <c r="O37" s="258">
        <v>0.26250910366034574</v>
      </c>
      <c r="P37" s="257">
        <v>9732</v>
      </c>
      <c r="Q37" s="282">
        <f t="shared" si="10"/>
        <v>0.20262792436705479</v>
      </c>
      <c r="R37" s="254">
        <f t="shared" si="11"/>
        <v>9484</v>
      </c>
      <c r="S37" s="258">
        <f t="shared" si="12"/>
        <v>9.6697400913144715E-2</v>
      </c>
      <c r="T37" s="257">
        <f t="shared" si="13"/>
        <v>5443</v>
      </c>
      <c r="U37" s="258">
        <f t="shared" si="14"/>
        <v>8.8479232812803676E-2</v>
      </c>
      <c r="V37" s="257">
        <f t="shared" si="15"/>
        <v>5462</v>
      </c>
      <c r="W37" s="282">
        <v>7.5973013446960946E-2</v>
      </c>
      <c r="X37" s="257">
        <v>4921</v>
      </c>
    </row>
    <row r="38" spans="2:28" x14ac:dyDescent="0.35">
      <c r="B38" s="252" t="s">
        <v>358</v>
      </c>
      <c r="C38" s="219"/>
      <c r="D38" s="253">
        <v>21423</v>
      </c>
      <c r="E38" s="254">
        <v>24365</v>
      </c>
      <c r="F38" s="254">
        <v>24374</v>
      </c>
      <c r="G38" s="254">
        <v>23330</v>
      </c>
      <c r="H38" s="254">
        <v>22270</v>
      </c>
      <c r="I38" s="254">
        <v>27295</v>
      </c>
      <c r="J38" s="255">
        <v>29056</v>
      </c>
      <c r="K38" s="269"/>
      <c r="L38" s="219"/>
      <c r="M38" s="256">
        <v>0.13732903888344294</v>
      </c>
      <c r="N38" s="257">
        <v>2942</v>
      </c>
      <c r="O38" s="258">
        <v>3.6938231069161276E-4</v>
      </c>
      <c r="P38" s="257">
        <v>9</v>
      </c>
      <c r="Q38" s="282">
        <f t="shared" si="10"/>
        <v>-4.2832526462624143E-2</v>
      </c>
      <c r="R38" s="254">
        <f t="shared" si="11"/>
        <v>-1044</v>
      </c>
      <c r="S38" s="258">
        <f t="shared" si="12"/>
        <v>-4.5435062151735983E-2</v>
      </c>
      <c r="T38" s="257">
        <f t="shared" si="13"/>
        <v>-1060</v>
      </c>
      <c r="U38" s="258">
        <f t="shared" si="14"/>
        <v>0.22563987427031873</v>
      </c>
      <c r="V38" s="257">
        <f t="shared" si="15"/>
        <v>5025</v>
      </c>
      <c r="W38" s="282">
        <v>0.18702508374867222</v>
      </c>
      <c r="X38" s="257">
        <v>4578</v>
      </c>
    </row>
    <row r="39" spans="2:28" x14ac:dyDescent="0.35">
      <c r="B39" s="252" t="s">
        <v>359</v>
      </c>
      <c r="C39" s="219"/>
      <c r="D39" s="253">
        <v>73552</v>
      </c>
      <c r="E39" s="254">
        <v>80417</v>
      </c>
      <c r="F39" s="254">
        <v>71239</v>
      </c>
      <c r="G39" s="254">
        <v>74832</v>
      </c>
      <c r="H39" s="254">
        <v>83087</v>
      </c>
      <c r="I39" s="254">
        <v>93395</v>
      </c>
      <c r="J39" s="255">
        <v>94987</v>
      </c>
      <c r="K39" s="269"/>
      <c r="L39" s="219"/>
      <c r="M39" s="256">
        <v>9.333532738742667E-2</v>
      </c>
      <c r="N39" s="257">
        <v>6865</v>
      </c>
      <c r="O39" s="258">
        <v>-0.11413009687006481</v>
      </c>
      <c r="P39" s="257">
        <v>-9178</v>
      </c>
      <c r="Q39" s="282">
        <f t="shared" si="10"/>
        <v>5.0435856763851206E-2</v>
      </c>
      <c r="R39" s="254">
        <f t="shared" si="11"/>
        <v>3593</v>
      </c>
      <c r="S39" s="258">
        <f t="shared" si="12"/>
        <v>0.11031376951036997</v>
      </c>
      <c r="T39" s="257">
        <f t="shared" si="13"/>
        <v>8255</v>
      </c>
      <c r="U39" s="258">
        <f t="shared" si="14"/>
        <v>0.12406272942818974</v>
      </c>
      <c r="V39" s="257">
        <f t="shared" si="15"/>
        <v>10308</v>
      </c>
      <c r="W39" s="282">
        <v>6.8554329362267019E-2</v>
      </c>
      <c r="X39" s="257">
        <v>6094</v>
      </c>
    </row>
    <row r="40" spans="2:28" x14ac:dyDescent="0.35">
      <c r="B40" s="252" t="s">
        <v>360</v>
      </c>
      <c r="C40" s="219"/>
      <c r="D40" s="253">
        <v>478</v>
      </c>
      <c r="E40" s="254">
        <v>47</v>
      </c>
      <c r="F40" s="254">
        <v>16</v>
      </c>
      <c r="G40" s="254">
        <v>0</v>
      </c>
      <c r="H40" s="254">
        <v>0</v>
      </c>
      <c r="I40" s="254">
        <v>0</v>
      </c>
      <c r="J40" s="255">
        <v>0</v>
      </c>
      <c r="L40" s="222"/>
      <c r="M40" s="256">
        <v>-0.90167364016736395</v>
      </c>
      <c r="N40" s="257">
        <v>-431</v>
      </c>
      <c r="O40" s="258">
        <v>-0.65957446808510634</v>
      </c>
      <c r="P40" s="257">
        <v>-31</v>
      </c>
      <c r="Q40" s="282">
        <f t="shared" si="10"/>
        <v>-1</v>
      </c>
      <c r="R40" s="254">
        <f t="shared" si="11"/>
        <v>-16</v>
      </c>
      <c r="S40" s="283" t="str">
        <f>IFERROR((H40/G40-1),"-")</f>
        <v>-</v>
      </c>
      <c r="T40" s="257">
        <f t="shared" si="13"/>
        <v>0</v>
      </c>
      <c r="U40" s="283" t="s">
        <v>364</v>
      </c>
      <c r="V40" s="257">
        <f t="shared" si="15"/>
        <v>0</v>
      </c>
      <c r="W40" s="284" t="s">
        <v>364</v>
      </c>
      <c r="X40" s="257">
        <v>0</v>
      </c>
    </row>
    <row r="41" spans="2:28" x14ac:dyDescent="0.35">
      <c r="B41" s="252" t="s">
        <v>361</v>
      </c>
      <c r="C41" s="219"/>
      <c r="D41" s="253">
        <v>406849</v>
      </c>
      <c r="E41" s="254">
        <v>426938</v>
      </c>
      <c r="F41" s="254">
        <v>450517</v>
      </c>
      <c r="G41" s="254">
        <v>482545</v>
      </c>
      <c r="H41" s="254">
        <v>517053</v>
      </c>
      <c r="I41" s="254">
        <v>558234</v>
      </c>
      <c r="J41" s="255">
        <v>590808</v>
      </c>
      <c r="L41" s="222"/>
      <c r="M41" s="256">
        <v>4.9377041605116467E-2</v>
      </c>
      <c r="N41" s="257">
        <v>20089</v>
      </c>
      <c r="O41" s="258">
        <v>5.5228159592259241E-2</v>
      </c>
      <c r="P41" s="257">
        <v>23579</v>
      </c>
      <c r="Q41" s="282">
        <f t="shared" si="10"/>
        <v>7.109165691860686E-2</v>
      </c>
      <c r="R41" s="254">
        <f t="shared" si="11"/>
        <v>32028</v>
      </c>
      <c r="S41" s="258">
        <f t="shared" si="12"/>
        <v>7.1512501424737529E-2</v>
      </c>
      <c r="T41" s="257">
        <f t="shared" si="13"/>
        <v>34508</v>
      </c>
      <c r="U41" s="258">
        <f t="shared" si="14"/>
        <v>7.9645606930043966E-2</v>
      </c>
      <c r="V41" s="257">
        <f t="shared" si="15"/>
        <v>41181</v>
      </c>
      <c r="W41" s="282">
        <v>9.4457761690051045E-2</v>
      </c>
      <c r="X41" s="257">
        <v>50990</v>
      </c>
    </row>
    <row r="42" spans="2:28" x14ac:dyDescent="0.35">
      <c r="B42" s="259" t="s">
        <v>362</v>
      </c>
      <c r="C42" s="219"/>
      <c r="D42" s="260">
        <v>7026</v>
      </c>
      <c r="E42" s="261">
        <v>7837</v>
      </c>
      <c r="F42" s="254">
        <v>7984</v>
      </c>
      <c r="G42" s="261">
        <v>8546</v>
      </c>
      <c r="H42" s="261">
        <v>9047</v>
      </c>
      <c r="I42" s="261">
        <v>10154</v>
      </c>
      <c r="J42" s="262">
        <v>10628</v>
      </c>
      <c r="K42" s="263"/>
      <c r="L42" s="222"/>
      <c r="M42" s="264">
        <v>0.11542840876743532</v>
      </c>
      <c r="N42" s="265">
        <v>811</v>
      </c>
      <c r="O42" s="266">
        <v>1.8757177491387056E-2</v>
      </c>
      <c r="P42" s="265">
        <v>147</v>
      </c>
      <c r="Q42" s="285">
        <f t="shared" si="10"/>
        <v>7.039078156312617E-2</v>
      </c>
      <c r="R42" s="261">
        <f t="shared" si="11"/>
        <v>562</v>
      </c>
      <c r="S42" s="266">
        <f t="shared" si="12"/>
        <v>5.8623917622279365E-2</v>
      </c>
      <c r="T42" s="265">
        <f t="shared" si="13"/>
        <v>501</v>
      </c>
      <c r="U42" s="266">
        <f t="shared" si="14"/>
        <v>0.12236100364761793</v>
      </c>
      <c r="V42" s="265">
        <f t="shared" si="15"/>
        <v>1107</v>
      </c>
      <c r="W42" s="285">
        <v>9.1506624216904697E-2</v>
      </c>
      <c r="X42" s="265">
        <v>891</v>
      </c>
      <c r="Z42" s="224"/>
      <c r="AA42" s="224"/>
      <c r="AB42" s="286"/>
    </row>
    <row r="43" spans="2:28" x14ac:dyDescent="0.35">
      <c r="B43" s="287" t="s">
        <v>363</v>
      </c>
      <c r="C43" s="219"/>
      <c r="D43" s="288">
        <v>1.2526703184652961</v>
      </c>
      <c r="E43" s="288">
        <v>1.2652820209777229</v>
      </c>
      <c r="F43" s="289">
        <v>1.2694973448493636</v>
      </c>
      <c r="G43" s="288">
        <v>1.2839792757306434</v>
      </c>
      <c r="H43" s="288">
        <v>1.31519745522625</v>
      </c>
      <c r="I43" s="288">
        <v>1.3500225942121986</v>
      </c>
      <c r="J43" s="288">
        <f>[1]Cuadro2_ampl!$J39</f>
        <v>1.3807456958105133</v>
      </c>
      <c r="K43" s="239"/>
      <c r="L43" s="223"/>
      <c r="M43" s="290">
        <f>E43/D43-1</f>
        <v>1.0067854507703089E-2</v>
      </c>
      <c r="N43" s="291">
        <f t="shared" ref="N43" si="16">E43-D43</f>
        <v>1.2611702512426826E-2</v>
      </c>
      <c r="O43" s="290">
        <f>F43/E43-1</f>
        <v>3.3315290992463886E-3</v>
      </c>
      <c r="P43" s="292">
        <f t="shared" ref="P43" si="17">F43-E43</f>
        <v>4.2153238716406971E-3</v>
      </c>
      <c r="Q43" s="293">
        <f>G43/F43-1</f>
        <v>1.1407610216780828E-2</v>
      </c>
      <c r="R43" s="291">
        <f t="shared" si="11"/>
        <v>1.4481930881279803E-2</v>
      </c>
      <c r="S43" s="290">
        <f t="shared" si="12"/>
        <v>2.4313616337648503E-2</v>
      </c>
      <c r="T43" s="291">
        <f>H43-G43</f>
        <v>3.1218179495606568E-2</v>
      </c>
      <c r="U43" s="294">
        <f t="shared" si="14"/>
        <v>2.6479019441197016E-2</v>
      </c>
      <c r="V43" s="291">
        <f t="shared" si="15"/>
        <v>3.4825138985948634E-2</v>
      </c>
      <c r="W43" s="290">
        <f>[1]Cuadro2_ampl!O39</f>
        <v>4.2153238716406971E-3</v>
      </c>
      <c r="X43" s="295">
        <f>[1]Cuadro2_ampl!V39</f>
        <v>3.360106537571661E-2</v>
      </c>
    </row>
  </sheetData>
  <mergeCells count="17">
    <mergeCell ref="D25:K26"/>
    <mergeCell ref="M25:X25"/>
    <mergeCell ref="M26:N26"/>
    <mergeCell ref="O26:P26"/>
    <mergeCell ref="W26:X26"/>
    <mergeCell ref="Q26:R26"/>
    <mergeCell ref="S26:T26"/>
    <mergeCell ref="U26:V26"/>
    <mergeCell ref="B3:W3"/>
    <mergeCell ref="D5:K6"/>
    <mergeCell ref="M5:X5"/>
    <mergeCell ref="M6:N6"/>
    <mergeCell ref="O6:P6"/>
    <mergeCell ref="W6:X6"/>
    <mergeCell ref="Q6:R6"/>
    <mergeCell ref="S6:T6"/>
    <mergeCell ref="U6:V6"/>
  </mergeCells>
  <pageMargins left="0.7" right="0.7" top="0.75" bottom="0.75" header="0.3" footer="0.3"/>
  <pageSetup paperSize="9" scale="58"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K9</xm:sqref>
            </x14:sparkline>
            <x14:sparkline>
              <xm:f>EVO!D10:J10</xm:f>
              <xm:sqref>K10</xm:sqref>
            </x14:sparkline>
            <x14:sparkline>
              <xm:f>EVO!D11:J11</xm:f>
              <xm:sqref>K11</xm:sqref>
            </x14:sparkline>
            <x14:sparkline>
              <xm:f>EVO!D12:J12</xm:f>
              <xm:sqref>K12</xm:sqref>
            </x14:sparkline>
            <x14:sparkline>
              <xm:f>EVO!D13:J13</xm:f>
              <xm:sqref>K13</xm:sqref>
            </x14:sparkline>
            <x14:sparkline>
              <xm:f>EVO!D14:J14</xm:f>
              <xm:sqref>K14</xm:sqref>
            </x14:sparkline>
            <x14:sparkline>
              <xm:f>EVO!D15:J15</xm:f>
              <xm:sqref>K15</xm:sqref>
            </x14:sparkline>
            <x14:sparkline>
              <xm:f>EVO!D16:J16</xm:f>
              <xm:sqref>K16</xm:sqref>
            </x14:sparkline>
            <x14:sparkline>
              <xm:f>EVO!D17:J17</xm:f>
              <xm:sqref>K17</xm:sqref>
            </x14:sparkline>
            <x14:sparkline>
              <xm:f>EVO!D18:J18</xm:f>
              <xm:sqref>K18</xm:sqref>
            </x14:sparkline>
            <x14:sparkline>
              <xm:f>EVO!D19:J19</xm:f>
              <xm:sqref>K19</xm:sqref>
            </x14:sparkline>
            <x14:sparkline>
              <xm:f>EVO!D20:J20</xm:f>
              <xm:sqref>K20</xm:sqref>
            </x14:sparkline>
            <x14:sparkline>
              <xm:f>EVO!D21:J21</xm:f>
              <xm:sqref>K21</xm:sqref>
            </x14:sparkline>
            <x14:sparkline>
              <xm:f>EVO!D22:J22</xm:f>
              <xm:sqref>K22</xm:sqref>
            </x14:sparkline>
            <x14:sparkline>
              <xm:f>EVO!D23:J23</xm:f>
              <xm:sqref>K23</xm:sqref>
            </x14:sparkline>
          </x14:sparklines>
        </x14:sparklineGroup>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K28</xm:sqref>
            </x14:sparkline>
            <x14:sparkline>
              <xm:f>EVO!D29:J29</xm:f>
              <xm:sqref>K29</xm:sqref>
            </x14:sparkline>
            <x14:sparkline>
              <xm:f>EVO!D30:J30</xm:f>
              <xm:sqref>K30</xm:sqref>
            </x14:sparkline>
            <x14:sparkline>
              <xm:f>EVO!D31:J31</xm:f>
              <xm:sqref>K31</xm:sqref>
            </x14:sparkline>
            <x14:sparkline>
              <xm:f>EVO!D32:J32</xm:f>
              <xm:sqref>K32</xm:sqref>
            </x14:sparkline>
            <x14:sparkline>
              <xm:f>EVO!D33:J33</xm:f>
              <xm:sqref>K33</xm:sqref>
            </x14:sparkline>
            <x14:sparkline>
              <xm:f>EVO!D34:J34</xm:f>
              <xm:sqref>K34</xm:sqref>
            </x14:sparkline>
            <x14:sparkline>
              <xm:f>EVO!D35:J35</xm:f>
              <xm:sqref>K35</xm:sqref>
            </x14:sparkline>
            <x14:sparkline>
              <xm:f>EVO!D36:J36</xm:f>
              <xm:sqref>K36</xm:sqref>
            </x14:sparkline>
            <x14:sparkline>
              <xm:f>EVO!D37:J37</xm:f>
              <xm:sqref>K37</xm:sqref>
            </x14:sparkline>
            <x14:sparkline>
              <xm:f>EVO!D38:J38</xm:f>
              <xm:sqref>K38</xm:sqref>
            </x14:sparkline>
            <x14:sparkline>
              <xm:f>EVO!D39:J39</xm:f>
              <xm:sqref>K39</xm:sqref>
            </x14:sparkline>
            <x14:sparkline>
              <xm:f>EVO!D40:J40</xm:f>
              <xm:sqref>K40</xm:sqref>
            </x14:sparkline>
            <x14:sparkline>
              <xm:f>EVO!D41:J41</xm:f>
              <xm:sqref>K41</xm:sqref>
            </x14:sparkline>
            <x14:sparkline>
              <xm:f>EVO!D42:J42</xm:f>
              <xm:sqref>K42</xm:sqref>
            </x14:sparkline>
            <x14:sparkline>
              <xm:f>EVO!D43:J43</xm:f>
              <xm:sqref>K43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topLeftCell="A4"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4" customWidth="1"/>
    <col min="25" max="25" width="10.453125" style="734" customWidth="1"/>
    <col min="26" max="26" width="1.453125" style="615" customWidth="1"/>
    <col min="27" max="16384" width="11.453125" style="615"/>
  </cols>
  <sheetData>
    <row r="1" spans="2:30" s="613" customFormat="1" ht="9" customHeight="1" x14ac:dyDescent="0.25">
      <c r="B1" s="613" t="s">
        <v>33</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35">
      <c r="B2" s="720"/>
      <c r="C2" s="720"/>
      <c r="D2" s="720"/>
      <c r="E2" s="720"/>
      <c r="F2" s="720"/>
      <c r="G2" s="720"/>
      <c r="H2" s="720"/>
      <c r="I2" s="720"/>
      <c r="J2" s="720"/>
      <c r="K2" s="720"/>
      <c r="X2" s="667"/>
      <c r="Y2" s="667"/>
    </row>
    <row r="3" spans="2:30" s="621" customFormat="1" ht="18.75" customHeight="1" x14ac:dyDescent="0.25">
      <c r="B3" s="1478" t="s">
        <v>419</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5">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5">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5">
      <c r="B7" s="1492" t="s">
        <v>12</v>
      </c>
      <c r="C7" s="625"/>
      <c r="D7" s="873" t="s">
        <v>248</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249</v>
      </c>
      <c r="AD7" s="829"/>
    </row>
    <row r="8" spans="2:30" s="626" customFormat="1" ht="20.25" customHeight="1" x14ac:dyDescent="0.25">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5">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5">
      <c r="B10" s="674" t="s">
        <v>8</v>
      </c>
      <c r="C10" s="633"/>
      <c r="D10" s="832">
        <v>131252</v>
      </c>
      <c r="E10" s="633"/>
      <c r="F10" s="675">
        <v>25</v>
      </c>
      <c r="G10" s="676">
        <v>0.10980645769756742</v>
      </c>
      <c r="H10" s="675">
        <v>59017</v>
      </c>
      <c r="I10" s="676">
        <v>28.272131390500057</v>
      </c>
      <c r="J10" s="675">
        <v>69450</v>
      </c>
      <c r="K10" s="676">
        <v>32.258846830096402</v>
      </c>
      <c r="L10" s="675">
        <v>8213</v>
      </c>
      <c r="M10" s="676">
        <v>4.8732510121730224</v>
      </c>
      <c r="N10" s="675">
        <v>15981</v>
      </c>
      <c r="O10" s="676">
        <v>8.4901275236959641</v>
      </c>
      <c r="P10" s="675">
        <v>2258</v>
      </c>
      <c r="Q10" s="676">
        <v>1.0178991262639532</v>
      </c>
      <c r="R10" s="675">
        <v>39156</v>
      </c>
      <c r="S10" s="676">
        <v>24.976590341073678</v>
      </c>
      <c r="T10" s="675">
        <v>4</v>
      </c>
      <c r="U10" s="676">
        <v>1.3473184993566553E-3</v>
      </c>
      <c r="V10" s="833">
        <f>F10+H10+J10+L10+N10+P10+R10+T10</f>
        <v>194104</v>
      </c>
      <c r="W10" s="676">
        <f t="shared" ref="V10:W27" si="0">G10+I10+K10+M10+O10+Q10+S10+U10</f>
        <v>100</v>
      </c>
      <c r="X10" s="678"/>
      <c r="Y10" s="834">
        <f t="shared" ref="Y10:Y27" si="1">V10/D10</f>
        <v>1.4788650839606254</v>
      </c>
    </row>
    <row r="11" spans="2:30" s="633" customFormat="1" ht="18" customHeight="1" x14ac:dyDescent="0.25">
      <c r="B11" s="682" t="s">
        <v>7</v>
      </c>
      <c r="D11" s="835">
        <v>15041</v>
      </c>
      <c r="F11" s="683">
        <v>1250</v>
      </c>
      <c r="G11" s="684">
        <v>6.7192847663616684</v>
      </c>
      <c r="H11" s="683">
        <v>2738</v>
      </c>
      <c r="I11" s="684">
        <v>7.4806174477893412</v>
      </c>
      <c r="J11" s="683">
        <v>1616</v>
      </c>
      <c r="K11" s="684">
        <v>9.4083956136062028</v>
      </c>
      <c r="L11" s="683">
        <v>674</v>
      </c>
      <c r="M11" s="684">
        <v>4.4632255360759938</v>
      </c>
      <c r="N11" s="683">
        <v>1232</v>
      </c>
      <c r="O11" s="684">
        <v>7.9346231752462106</v>
      </c>
      <c r="P11" s="683">
        <v>3742</v>
      </c>
      <c r="Q11" s="684">
        <v>21.121743381993433</v>
      </c>
      <c r="R11" s="683">
        <v>7760</v>
      </c>
      <c r="S11" s="684">
        <v>42.87211007892715</v>
      </c>
      <c r="T11" s="683">
        <v>0</v>
      </c>
      <c r="U11" s="684">
        <v>0</v>
      </c>
      <c r="V11" s="836">
        <f t="shared" si="0"/>
        <v>19012</v>
      </c>
      <c r="W11" s="684">
        <f t="shared" si="0"/>
        <v>100</v>
      </c>
      <c r="X11" s="678"/>
      <c r="Y11" s="837">
        <f t="shared" si="1"/>
        <v>1.2640117013496444</v>
      </c>
    </row>
    <row r="12" spans="2:30" s="633" customFormat="1" ht="22.5" customHeight="1" x14ac:dyDescent="0.25">
      <c r="B12" s="682" t="s">
        <v>37</v>
      </c>
      <c r="D12" s="835">
        <v>10662</v>
      </c>
      <c r="F12" s="685">
        <v>2775</v>
      </c>
      <c r="G12" s="684">
        <v>23.348325837081461</v>
      </c>
      <c r="H12" s="685">
        <v>1322</v>
      </c>
      <c r="I12" s="684">
        <v>3.2783608195902048</v>
      </c>
      <c r="J12" s="685">
        <v>1930</v>
      </c>
      <c r="K12" s="684">
        <v>9.9050474762618688</v>
      </c>
      <c r="L12" s="685">
        <v>879</v>
      </c>
      <c r="M12" s="684">
        <v>9.3253373313343335</v>
      </c>
      <c r="N12" s="685">
        <v>1943</v>
      </c>
      <c r="O12" s="684">
        <v>15.282358820589705</v>
      </c>
      <c r="P12" s="685">
        <v>1657</v>
      </c>
      <c r="Q12" s="684">
        <v>7.6761619190404797</v>
      </c>
      <c r="R12" s="685">
        <v>4210</v>
      </c>
      <c r="S12" s="684">
        <v>31.174412793603199</v>
      </c>
      <c r="T12" s="685">
        <v>4</v>
      </c>
      <c r="U12" s="684">
        <v>9.9950024987506252E-3</v>
      </c>
      <c r="V12" s="836">
        <f t="shared" si="0"/>
        <v>14720</v>
      </c>
      <c r="W12" s="684">
        <f t="shared" si="0"/>
        <v>100</v>
      </c>
      <c r="X12" s="678"/>
      <c r="Y12" s="837">
        <f t="shared" si="1"/>
        <v>1.380604014256237</v>
      </c>
    </row>
    <row r="13" spans="2:30" s="633" customFormat="1" ht="18" customHeight="1" x14ac:dyDescent="0.25">
      <c r="B13" s="682" t="s">
        <v>38</v>
      </c>
      <c r="D13" s="835">
        <v>10127</v>
      </c>
      <c r="F13" s="683">
        <v>1047</v>
      </c>
      <c r="G13" s="684">
        <v>4.3208578637510513</v>
      </c>
      <c r="H13" s="683">
        <v>4985</v>
      </c>
      <c r="I13" s="684">
        <v>17.29394449116905</v>
      </c>
      <c r="J13" s="683">
        <v>777</v>
      </c>
      <c r="K13" s="684">
        <v>2.6913372582001682</v>
      </c>
      <c r="L13" s="683">
        <v>924</v>
      </c>
      <c r="M13" s="684">
        <v>5.1198486122792266</v>
      </c>
      <c r="N13" s="683">
        <v>853</v>
      </c>
      <c r="O13" s="684">
        <v>9.8927670311185878</v>
      </c>
      <c r="P13" s="683">
        <v>338</v>
      </c>
      <c r="Q13" s="684">
        <v>3.4798149705634986</v>
      </c>
      <c r="R13" s="683">
        <v>7618</v>
      </c>
      <c r="S13" s="684">
        <v>57.201429772918416</v>
      </c>
      <c r="T13" s="683">
        <v>0</v>
      </c>
      <c r="U13" s="684">
        <v>0</v>
      </c>
      <c r="V13" s="836">
        <f t="shared" si="0"/>
        <v>16542</v>
      </c>
      <c r="W13" s="684">
        <f t="shared" si="0"/>
        <v>100</v>
      </c>
      <c r="X13" s="678"/>
      <c r="Y13" s="837">
        <f t="shared" si="1"/>
        <v>1.633455119976301</v>
      </c>
    </row>
    <row r="14" spans="2:30" s="633" customFormat="1" ht="18" customHeight="1" x14ac:dyDescent="0.25">
      <c r="B14" s="682" t="s">
        <v>6</v>
      </c>
      <c r="D14" s="835">
        <v>15105</v>
      </c>
      <c r="F14" s="683">
        <v>551</v>
      </c>
      <c r="G14" s="684">
        <v>0.42908762420957541</v>
      </c>
      <c r="H14" s="683">
        <v>926</v>
      </c>
      <c r="I14" s="684">
        <v>4.9683830171635046</v>
      </c>
      <c r="J14" s="683">
        <v>290</v>
      </c>
      <c r="K14" s="684">
        <v>4.5167118337850046E-2</v>
      </c>
      <c r="L14" s="683">
        <v>1938</v>
      </c>
      <c r="M14" s="684">
        <v>21.081752484191508</v>
      </c>
      <c r="N14" s="683">
        <v>1909</v>
      </c>
      <c r="O14" s="684">
        <v>16.700542005420054</v>
      </c>
      <c r="P14" s="683">
        <v>4861</v>
      </c>
      <c r="Q14" s="684">
        <v>17.626467931345982</v>
      </c>
      <c r="R14" s="683">
        <v>6850</v>
      </c>
      <c r="S14" s="684">
        <v>39.14859981933153</v>
      </c>
      <c r="T14" s="683">
        <v>0</v>
      </c>
      <c r="U14" s="684">
        <v>0</v>
      </c>
      <c r="V14" s="836">
        <f t="shared" si="0"/>
        <v>17325</v>
      </c>
      <c r="W14" s="684">
        <f t="shared" si="0"/>
        <v>100</v>
      </c>
      <c r="X14" s="678"/>
      <c r="Y14" s="837">
        <f t="shared" si="1"/>
        <v>1.1469712015888778</v>
      </c>
    </row>
    <row r="15" spans="2:30" s="633" customFormat="1" ht="18" customHeight="1" x14ac:dyDescent="0.25">
      <c r="B15" s="682" t="s">
        <v>5</v>
      </c>
      <c r="D15" s="835">
        <v>7658</v>
      </c>
      <c r="F15" s="685">
        <v>3328</v>
      </c>
      <c r="G15" s="684">
        <v>0</v>
      </c>
      <c r="H15" s="685">
        <v>1398</v>
      </c>
      <c r="I15" s="684">
        <v>11.413246850442809</v>
      </c>
      <c r="J15" s="685">
        <v>562</v>
      </c>
      <c r="K15" s="684">
        <v>6.1619059498565552</v>
      </c>
      <c r="L15" s="685">
        <v>811</v>
      </c>
      <c r="M15" s="684">
        <v>9.0931769988773858</v>
      </c>
      <c r="N15" s="685">
        <v>2686</v>
      </c>
      <c r="O15" s="684">
        <v>28.888611700137208</v>
      </c>
      <c r="P15" s="685">
        <v>109</v>
      </c>
      <c r="Q15" s="684">
        <v>0</v>
      </c>
      <c r="R15" s="685">
        <v>3577</v>
      </c>
      <c r="S15" s="684">
        <v>44.443058500686043</v>
      </c>
      <c r="T15" s="685">
        <v>0</v>
      </c>
      <c r="U15" s="684">
        <v>0</v>
      </c>
      <c r="V15" s="836">
        <f t="shared" si="0"/>
        <v>12471</v>
      </c>
      <c r="W15" s="684">
        <f t="shared" si="0"/>
        <v>100</v>
      </c>
      <c r="X15" s="678"/>
      <c r="Y15" s="837">
        <f t="shared" si="1"/>
        <v>1.6284930791329328</v>
      </c>
    </row>
    <row r="16" spans="2:30" s="744" customFormat="1" ht="18" customHeight="1" x14ac:dyDescent="0.25">
      <c r="B16" s="838" t="s">
        <v>4</v>
      </c>
      <c r="D16" s="839">
        <v>40936</v>
      </c>
      <c r="E16" s="822"/>
      <c r="F16" s="840">
        <v>4526</v>
      </c>
      <c r="G16" s="841">
        <v>10.020679338261175</v>
      </c>
      <c r="H16" s="840">
        <v>8466</v>
      </c>
      <c r="I16" s="841">
        <v>9.329901443153819</v>
      </c>
      <c r="J16" s="840">
        <v>6825</v>
      </c>
      <c r="K16" s="841">
        <v>17.52243928194298</v>
      </c>
      <c r="L16" s="840">
        <v>2443</v>
      </c>
      <c r="M16" s="841">
        <v>6.0366068285814851</v>
      </c>
      <c r="N16" s="840">
        <v>3233</v>
      </c>
      <c r="O16" s="841">
        <v>6.7053854276663145</v>
      </c>
      <c r="P16" s="840">
        <v>17299</v>
      </c>
      <c r="Q16" s="841">
        <v>27.28132699753608</v>
      </c>
      <c r="R16" s="840">
        <v>12716</v>
      </c>
      <c r="S16" s="841">
        <v>22.32268567405843</v>
      </c>
      <c r="T16" s="840">
        <v>830</v>
      </c>
      <c r="U16" s="841">
        <v>0.78097500879971837</v>
      </c>
      <c r="V16" s="842">
        <f t="shared" si="0"/>
        <v>56338</v>
      </c>
      <c r="W16" s="841">
        <f t="shared" si="0"/>
        <v>100</v>
      </c>
      <c r="X16" s="843"/>
      <c r="Y16" s="837">
        <f t="shared" si="1"/>
        <v>1.3762458471760797</v>
      </c>
    </row>
    <row r="17" spans="2:25" s="744" customFormat="1" ht="18" customHeight="1" x14ac:dyDescent="0.25">
      <c r="B17" s="838" t="s">
        <v>40</v>
      </c>
      <c r="D17" s="839">
        <v>24157</v>
      </c>
      <c r="E17" s="822"/>
      <c r="F17" s="840">
        <v>2557</v>
      </c>
      <c r="G17" s="841">
        <v>6.2973598149477548</v>
      </c>
      <c r="H17" s="840">
        <v>8828</v>
      </c>
      <c r="I17" s="841">
        <v>14.552923346893197</v>
      </c>
      <c r="J17" s="840">
        <v>4536</v>
      </c>
      <c r="K17" s="841">
        <v>18.975831538645608</v>
      </c>
      <c r="L17" s="840">
        <v>1476</v>
      </c>
      <c r="M17" s="841">
        <v>5.4997208263539923</v>
      </c>
      <c r="N17" s="840">
        <v>4008</v>
      </c>
      <c r="O17" s="841">
        <v>17.08542713567839</v>
      </c>
      <c r="P17" s="840">
        <v>3979</v>
      </c>
      <c r="Q17" s="841">
        <v>12.363404323203318</v>
      </c>
      <c r="R17" s="840">
        <v>7358</v>
      </c>
      <c r="S17" s="841">
        <v>25.201403844619925</v>
      </c>
      <c r="T17" s="840">
        <v>4</v>
      </c>
      <c r="U17" s="841">
        <v>2.3929169657812874E-2</v>
      </c>
      <c r="V17" s="842">
        <f t="shared" si="0"/>
        <v>32746</v>
      </c>
      <c r="W17" s="841">
        <f t="shared" si="0"/>
        <v>99.999999999999986</v>
      </c>
      <c r="X17" s="843"/>
      <c r="Y17" s="837">
        <f t="shared" si="1"/>
        <v>1.3555491161982034</v>
      </c>
    </row>
    <row r="18" spans="2:25" s="744" customFormat="1" ht="18" customHeight="1" x14ac:dyDescent="0.25">
      <c r="B18" s="838" t="s">
        <v>41</v>
      </c>
      <c r="D18" s="839">
        <v>86114</v>
      </c>
      <c r="E18" s="822"/>
      <c r="F18" s="840">
        <v>5</v>
      </c>
      <c r="G18" s="841">
        <v>0.42117310443490702</v>
      </c>
      <c r="H18" s="840">
        <v>11358</v>
      </c>
      <c r="I18" s="841">
        <v>9.6183118741058653</v>
      </c>
      <c r="J18" s="840">
        <v>12954</v>
      </c>
      <c r="K18" s="841">
        <v>13.866666666666667</v>
      </c>
      <c r="L18" s="840">
        <v>7148</v>
      </c>
      <c r="M18" s="841">
        <v>8.0606580829756798</v>
      </c>
      <c r="N18" s="840">
        <v>19913</v>
      </c>
      <c r="O18" s="841">
        <v>18.894420600858368</v>
      </c>
      <c r="P18" s="840">
        <v>11091</v>
      </c>
      <c r="Q18" s="841">
        <v>7.6623748211731044</v>
      </c>
      <c r="R18" s="840">
        <v>45018</v>
      </c>
      <c r="S18" s="841">
        <v>41.460371959942776</v>
      </c>
      <c r="T18" s="840">
        <v>20</v>
      </c>
      <c r="U18" s="841">
        <v>1.602288984263233E-2</v>
      </c>
      <c r="V18" s="842">
        <f t="shared" si="0"/>
        <v>107507</v>
      </c>
      <c r="W18" s="841">
        <f t="shared" si="0"/>
        <v>99.999999999999986</v>
      </c>
      <c r="X18" s="843"/>
      <c r="Y18" s="837">
        <f t="shared" si="1"/>
        <v>1.2484265044011427</v>
      </c>
    </row>
    <row r="19" spans="2:25" s="744" customFormat="1" ht="18" customHeight="1" x14ac:dyDescent="0.25">
      <c r="B19" s="838" t="s">
        <v>3</v>
      </c>
      <c r="D19" s="839">
        <v>58649</v>
      </c>
      <c r="E19" s="822"/>
      <c r="F19" s="840">
        <v>303</v>
      </c>
      <c r="G19" s="841">
        <v>0.3575259206292456</v>
      </c>
      <c r="H19" s="840">
        <v>32021</v>
      </c>
      <c r="I19" s="841">
        <v>6.0600643546657134</v>
      </c>
      <c r="J19" s="840">
        <v>1965</v>
      </c>
      <c r="K19" s="841">
        <v>9.8319628173042545E-2</v>
      </c>
      <c r="L19" s="840">
        <v>4190</v>
      </c>
      <c r="M19" s="841">
        <v>10.001787629603147</v>
      </c>
      <c r="N19" s="840">
        <v>6461</v>
      </c>
      <c r="O19" s="841">
        <v>14.864140150160887</v>
      </c>
      <c r="P19" s="840">
        <v>8802</v>
      </c>
      <c r="Q19" s="841">
        <v>14.593016327017041</v>
      </c>
      <c r="R19" s="840">
        <v>37206</v>
      </c>
      <c r="S19" s="841">
        <v>54.019187224407105</v>
      </c>
      <c r="T19" s="840">
        <v>291</v>
      </c>
      <c r="U19" s="841">
        <v>5.9587653438207605E-3</v>
      </c>
      <c r="V19" s="842">
        <f t="shared" si="0"/>
        <v>91239</v>
      </c>
      <c r="W19" s="841">
        <f t="shared" si="0"/>
        <v>100</v>
      </c>
      <c r="X19" s="843"/>
      <c r="Y19" s="837">
        <f t="shared" si="1"/>
        <v>1.5556786986990401</v>
      </c>
    </row>
    <row r="20" spans="2:25" s="633" customFormat="1" ht="18" customHeight="1" x14ac:dyDescent="0.25">
      <c r="B20" s="838" t="s">
        <v>2</v>
      </c>
      <c r="D20" s="835">
        <v>12011</v>
      </c>
      <c r="F20" s="683">
        <v>333</v>
      </c>
      <c r="G20" s="684">
        <v>1.8696778970751573</v>
      </c>
      <c r="H20" s="683">
        <v>2189</v>
      </c>
      <c r="I20" s="684">
        <v>6.5808959644576079</v>
      </c>
      <c r="J20" s="683">
        <v>299</v>
      </c>
      <c r="K20" s="684">
        <v>2.4157719363198815</v>
      </c>
      <c r="L20" s="683">
        <v>898</v>
      </c>
      <c r="M20" s="684">
        <v>7.2102924842650866</v>
      </c>
      <c r="N20" s="683">
        <v>1812</v>
      </c>
      <c r="O20" s="684">
        <v>12.865605331358756</v>
      </c>
      <c r="P20" s="683">
        <v>6330</v>
      </c>
      <c r="Q20" s="684">
        <v>43.169196593854132</v>
      </c>
      <c r="R20" s="683">
        <v>2530</v>
      </c>
      <c r="S20" s="684">
        <v>25.888559792669383</v>
      </c>
      <c r="T20" s="683">
        <v>0</v>
      </c>
      <c r="U20" s="684">
        <v>0</v>
      </c>
      <c r="V20" s="836">
        <f t="shared" si="0"/>
        <v>14391</v>
      </c>
      <c r="W20" s="684">
        <f t="shared" si="0"/>
        <v>100</v>
      </c>
      <c r="X20" s="678"/>
      <c r="Y20" s="837">
        <f t="shared" si="1"/>
        <v>1.198151694280243</v>
      </c>
    </row>
    <row r="21" spans="2:25" s="633" customFormat="1" ht="18" customHeight="1" x14ac:dyDescent="0.25">
      <c r="B21" s="682" t="s">
        <v>35</v>
      </c>
      <c r="D21" s="835">
        <v>26188</v>
      </c>
      <c r="F21" s="683">
        <v>2224</v>
      </c>
      <c r="G21" s="684">
        <v>6.8877841448142387</v>
      </c>
      <c r="H21" s="683">
        <v>5155</v>
      </c>
      <c r="I21" s="684">
        <v>7.9655421046639594</v>
      </c>
      <c r="J21" s="683">
        <v>8795</v>
      </c>
      <c r="K21" s="684">
        <v>32.791924405145913</v>
      </c>
      <c r="L21" s="683">
        <v>3199</v>
      </c>
      <c r="M21" s="684">
        <v>12.428370839816326</v>
      </c>
      <c r="N21" s="683">
        <v>2608</v>
      </c>
      <c r="O21" s="684">
        <v>10.219726006603166</v>
      </c>
      <c r="P21" s="683">
        <v>5152</v>
      </c>
      <c r="Q21" s="684">
        <v>11.248149975333005</v>
      </c>
      <c r="R21" s="683">
        <v>6626</v>
      </c>
      <c r="S21" s="684">
        <v>18.30670562786991</v>
      </c>
      <c r="T21" s="683">
        <v>47</v>
      </c>
      <c r="U21" s="684">
        <v>0.15179689575348185</v>
      </c>
      <c r="V21" s="836">
        <f t="shared" si="0"/>
        <v>33806</v>
      </c>
      <c r="W21" s="684">
        <f t="shared" si="0"/>
        <v>100</v>
      </c>
      <c r="X21" s="678"/>
      <c r="Y21" s="837">
        <f t="shared" si="1"/>
        <v>1.2908965938597832</v>
      </c>
    </row>
    <row r="22" spans="2:25" s="633" customFormat="1" ht="21" customHeight="1" x14ac:dyDescent="0.25">
      <c r="B22" s="682" t="s">
        <v>42</v>
      </c>
      <c r="D22" s="835">
        <v>69073</v>
      </c>
      <c r="F22" s="683">
        <v>2416</v>
      </c>
      <c r="G22" s="684">
        <v>2.5204128338771832</v>
      </c>
      <c r="H22" s="683">
        <v>28442</v>
      </c>
      <c r="I22" s="684">
        <v>25.114060861990048</v>
      </c>
      <c r="J22" s="683">
        <v>20739</v>
      </c>
      <c r="K22" s="684">
        <v>22.629084412420454</v>
      </c>
      <c r="L22" s="683">
        <v>7858</v>
      </c>
      <c r="M22" s="684">
        <v>9.9753421825859707</v>
      </c>
      <c r="N22" s="683">
        <v>8116</v>
      </c>
      <c r="O22" s="684">
        <v>9.2193659840240976</v>
      </c>
      <c r="P22" s="683">
        <v>9982</v>
      </c>
      <c r="Q22" s="684">
        <v>9.4349373218952568</v>
      </c>
      <c r="R22" s="683">
        <v>19447</v>
      </c>
      <c r="S22" s="684">
        <v>21.083172147001935</v>
      </c>
      <c r="T22" s="683">
        <v>16</v>
      </c>
      <c r="U22" s="684">
        <v>2.3624256205058543E-2</v>
      </c>
      <c r="V22" s="836">
        <f t="shared" si="0"/>
        <v>97016</v>
      </c>
      <c r="W22" s="684">
        <f t="shared" si="0"/>
        <v>100</v>
      </c>
      <c r="X22" s="678"/>
      <c r="Y22" s="837">
        <f t="shared" si="1"/>
        <v>1.4045430197037916</v>
      </c>
    </row>
    <row r="23" spans="2:25" s="633" customFormat="1" ht="18" customHeight="1" x14ac:dyDescent="0.25">
      <c r="B23" s="682" t="s">
        <v>43</v>
      </c>
      <c r="D23" s="835">
        <v>16967</v>
      </c>
      <c r="F23" s="683">
        <v>1891</v>
      </c>
      <c r="G23" s="684">
        <v>10.863942058975686</v>
      </c>
      <c r="H23" s="683">
        <v>4027</v>
      </c>
      <c r="I23" s="684">
        <v>12.81945162959131</v>
      </c>
      <c r="J23" s="683">
        <v>1193</v>
      </c>
      <c r="K23" s="684">
        <v>1.5468184169684429</v>
      </c>
      <c r="L23" s="683">
        <v>2013</v>
      </c>
      <c r="M23" s="684">
        <v>10.57941024314537</v>
      </c>
      <c r="N23" s="683">
        <v>2430</v>
      </c>
      <c r="O23" s="684">
        <v>11.810657009829281</v>
      </c>
      <c r="P23" s="683">
        <v>504</v>
      </c>
      <c r="Q23" s="684">
        <v>2.7728918779099843</v>
      </c>
      <c r="R23" s="683">
        <v>9895</v>
      </c>
      <c r="S23" s="684">
        <v>49.606828763579927</v>
      </c>
      <c r="T23" s="683">
        <v>0</v>
      </c>
      <c r="U23" s="684">
        <v>0</v>
      </c>
      <c r="V23" s="836">
        <f>F23+H23+J23+L23+N23+P23+R23+T23</f>
        <v>21953</v>
      </c>
      <c r="W23" s="684">
        <f t="shared" si="0"/>
        <v>100</v>
      </c>
      <c r="X23" s="678"/>
      <c r="Y23" s="837">
        <f t="shared" si="1"/>
        <v>1.2938645606176695</v>
      </c>
    </row>
    <row r="24" spans="2:25" s="633" customFormat="1" ht="22.5" customHeight="1" x14ac:dyDescent="0.25">
      <c r="B24" s="682" t="s">
        <v>44</v>
      </c>
      <c r="D24" s="835">
        <v>6161</v>
      </c>
      <c r="F24" s="685">
        <v>558</v>
      </c>
      <c r="G24" s="686">
        <v>3.1306171360095867</v>
      </c>
      <c r="H24" s="685">
        <v>1095</v>
      </c>
      <c r="I24" s="684">
        <v>11.593768723786699</v>
      </c>
      <c r="J24" s="685">
        <v>297</v>
      </c>
      <c r="K24" s="684">
        <v>5.0179748352306772</v>
      </c>
      <c r="L24" s="685">
        <v>311</v>
      </c>
      <c r="M24" s="684">
        <v>1.6776512881965249</v>
      </c>
      <c r="N24" s="685">
        <v>1455</v>
      </c>
      <c r="O24" s="684">
        <v>14.679448771719592</v>
      </c>
      <c r="P24" s="685">
        <v>1314</v>
      </c>
      <c r="Q24" s="684">
        <v>12.732174955062911</v>
      </c>
      <c r="R24" s="685">
        <v>3084</v>
      </c>
      <c r="S24" s="684">
        <v>51.078490113840623</v>
      </c>
      <c r="T24" s="685">
        <v>16</v>
      </c>
      <c r="U24" s="684">
        <v>8.9874176153385263E-2</v>
      </c>
      <c r="V24" s="844">
        <f t="shared" si="0"/>
        <v>8130</v>
      </c>
      <c r="W24" s="684">
        <f t="shared" si="0"/>
        <v>100</v>
      </c>
      <c r="X24" s="678"/>
      <c r="Y24" s="837">
        <f t="shared" si="1"/>
        <v>1.3195909754909918</v>
      </c>
    </row>
    <row r="25" spans="2:25" s="633" customFormat="1" ht="18" customHeight="1" x14ac:dyDescent="0.25">
      <c r="B25" s="682" t="s">
        <v>45</v>
      </c>
      <c r="D25" s="835">
        <v>23526</v>
      </c>
      <c r="F25" s="685">
        <v>444</v>
      </c>
      <c r="G25" s="686">
        <v>0.32482446354747685</v>
      </c>
      <c r="H25" s="685">
        <v>8289</v>
      </c>
      <c r="I25" s="684">
        <v>17.120545967583176</v>
      </c>
      <c r="J25" s="685">
        <v>1896</v>
      </c>
      <c r="K25" s="684">
        <v>6.9394317212415517</v>
      </c>
      <c r="L25" s="685">
        <v>3228</v>
      </c>
      <c r="M25" s="684">
        <v>10.256578515650633</v>
      </c>
      <c r="N25" s="685">
        <v>4817</v>
      </c>
      <c r="O25" s="684">
        <v>14.54163659032745</v>
      </c>
      <c r="P25" s="685">
        <v>651</v>
      </c>
      <c r="Q25" s="684">
        <v>1.9030120086619857</v>
      </c>
      <c r="R25" s="685">
        <v>12415</v>
      </c>
      <c r="S25" s="684">
        <v>42.788240698208547</v>
      </c>
      <c r="T25" s="685">
        <v>2533</v>
      </c>
      <c r="U25" s="684">
        <v>6.1257300347791848</v>
      </c>
      <c r="V25" s="844">
        <f t="shared" si="0"/>
        <v>34273</v>
      </c>
      <c r="W25" s="684">
        <f t="shared" si="0"/>
        <v>100</v>
      </c>
      <c r="X25" s="678"/>
      <c r="Y25" s="837">
        <f t="shared" si="1"/>
        <v>1.4568137379920088</v>
      </c>
    </row>
    <row r="26" spans="2:25" s="633" customFormat="1" ht="18" customHeight="1" x14ac:dyDescent="0.25">
      <c r="B26" s="682" t="s">
        <v>46</v>
      </c>
      <c r="D26" s="835">
        <v>4010</v>
      </c>
      <c r="F26" s="685">
        <v>567</v>
      </c>
      <c r="G26" s="686">
        <v>7.345642247369466</v>
      </c>
      <c r="H26" s="685">
        <v>1274</v>
      </c>
      <c r="I26" s="684">
        <v>16.100853682747669</v>
      </c>
      <c r="J26" s="685">
        <v>1417</v>
      </c>
      <c r="K26" s="684">
        <v>24.200913242009133</v>
      </c>
      <c r="L26" s="685">
        <v>682</v>
      </c>
      <c r="M26" s="684">
        <v>8.9537423069287279</v>
      </c>
      <c r="N26" s="685">
        <v>1155</v>
      </c>
      <c r="O26" s="684">
        <v>17.272185824895772</v>
      </c>
      <c r="P26" s="685">
        <v>504</v>
      </c>
      <c r="Q26" s="684">
        <v>6.9088743299583086</v>
      </c>
      <c r="R26" s="685">
        <v>710</v>
      </c>
      <c r="S26" s="684">
        <v>19.217788366090929</v>
      </c>
      <c r="T26" s="685">
        <v>0</v>
      </c>
      <c r="U26" s="684">
        <v>0</v>
      </c>
      <c r="V26" s="844">
        <f t="shared" si="0"/>
        <v>6309</v>
      </c>
      <c r="W26" s="684">
        <f t="shared" si="0"/>
        <v>100</v>
      </c>
      <c r="X26" s="678"/>
      <c r="Y26" s="837">
        <f t="shared" si="1"/>
        <v>1.5733167082294264</v>
      </c>
    </row>
    <row r="27" spans="2:25" s="633" customFormat="1" ht="18" customHeight="1" x14ac:dyDescent="0.25">
      <c r="B27" s="682" t="s">
        <v>1</v>
      </c>
      <c r="D27" s="835">
        <v>1296</v>
      </c>
      <c r="F27" s="685">
        <v>226</v>
      </c>
      <c r="G27" s="686">
        <v>8.9026915113871627</v>
      </c>
      <c r="H27" s="685">
        <v>270</v>
      </c>
      <c r="I27" s="684">
        <v>14.699792960662526</v>
      </c>
      <c r="J27" s="685">
        <v>416</v>
      </c>
      <c r="K27" s="684">
        <v>20.496894409937887</v>
      </c>
      <c r="L27" s="685">
        <v>27</v>
      </c>
      <c r="M27" s="684">
        <v>2.8985507246376812</v>
      </c>
      <c r="N27" s="685">
        <v>111</v>
      </c>
      <c r="O27" s="684">
        <v>10.420979986197377</v>
      </c>
      <c r="P27" s="685">
        <v>3</v>
      </c>
      <c r="Q27" s="684">
        <v>0.34506556245686681</v>
      </c>
      <c r="R27" s="685">
        <v>680</v>
      </c>
      <c r="S27" s="684">
        <v>42.236024844720497</v>
      </c>
      <c r="T27" s="685">
        <v>0</v>
      </c>
      <c r="U27" s="684">
        <v>0</v>
      </c>
      <c r="V27" s="836">
        <f t="shared" si="0"/>
        <v>1733</v>
      </c>
      <c r="W27" s="684">
        <f t="shared" si="0"/>
        <v>100</v>
      </c>
      <c r="X27" s="678"/>
      <c r="Y27" s="837">
        <f t="shared" si="1"/>
        <v>1.3371913580246915</v>
      </c>
    </row>
    <row r="28" spans="2:25" s="633" customFormat="1" ht="8.25" customHeight="1" x14ac:dyDescent="0.25">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5">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5">
      <c r="B30" s="1255" t="s">
        <v>0</v>
      </c>
      <c r="C30" s="1275"/>
      <c r="D30" s="1276">
        <f>SUM(D10:D29)</f>
        <v>558933</v>
      </c>
      <c r="E30" s="1277"/>
      <c r="F30" s="1256">
        <f>SUM(F10:F27)</f>
        <v>25026</v>
      </c>
      <c r="G30" s="1257">
        <f>F30*100/$V30</f>
        <v>3.2100459842358089</v>
      </c>
      <c r="H30" s="1256">
        <f>SUM(H10:H27)</f>
        <v>181800</v>
      </c>
      <c r="I30" s="1257">
        <f>H30*100/$V30</f>
        <v>23.319202426838888</v>
      </c>
      <c r="J30" s="1256">
        <f>SUM(J10:J27)</f>
        <v>135957</v>
      </c>
      <c r="K30" s="1257">
        <f>J30*100/$V30</f>
        <v>17.438992323133853</v>
      </c>
      <c r="L30" s="1256">
        <f>SUM(L10:L27)</f>
        <v>46912</v>
      </c>
      <c r="M30" s="1257">
        <f>L30*100/$V30</f>
        <v>6.0173290662698893</v>
      </c>
      <c r="N30" s="1256">
        <f>SUM(N10:N27)</f>
        <v>80723</v>
      </c>
      <c r="O30" s="1257">
        <f>N30*100/$V30</f>
        <v>10.354213297589194</v>
      </c>
      <c r="P30" s="1256">
        <f>SUM(P10:P27)</f>
        <v>78576</v>
      </c>
      <c r="Q30" s="1257">
        <f>P30*100/$V30</f>
        <v>10.078820956497758</v>
      </c>
      <c r="R30" s="1256">
        <f>SUM(R10:R27)</f>
        <v>226856</v>
      </c>
      <c r="S30" s="1257">
        <f>R30*100/$V30</f>
        <v>29.098465268113106</v>
      </c>
      <c r="T30" s="1256">
        <f>SUM(T10:T28)</f>
        <v>3765</v>
      </c>
      <c r="U30" s="1257">
        <f>T30*100/$V30</f>
        <v>0.48293067732149841</v>
      </c>
      <c r="V30" s="1256">
        <f>SUM(V10:V27)</f>
        <v>779615</v>
      </c>
      <c r="W30" s="1257">
        <f>G30+I30+K30+M30+O30+Q30+S30+U30</f>
        <v>99.999999999999986</v>
      </c>
      <c r="X30" s="1273"/>
      <c r="Y30" s="1274">
        <f>(V30/D30)</f>
        <v>1.3948272869914642</v>
      </c>
    </row>
    <row r="31" spans="2:25" s="631" customFormat="1" ht="5.25" customHeight="1" x14ac:dyDescent="0.25">
      <c r="B31" s="644"/>
      <c r="C31" s="645"/>
      <c r="D31" s="1225"/>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5">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35">
      <c r="B33" s="698" t="s">
        <v>47</v>
      </c>
      <c r="X33" s="697"/>
      <c r="Y33" s="697"/>
    </row>
    <row r="34" spans="2:25" s="854" customFormat="1" x14ac:dyDescent="0.25">
      <c r="X34" s="697"/>
      <c r="Y34" s="697"/>
    </row>
    <row r="35" spans="2:25" s="854" customFormat="1" x14ac:dyDescent="0.25">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5">
      <c r="B36" s="854" t="s">
        <v>47</v>
      </c>
      <c r="D36" s="855" t="e">
        <f>GETPIVOTDATA("Cuenta número de expedientes",#REF!,"CCAA",$B36,"Grado Resuelto",$B$1)</f>
        <v>#REF!</v>
      </c>
      <c r="N36" s="854" t="e">
        <f>GETPIVOTDATA("ID PRESTACION
COUNT",#REF!,"
CCAA",$B36,"
Tipo Prestación",N$1,"Grado Resuelto",$B$1)</f>
        <v>#REF!</v>
      </c>
      <c r="T36" s="697"/>
      <c r="U36" s="697"/>
    </row>
    <row r="37" spans="2:25" s="854" customFormat="1" x14ac:dyDescent="0.25">
      <c r="T37" s="697"/>
      <c r="U37" s="697"/>
    </row>
    <row r="38" spans="2:25" s="822" customFormat="1" x14ac:dyDescent="0.25">
      <c r="T38" s="920"/>
      <c r="U38" s="920"/>
    </row>
    <row r="39" spans="2:25" s="822" customFormat="1" x14ac:dyDescent="0.25">
      <c r="T39" s="920"/>
      <c r="U39" s="920"/>
    </row>
    <row r="40" spans="2:25" s="822" customFormat="1" x14ac:dyDescent="0.25">
      <c r="T40" s="920"/>
      <c r="U40" s="920"/>
    </row>
    <row r="41" spans="2:25" s="822" customFormat="1" x14ac:dyDescent="0.25">
      <c r="T41" s="920"/>
      <c r="U41" s="920"/>
    </row>
    <row r="42" spans="2:25" s="822" customFormat="1" x14ac:dyDescent="0.25">
      <c r="T42" s="920"/>
      <c r="U42" s="920"/>
    </row>
    <row r="43" spans="2:25" s="822" customFormat="1" x14ac:dyDescent="0.25">
      <c r="T43" s="920"/>
      <c r="U43" s="920"/>
    </row>
    <row r="44" spans="2:25" s="822" customFormat="1" x14ac:dyDescent="0.25">
      <c r="T44" s="920"/>
      <c r="U44" s="920"/>
    </row>
    <row r="45" spans="2:25" s="822" customFormat="1" x14ac:dyDescent="0.25">
      <c r="T45" s="920"/>
      <c r="U45" s="920"/>
    </row>
    <row r="46" spans="2:25" s="822" customFormat="1" x14ac:dyDescent="0.25">
      <c r="T46" s="920"/>
      <c r="U46" s="920"/>
    </row>
    <row r="47" spans="2:25" s="822" customFormat="1" x14ac:dyDescent="0.25">
      <c r="T47" s="920"/>
      <c r="U47" s="920"/>
    </row>
    <row r="48" spans="2:25" s="822" customFormat="1" x14ac:dyDescent="0.25">
      <c r="T48" s="920"/>
      <c r="U48" s="920"/>
    </row>
    <row r="49" spans="20:25" x14ac:dyDescent="0.25">
      <c r="T49" s="734"/>
      <c r="U49" s="734"/>
      <c r="X49" s="615"/>
      <c r="Y49" s="615"/>
    </row>
    <row r="50" spans="20:25" x14ac:dyDescent="0.25">
      <c r="T50" s="734"/>
      <c r="U50" s="734"/>
      <c r="X50" s="615"/>
      <c r="Y50" s="615"/>
    </row>
    <row r="51" spans="20:25" x14ac:dyDescent="0.25">
      <c r="T51" s="734"/>
      <c r="U51" s="734"/>
      <c r="X51" s="615"/>
      <c r="Y51" s="615"/>
    </row>
    <row r="52" spans="20:25" x14ac:dyDescent="0.25">
      <c r="T52" s="734"/>
      <c r="U52" s="734"/>
      <c r="X52" s="615"/>
      <c r="Y52" s="615"/>
    </row>
    <row r="53" spans="20:25" x14ac:dyDescent="0.25">
      <c r="T53" s="734"/>
      <c r="U53" s="734"/>
      <c r="X53" s="615"/>
      <c r="Y53" s="615"/>
    </row>
    <row r="54" spans="20:25" x14ac:dyDescent="0.25">
      <c r="T54" s="734"/>
      <c r="U54" s="734"/>
      <c r="X54" s="615"/>
      <c r="Y54" s="615"/>
    </row>
    <row r="55" spans="20:25" x14ac:dyDescent="0.25">
      <c r="T55" s="734"/>
      <c r="U55" s="734"/>
      <c r="X55" s="615"/>
      <c r="Y55" s="615"/>
    </row>
    <row r="56" spans="20:25" x14ac:dyDescent="0.25">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4" t="s">
        <v>418</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5">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5">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131252</v>
      </c>
      <c r="F10" s="164">
        <f>'41bbenpreGII'!F10+'41bbenpreGII'!H10+'41bbenpreGII'!J10+'41bbenpreGII'!L10+'41bbenpreGII'!N10</f>
        <v>152686</v>
      </c>
      <c r="G10" s="165">
        <f t="shared" ref="G10:G27" si="0">F10*100/$N10</f>
        <v>78.661954416189261</v>
      </c>
      <c r="H10" s="164">
        <f>'41bbenpreGII'!P10</f>
        <v>2258</v>
      </c>
      <c r="I10" s="165">
        <f t="shared" ref="I10:I27" si="1">H10*100/$N10</f>
        <v>1.1632939042987265</v>
      </c>
      <c r="J10" s="164">
        <f>'41bbenpreGII'!R10</f>
        <v>39156</v>
      </c>
      <c r="K10" s="165">
        <f t="shared" ref="K10:K27" si="2">J10*100/$N10</f>
        <v>20.172690928574372</v>
      </c>
      <c r="L10" s="164">
        <f>'41bbenpreGII'!T10</f>
        <v>4</v>
      </c>
      <c r="M10" s="165">
        <f t="shared" ref="M10:M27" si="3">L10*100/$N10</f>
        <v>2.0607509376416766E-3</v>
      </c>
      <c r="N10" s="164">
        <f>F10+H10+J10+L10</f>
        <v>194104</v>
      </c>
      <c r="O10" s="165">
        <f>G10+I10+K10+M10</f>
        <v>100</v>
      </c>
      <c r="P10" s="166"/>
      <c r="Q10" s="166">
        <f t="shared" ref="Q10:Q27" si="4">N10/D10</f>
        <v>1.4788650839606254</v>
      </c>
    </row>
    <row r="11" spans="2:25" s="162" customFormat="1" ht="18" customHeight="1" x14ac:dyDescent="0.25">
      <c r="B11" s="146" t="s">
        <v>7</v>
      </c>
      <c r="C11" s="159"/>
      <c r="D11" s="163">
        <f>'41bbenpreGII'!D11</f>
        <v>15041</v>
      </c>
      <c r="F11" s="164">
        <f>'41bbenpreGII'!F11+'41bbenpreGII'!H11+'41bbenpreGII'!J11+'41bbenpreGII'!L11+'41bbenpreGII'!N11</f>
        <v>7510</v>
      </c>
      <c r="G11" s="165">
        <f t="shared" si="0"/>
        <v>39.501367557332209</v>
      </c>
      <c r="H11" s="164">
        <f>'41bbenpreGII'!P11</f>
        <v>3742</v>
      </c>
      <c r="I11" s="165">
        <f t="shared" si="1"/>
        <v>19.682305912055543</v>
      </c>
      <c r="J11" s="164">
        <f>'41bbenpreGII'!R11</f>
        <v>7760</v>
      </c>
      <c r="K11" s="165">
        <f t="shared" si="2"/>
        <v>40.816326530612244</v>
      </c>
      <c r="L11" s="164">
        <f>'41bbenpreGII'!T11</f>
        <v>0</v>
      </c>
      <c r="M11" s="165">
        <f t="shared" si="3"/>
        <v>0</v>
      </c>
      <c r="N11" s="164">
        <f t="shared" ref="N11:O27" si="5">F11+H11+J11+L11</f>
        <v>19012</v>
      </c>
      <c r="O11" s="165">
        <f t="shared" si="5"/>
        <v>100</v>
      </c>
      <c r="P11" s="166"/>
      <c r="Q11" s="166">
        <f t="shared" si="4"/>
        <v>1.2640117013496444</v>
      </c>
    </row>
    <row r="12" spans="2:25" s="162" customFormat="1" ht="22.5" customHeight="1" x14ac:dyDescent="0.25">
      <c r="B12" s="146" t="s">
        <v>37</v>
      </c>
      <c r="C12" s="159"/>
      <c r="D12" s="163">
        <f>'41bbenpreGII'!D12</f>
        <v>10662</v>
      </c>
      <c r="F12" s="164">
        <f>'41bbenpreGII'!F12+'41bbenpreGII'!H12+'41bbenpreGII'!J12+'41bbenpreGII'!L12+'41bbenpreGII'!N12</f>
        <v>8849</v>
      </c>
      <c r="G12" s="165">
        <f t="shared" si="0"/>
        <v>60.115489130434781</v>
      </c>
      <c r="H12" s="164">
        <f>'41bbenpreGII'!P12</f>
        <v>1657</v>
      </c>
      <c r="I12" s="165">
        <f t="shared" si="1"/>
        <v>11.256793478260869</v>
      </c>
      <c r="J12" s="164">
        <f>'41bbenpreGII'!R12</f>
        <v>4210</v>
      </c>
      <c r="K12" s="165">
        <f t="shared" si="2"/>
        <v>28.600543478260871</v>
      </c>
      <c r="L12" s="164">
        <f>'41bbenpreGII'!T12</f>
        <v>4</v>
      </c>
      <c r="M12" s="165">
        <f t="shared" si="3"/>
        <v>2.717391304347826E-2</v>
      </c>
      <c r="N12" s="164">
        <f t="shared" si="5"/>
        <v>14720</v>
      </c>
      <c r="O12" s="165">
        <f t="shared" si="5"/>
        <v>100.00000000000001</v>
      </c>
      <c r="P12" s="166"/>
      <c r="Q12" s="166">
        <f t="shared" si="4"/>
        <v>1.380604014256237</v>
      </c>
    </row>
    <row r="13" spans="2:25" s="162" customFormat="1" ht="18" customHeight="1" x14ac:dyDescent="0.25">
      <c r="B13" s="146" t="s">
        <v>38</v>
      </c>
      <c r="C13" s="159"/>
      <c r="D13" s="163">
        <f>'41bbenpreGII'!D13</f>
        <v>10127</v>
      </c>
      <c r="F13" s="164">
        <f>'41bbenpreGII'!F13+'41bbenpreGII'!H13+'41bbenpreGII'!J13+'41bbenpreGII'!L13+'41bbenpreGII'!N13</f>
        <v>8586</v>
      </c>
      <c r="G13" s="165">
        <f t="shared" si="0"/>
        <v>51.904243743199132</v>
      </c>
      <c r="H13" s="164">
        <f>'41bbenpreGII'!P13</f>
        <v>338</v>
      </c>
      <c r="I13" s="165">
        <f t="shared" si="1"/>
        <v>2.0432837625438278</v>
      </c>
      <c r="J13" s="164">
        <f>'41bbenpreGII'!R13</f>
        <v>7618</v>
      </c>
      <c r="K13" s="165">
        <f t="shared" si="2"/>
        <v>46.052472494257046</v>
      </c>
      <c r="L13" s="164">
        <f>'41bbenpreGII'!T13</f>
        <v>0</v>
      </c>
      <c r="M13" s="165">
        <f t="shared" si="3"/>
        <v>0</v>
      </c>
      <c r="N13" s="164">
        <f t="shared" si="5"/>
        <v>16542</v>
      </c>
      <c r="O13" s="165">
        <f t="shared" si="5"/>
        <v>100</v>
      </c>
      <c r="P13" s="166"/>
      <c r="Q13" s="166">
        <f t="shared" si="4"/>
        <v>1.633455119976301</v>
      </c>
    </row>
    <row r="14" spans="2:25" s="162" customFormat="1" ht="18" customHeight="1" x14ac:dyDescent="0.25">
      <c r="B14" s="146" t="s">
        <v>6</v>
      </c>
      <c r="C14" s="159"/>
      <c r="D14" s="163">
        <f>'41bbenpreGII'!D14</f>
        <v>15105</v>
      </c>
      <c r="F14" s="164">
        <f>'41bbenpreGII'!F14+'41bbenpreGII'!H14+'41bbenpreGII'!J14+'41bbenpreGII'!L14+'41bbenpreGII'!N14</f>
        <v>5614</v>
      </c>
      <c r="G14" s="165">
        <f t="shared" si="0"/>
        <v>32.404040404040401</v>
      </c>
      <c r="H14" s="164">
        <f>'41bbenpreGII'!P14</f>
        <v>4861</v>
      </c>
      <c r="I14" s="165">
        <f t="shared" si="1"/>
        <v>28.057720057720058</v>
      </c>
      <c r="J14" s="164">
        <f>'41bbenpreGII'!R14</f>
        <v>6850</v>
      </c>
      <c r="K14" s="165">
        <f t="shared" si="2"/>
        <v>39.538239538239537</v>
      </c>
      <c r="L14" s="164">
        <f>'41bbenpreGII'!T14</f>
        <v>0</v>
      </c>
      <c r="M14" s="165">
        <f t="shared" si="3"/>
        <v>0</v>
      </c>
      <c r="N14" s="164">
        <f t="shared" si="5"/>
        <v>17325</v>
      </c>
      <c r="O14" s="165">
        <f t="shared" si="5"/>
        <v>100</v>
      </c>
      <c r="P14" s="166"/>
      <c r="Q14" s="166">
        <f t="shared" si="4"/>
        <v>1.1469712015888778</v>
      </c>
    </row>
    <row r="15" spans="2:25" s="162" customFormat="1" ht="18" customHeight="1" x14ac:dyDescent="0.25">
      <c r="B15" s="146" t="s">
        <v>5</v>
      </c>
      <c r="C15" s="159"/>
      <c r="D15" s="163">
        <f>'41bbenpreGII'!D15</f>
        <v>7658</v>
      </c>
      <c r="F15" s="164">
        <f>'41bbenpreGII'!F15+'41bbenpreGII'!H15+'41bbenpreGII'!J15+'41bbenpreGII'!L15+'41bbenpreGII'!N15</f>
        <v>8785</v>
      </c>
      <c r="G15" s="165">
        <f t="shared" si="0"/>
        <v>70.443428754710936</v>
      </c>
      <c r="H15" s="164">
        <f>'41bbenpreGII'!P15</f>
        <v>109</v>
      </c>
      <c r="I15" s="165">
        <f t="shared" si="1"/>
        <v>0.87402774436693131</v>
      </c>
      <c r="J15" s="164">
        <f>'41bbenpreGII'!R15</f>
        <v>3577</v>
      </c>
      <c r="K15" s="165">
        <f t="shared" si="2"/>
        <v>28.68254350092214</v>
      </c>
      <c r="L15" s="164">
        <f>'41bbenpreGII'!T15</f>
        <v>0</v>
      </c>
      <c r="M15" s="165">
        <f t="shared" si="3"/>
        <v>0</v>
      </c>
      <c r="N15" s="164">
        <f t="shared" si="5"/>
        <v>12471</v>
      </c>
      <c r="O15" s="165">
        <f t="shared" si="5"/>
        <v>100</v>
      </c>
      <c r="P15" s="166"/>
      <c r="Q15" s="166">
        <f t="shared" si="4"/>
        <v>1.6284930791329328</v>
      </c>
    </row>
    <row r="16" spans="2:25" s="162" customFormat="1" ht="18" customHeight="1" x14ac:dyDescent="0.25">
      <c r="B16" s="146" t="s">
        <v>4</v>
      </c>
      <c r="C16" s="159"/>
      <c r="D16" s="163">
        <f>'41bbenpreGII'!D16</f>
        <v>40936</v>
      </c>
      <c r="F16" s="164">
        <f>'41bbenpreGII'!F16+'41bbenpreGII'!H16+'41bbenpreGII'!J16+'41bbenpreGII'!L16+'41bbenpreGII'!N16</f>
        <v>25493</v>
      </c>
      <c r="G16" s="165">
        <f t="shared" si="0"/>
        <v>45.250097625048809</v>
      </c>
      <c r="H16" s="164">
        <f>'41bbenpreGII'!P16</f>
        <v>17299</v>
      </c>
      <c r="I16" s="165">
        <f t="shared" si="1"/>
        <v>30.705740352870176</v>
      </c>
      <c r="J16" s="164">
        <f>'41bbenpreGII'!R16</f>
        <v>12716</v>
      </c>
      <c r="K16" s="165">
        <f t="shared" si="2"/>
        <v>22.570911285455644</v>
      </c>
      <c r="L16" s="164">
        <f>'41bbenpreGII'!T16</f>
        <v>830</v>
      </c>
      <c r="M16" s="165">
        <f t="shared" si="3"/>
        <v>1.4732507366253682</v>
      </c>
      <c r="N16" s="164">
        <f t="shared" si="5"/>
        <v>56338</v>
      </c>
      <c r="O16" s="165">
        <f t="shared" si="5"/>
        <v>100</v>
      </c>
      <c r="P16" s="166"/>
      <c r="Q16" s="166">
        <f t="shared" si="4"/>
        <v>1.3762458471760797</v>
      </c>
    </row>
    <row r="17" spans="2:25" s="162" customFormat="1" ht="18" customHeight="1" x14ac:dyDescent="0.25">
      <c r="B17" s="146" t="s">
        <v>40</v>
      </c>
      <c r="C17" s="159"/>
      <c r="D17" s="163">
        <f>'41bbenpreGII'!D17</f>
        <v>24157</v>
      </c>
      <c r="F17" s="164">
        <f>'41bbenpreGII'!F17+'41bbenpreGII'!H17+'41bbenpreGII'!J17+'41bbenpreGII'!L17+'41bbenpreGII'!N17</f>
        <v>21405</v>
      </c>
      <c r="G17" s="165">
        <f t="shared" si="0"/>
        <v>65.366762352653765</v>
      </c>
      <c r="H17" s="164">
        <f>'41bbenpreGII'!P17</f>
        <v>3979</v>
      </c>
      <c r="I17" s="165">
        <f t="shared" si="1"/>
        <v>12.15110242472363</v>
      </c>
      <c r="J17" s="164">
        <f>'41bbenpreGII'!R17</f>
        <v>7358</v>
      </c>
      <c r="K17" s="165">
        <f t="shared" si="2"/>
        <v>22.469919990227815</v>
      </c>
      <c r="L17" s="164">
        <f>'41bbenpreGII'!T17</f>
        <v>4</v>
      </c>
      <c r="M17" s="165">
        <f t="shared" si="3"/>
        <v>1.2215232394796311E-2</v>
      </c>
      <c r="N17" s="164">
        <f t="shared" si="5"/>
        <v>32746</v>
      </c>
      <c r="O17" s="165">
        <f t="shared" si="5"/>
        <v>100</v>
      </c>
      <c r="P17" s="166"/>
      <c r="Q17" s="166">
        <f t="shared" si="4"/>
        <v>1.3555491161982034</v>
      </c>
    </row>
    <row r="18" spans="2:25" s="162" customFormat="1" ht="18" customHeight="1" x14ac:dyDescent="0.25">
      <c r="B18" s="146" t="s">
        <v>41</v>
      </c>
      <c r="C18" s="159"/>
      <c r="D18" s="163">
        <f>'41bbenpreGII'!D18</f>
        <v>86114</v>
      </c>
      <c r="F18" s="164">
        <f>'41bbenpreGII'!F18+'41bbenpreGII'!H18+'41bbenpreGII'!J18+'41bbenpreGII'!L18+'41bbenpreGII'!N18</f>
        <v>51378</v>
      </c>
      <c r="G18" s="165">
        <f t="shared" si="0"/>
        <v>47.790376440603865</v>
      </c>
      <c r="H18" s="164">
        <f>'41bbenpreGII'!P18</f>
        <v>11091</v>
      </c>
      <c r="I18" s="165">
        <f t="shared" si="1"/>
        <v>10.316537527788888</v>
      </c>
      <c r="J18" s="164">
        <f>'41bbenpreGII'!R18</f>
        <v>45018</v>
      </c>
      <c r="K18" s="165">
        <f t="shared" si="2"/>
        <v>41.874482591831232</v>
      </c>
      <c r="L18" s="164">
        <f>'41bbenpreGII'!T18</f>
        <v>20</v>
      </c>
      <c r="M18" s="165">
        <f t="shared" si="3"/>
        <v>1.8603439776014585E-2</v>
      </c>
      <c r="N18" s="164">
        <f t="shared" si="5"/>
        <v>107507</v>
      </c>
      <c r="O18" s="165">
        <f t="shared" si="5"/>
        <v>100</v>
      </c>
      <c r="P18" s="166"/>
      <c r="Q18" s="166">
        <f t="shared" si="4"/>
        <v>1.2484265044011427</v>
      </c>
    </row>
    <row r="19" spans="2:25" s="162" customFormat="1" ht="18" customHeight="1" x14ac:dyDescent="0.25">
      <c r="B19" s="146" t="s">
        <v>3</v>
      </c>
      <c r="C19" s="159"/>
      <c r="D19" s="163">
        <f>'41bbenpreGII'!D19</f>
        <v>58649</v>
      </c>
      <c r="F19" s="164">
        <f>'41bbenpreGII'!F19+'41bbenpreGII'!H19+'41bbenpreGII'!J19+'41bbenpreGII'!L19+'41bbenpreGII'!N19</f>
        <v>44940</v>
      </c>
      <c r="G19" s="165">
        <f t="shared" si="0"/>
        <v>49.255252687995267</v>
      </c>
      <c r="H19" s="164">
        <f>'41bbenpreGII'!P19</f>
        <v>8802</v>
      </c>
      <c r="I19" s="165">
        <f>H19*100/$N19</f>
        <v>9.6471903462335185</v>
      </c>
      <c r="J19" s="164">
        <f>'41bbenpreGII'!R19</f>
        <v>37206</v>
      </c>
      <c r="K19" s="165">
        <f>J19*100/$N19</f>
        <v>40.778614408312237</v>
      </c>
      <c r="L19" s="164">
        <f>'41bbenpreGII'!T19</f>
        <v>291</v>
      </c>
      <c r="M19" s="165">
        <f t="shared" si="3"/>
        <v>0.31894255745898137</v>
      </c>
      <c r="N19" s="164">
        <f t="shared" si="5"/>
        <v>91239</v>
      </c>
      <c r="O19" s="165">
        <f t="shared" si="5"/>
        <v>100</v>
      </c>
      <c r="P19" s="166"/>
      <c r="Q19" s="166">
        <f t="shared" si="4"/>
        <v>1.5556786986990401</v>
      </c>
    </row>
    <row r="20" spans="2:25" s="162" customFormat="1" ht="18" customHeight="1" x14ac:dyDescent="0.25">
      <c r="B20" s="146" t="s">
        <v>2</v>
      </c>
      <c r="C20" s="159"/>
      <c r="D20" s="163">
        <f>'41bbenpreGII'!D20</f>
        <v>12011</v>
      </c>
      <c r="F20" s="164">
        <f>'41bbenpreGII'!F20+'41bbenpreGII'!H20+'41bbenpreGII'!J20+'41bbenpreGII'!L20+'41bbenpreGII'!N20</f>
        <v>5531</v>
      </c>
      <c r="G20" s="165">
        <f t="shared" si="0"/>
        <v>38.433743311792092</v>
      </c>
      <c r="H20" s="164">
        <f>'41bbenpreGII'!P20</f>
        <v>6330</v>
      </c>
      <c r="I20" s="165">
        <f>H20*100/$N20</f>
        <v>43.98582447362935</v>
      </c>
      <c r="J20" s="164">
        <f>'41bbenpreGII'!R20</f>
        <v>2530</v>
      </c>
      <c r="K20" s="165">
        <f>J20*100/$N20</f>
        <v>17.580432214578558</v>
      </c>
      <c r="L20" s="164">
        <f>'41bbenpreGII'!T20</f>
        <v>0</v>
      </c>
      <c r="M20" s="165">
        <f t="shared" si="3"/>
        <v>0</v>
      </c>
      <c r="N20" s="164">
        <f t="shared" si="5"/>
        <v>14391</v>
      </c>
      <c r="O20" s="165">
        <f t="shared" si="5"/>
        <v>100</v>
      </c>
      <c r="P20" s="166"/>
      <c r="Q20" s="166">
        <f t="shared" si="4"/>
        <v>1.198151694280243</v>
      </c>
    </row>
    <row r="21" spans="2:25" s="162" customFormat="1" ht="18" customHeight="1" x14ac:dyDescent="0.25">
      <c r="B21" s="146" t="s">
        <v>35</v>
      </c>
      <c r="C21" s="159"/>
      <c r="D21" s="163">
        <f>'41bbenpreGII'!D21</f>
        <v>26188</v>
      </c>
      <c r="F21" s="164">
        <f>'41bbenpreGII'!F21+'41bbenpreGII'!H21+'41bbenpreGII'!J21+'41bbenpreGII'!L21+'41bbenpreGII'!N21</f>
        <v>21981</v>
      </c>
      <c r="G21" s="165">
        <f t="shared" si="0"/>
        <v>65.021002188960537</v>
      </c>
      <c r="H21" s="164">
        <f>'41bbenpreGII'!P21</f>
        <v>5152</v>
      </c>
      <c r="I21" s="165">
        <f>H21*100/$N21</f>
        <v>15.239898242915459</v>
      </c>
      <c r="J21" s="164">
        <f>'41bbenpreGII'!R21</f>
        <v>6626</v>
      </c>
      <c r="K21" s="165">
        <f>J21*100/$N21</f>
        <v>19.600070993314795</v>
      </c>
      <c r="L21" s="164">
        <f>'41bbenpreGII'!T21</f>
        <v>47</v>
      </c>
      <c r="M21" s="165">
        <f t="shared" si="3"/>
        <v>0.13902857480920547</v>
      </c>
      <c r="N21" s="164">
        <f t="shared" si="5"/>
        <v>33806</v>
      </c>
      <c r="O21" s="165">
        <f t="shared" si="5"/>
        <v>100</v>
      </c>
      <c r="P21" s="166"/>
      <c r="Q21" s="166">
        <f t="shared" si="4"/>
        <v>1.2908965938597832</v>
      </c>
    </row>
    <row r="22" spans="2:25" s="162" customFormat="1" ht="21" customHeight="1" x14ac:dyDescent="0.25">
      <c r="B22" s="146" t="s">
        <v>42</v>
      </c>
      <c r="C22" s="159"/>
      <c r="D22" s="163">
        <f>'41bbenpreGII'!D22</f>
        <v>69073</v>
      </c>
      <c r="F22" s="164">
        <f>'41bbenpreGII'!F22+'41bbenpreGII'!H22+'41bbenpreGII'!J22+'41bbenpreGII'!L22+'41bbenpreGII'!N22</f>
        <v>67571</v>
      </c>
      <c r="G22" s="165">
        <f t="shared" si="0"/>
        <v>69.649336191968331</v>
      </c>
      <c r="H22" s="164">
        <f>'41bbenpreGII'!P22</f>
        <v>9982</v>
      </c>
      <c r="I22" s="165">
        <f>H22*100/$N22</f>
        <v>10.289024490805641</v>
      </c>
      <c r="J22" s="164">
        <f>'41bbenpreGII'!R22</f>
        <v>19447</v>
      </c>
      <c r="K22" s="165">
        <f>J22*100/$N22</f>
        <v>20.045147192215715</v>
      </c>
      <c r="L22" s="164">
        <f>'41bbenpreGII'!T22</f>
        <v>16</v>
      </c>
      <c r="M22" s="165">
        <f t="shared" si="3"/>
        <v>1.6492125010307578E-2</v>
      </c>
      <c r="N22" s="164">
        <f t="shared" si="5"/>
        <v>97016</v>
      </c>
      <c r="O22" s="165">
        <f t="shared" si="5"/>
        <v>100</v>
      </c>
      <c r="P22" s="166"/>
      <c r="Q22" s="166">
        <f t="shared" si="4"/>
        <v>1.4045430197037916</v>
      </c>
    </row>
    <row r="23" spans="2:25" s="162" customFormat="1" ht="18" customHeight="1" x14ac:dyDescent="0.25">
      <c r="B23" s="146" t="s">
        <v>43</v>
      </c>
      <c r="C23" s="159"/>
      <c r="D23" s="163">
        <f>'41bbenpreGII'!D23</f>
        <v>16967</v>
      </c>
      <c r="F23" s="164">
        <f>'41bbenpreGII'!F23+'41bbenpreGII'!H23+'41bbenpreGII'!J23+'41bbenpreGII'!L23+'41bbenpreGII'!N23</f>
        <v>11554</v>
      </c>
      <c r="G23" s="165">
        <f t="shared" si="0"/>
        <v>52.630619960825399</v>
      </c>
      <c r="H23" s="164">
        <f>'41bbenpreGII'!P23</f>
        <v>504</v>
      </c>
      <c r="I23" s="165">
        <f>H23*100/$N23</f>
        <v>2.2958137839930761</v>
      </c>
      <c r="J23" s="164">
        <f>'41bbenpreGII'!R23</f>
        <v>9895</v>
      </c>
      <c r="K23" s="165">
        <f>J23*100/$N23</f>
        <v>45.073566255181525</v>
      </c>
      <c r="L23" s="164">
        <f>'41bbenpreGII'!T23</f>
        <v>0</v>
      </c>
      <c r="M23" s="165">
        <f t="shared" si="3"/>
        <v>0</v>
      </c>
      <c r="N23" s="164">
        <f t="shared" si="5"/>
        <v>21953</v>
      </c>
      <c r="O23" s="165">
        <f t="shared" si="5"/>
        <v>100</v>
      </c>
      <c r="P23" s="166"/>
      <c r="Q23" s="166">
        <f t="shared" si="4"/>
        <v>1.2938645606176695</v>
      </c>
    </row>
    <row r="24" spans="2:25" s="162" customFormat="1" ht="22.5" customHeight="1" x14ac:dyDescent="0.25">
      <c r="B24" s="146" t="s">
        <v>44</v>
      </c>
      <c r="C24" s="159"/>
      <c r="D24" s="163">
        <f>'41bbenpreGII'!D24</f>
        <v>6161</v>
      </c>
      <c r="F24" s="164">
        <f>'41bbenpreGII'!F24+'41bbenpreGII'!H24+'41bbenpreGII'!J24+'41bbenpreGII'!L24+'41bbenpreGII'!N24</f>
        <v>3716</v>
      </c>
      <c r="G24" s="167">
        <f t="shared" si="0"/>
        <v>45.707257072570727</v>
      </c>
      <c r="H24" s="164">
        <f>'41bbenpreGII'!P24</f>
        <v>1314</v>
      </c>
      <c r="I24" s="165">
        <f t="shared" si="1"/>
        <v>16.162361623616235</v>
      </c>
      <c r="J24" s="164">
        <f>'41bbenpreGII'!R24</f>
        <v>3084</v>
      </c>
      <c r="K24" s="165">
        <f t="shared" si="2"/>
        <v>37.933579335793361</v>
      </c>
      <c r="L24" s="164">
        <f>'41bbenpreGII'!T24</f>
        <v>16</v>
      </c>
      <c r="M24" s="165">
        <f t="shared" si="3"/>
        <v>0.1968019680196802</v>
      </c>
      <c r="N24" s="163">
        <f t="shared" si="5"/>
        <v>8130</v>
      </c>
      <c r="O24" s="165">
        <f t="shared" si="5"/>
        <v>100</v>
      </c>
      <c r="P24" s="166"/>
      <c r="Q24" s="166">
        <f t="shared" si="4"/>
        <v>1.3195909754909918</v>
      </c>
    </row>
    <row r="25" spans="2:25" s="162" customFormat="1" ht="18" customHeight="1" x14ac:dyDescent="0.25">
      <c r="B25" s="146" t="s">
        <v>45</v>
      </c>
      <c r="C25" s="159"/>
      <c r="D25" s="163">
        <f>'41bbenpreGII'!D25</f>
        <v>23526</v>
      </c>
      <c r="F25" s="164">
        <f>'41bbenpreGII'!F25+'41bbenpreGII'!H25+'41bbenpreGII'!J25+'41bbenpreGII'!L25+'41bbenpreGII'!N25</f>
        <v>18674</v>
      </c>
      <c r="G25" s="167">
        <f t="shared" si="0"/>
        <v>54.486038572637355</v>
      </c>
      <c r="H25" s="164">
        <f>'41bbenpreGII'!P25</f>
        <v>651</v>
      </c>
      <c r="I25" s="165">
        <f t="shared" si="1"/>
        <v>1.8994543809996207</v>
      </c>
      <c r="J25" s="164">
        <f>'41bbenpreGII'!R25</f>
        <v>12415</v>
      </c>
      <c r="K25" s="165">
        <f t="shared" si="2"/>
        <v>36.223849677588774</v>
      </c>
      <c r="L25" s="164">
        <f>'41bbenpreGII'!T25</f>
        <v>2533</v>
      </c>
      <c r="M25" s="165">
        <f t="shared" si="3"/>
        <v>7.3906573687742538</v>
      </c>
      <c r="N25" s="163">
        <f t="shared" si="5"/>
        <v>34273</v>
      </c>
      <c r="O25" s="165">
        <f t="shared" si="5"/>
        <v>100.00000000000001</v>
      </c>
      <c r="P25" s="166"/>
      <c r="Q25" s="166">
        <f t="shared" si="4"/>
        <v>1.4568137379920088</v>
      </c>
    </row>
    <row r="26" spans="2:25" s="162" customFormat="1" ht="18" customHeight="1" x14ac:dyDescent="0.25">
      <c r="B26" s="146" t="s">
        <v>46</v>
      </c>
      <c r="C26" s="159"/>
      <c r="D26" s="163">
        <f>'41bbenpreGII'!D26</f>
        <v>4010</v>
      </c>
      <c r="F26" s="164">
        <f>'41bbenpreGII'!F26+'41bbenpreGII'!H26+'41bbenpreGII'!J26+'41bbenpreGII'!L26+'41bbenpreGII'!N26</f>
        <v>5095</v>
      </c>
      <c r="G26" s="167">
        <f t="shared" si="0"/>
        <v>80.757647804723405</v>
      </c>
      <c r="H26" s="164">
        <f>'41bbenpreGII'!P26</f>
        <v>504</v>
      </c>
      <c r="I26" s="165">
        <f t="shared" si="1"/>
        <v>7.9885877318116973</v>
      </c>
      <c r="J26" s="164">
        <f>'41bbenpreGII'!R26</f>
        <v>710</v>
      </c>
      <c r="K26" s="165">
        <f t="shared" si="2"/>
        <v>11.253764463464892</v>
      </c>
      <c r="L26" s="164">
        <f>'41bbenpreGII'!T26</f>
        <v>0</v>
      </c>
      <c r="M26" s="165">
        <f t="shared" si="3"/>
        <v>0</v>
      </c>
      <c r="N26" s="163">
        <f t="shared" si="5"/>
        <v>6309</v>
      </c>
      <c r="O26" s="165">
        <f t="shared" si="5"/>
        <v>99.999999999999986</v>
      </c>
      <c r="P26" s="166"/>
      <c r="Q26" s="166">
        <f t="shared" si="4"/>
        <v>1.5733167082294264</v>
      </c>
    </row>
    <row r="27" spans="2:25" s="162" customFormat="1" ht="18" customHeight="1" x14ac:dyDescent="0.25">
      <c r="B27" s="146" t="s">
        <v>1</v>
      </c>
      <c r="C27" s="159"/>
      <c r="D27" s="163">
        <f>'41bbenpreGII'!D27</f>
        <v>1296</v>
      </c>
      <c r="F27" s="164">
        <f>'41bbenpreGII'!F27+'41bbenpreGII'!H27+'41bbenpreGII'!J27+'41bbenpreGII'!L27+'41bbenpreGII'!N27</f>
        <v>1050</v>
      </c>
      <c r="G27" s="167">
        <f t="shared" si="0"/>
        <v>60.588574725908828</v>
      </c>
      <c r="H27" s="164">
        <f>'41bbenpreGII'!P27</f>
        <v>3</v>
      </c>
      <c r="I27" s="165">
        <f t="shared" si="1"/>
        <v>0.17311021350259664</v>
      </c>
      <c r="J27" s="164">
        <f>'41bbenpreGII'!R27</f>
        <v>680</v>
      </c>
      <c r="K27" s="165">
        <f t="shared" si="2"/>
        <v>39.238315060588576</v>
      </c>
      <c r="L27" s="164">
        <f>'41bbenpreGII'!T27</f>
        <v>0</v>
      </c>
      <c r="M27" s="165">
        <f t="shared" si="3"/>
        <v>0</v>
      </c>
      <c r="N27" s="164">
        <f t="shared" si="5"/>
        <v>1733</v>
      </c>
      <c r="O27" s="165">
        <f t="shared" si="5"/>
        <v>100</v>
      </c>
      <c r="P27" s="166"/>
      <c r="Q27" s="166">
        <f t="shared" si="4"/>
        <v>1.3371913580246915</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558933</v>
      </c>
      <c r="E30" s="174"/>
      <c r="F30" s="147">
        <f>SUM(F10:F27)</f>
        <v>470418</v>
      </c>
      <c r="G30" s="175">
        <f>F30*100/$N30</f>
        <v>60.339783098067635</v>
      </c>
      <c r="H30" s="147">
        <f>SUM(H10:H27)</f>
        <v>78576</v>
      </c>
      <c r="I30" s="175">
        <f>H30*100/$N30</f>
        <v>10.078820956497758</v>
      </c>
      <c r="J30" s="147">
        <f>SUM(J10:J27)</f>
        <v>226856</v>
      </c>
      <c r="K30" s="175">
        <f>J30*100/$N30</f>
        <v>29.098465268113106</v>
      </c>
      <c r="L30" s="147">
        <f>SUM(L10:L28)</f>
        <v>3765</v>
      </c>
      <c r="M30" s="175">
        <f>L30*100/$N30</f>
        <v>0.48293067732149841</v>
      </c>
      <c r="N30" s="147">
        <f>F30+H30+J30+L30</f>
        <v>779615</v>
      </c>
      <c r="O30" s="175">
        <f>G30+I30+K30+M30</f>
        <v>100</v>
      </c>
      <c r="P30" s="176"/>
      <c r="Q30" s="176">
        <f>(N30/D30)</f>
        <v>1.3948272869914642</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4" customWidth="1"/>
    <col min="25" max="25" width="10.453125" style="734" customWidth="1"/>
    <col min="26" max="26" width="1.453125" style="615" customWidth="1"/>
    <col min="27" max="16384" width="11.453125" style="615"/>
  </cols>
  <sheetData>
    <row r="1" spans="2:30" s="613" customFormat="1" ht="9" customHeight="1" x14ac:dyDescent="0.25">
      <c r="B1" s="613" t="s">
        <v>48</v>
      </c>
      <c r="C1" s="617"/>
      <c r="D1" s="617"/>
      <c r="E1" s="617"/>
      <c r="F1" s="718" t="s">
        <v>64</v>
      </c>
      <c r="G1" s="718"/>
      <c r="H1" s="718" t="s">
        <v>55</v>
      </c>
      <c r="I1" s="718"/>
      <c r="J1" s="718" t="s">
        <v>56</v>
      </c>
      <c r="K1" s="718"/>
      <c r="L1" s="718" t="s">
        <v>63</v>
      </c>
      <c r="M1" s="718"/>
      <c r="N1" s="718" t="s">
        <v>58</v>
      </c>
      <c r="O1" s="718"/>
      <c r="P1" s="718" t="s">
        <v>67</v>
      </c>
      <c r="Q1" s="718"/>
      <c r="R1" s="718" t="s">
        <v>66</v>
      </c>
      <c r="S1" s="718"/>
      <c r="T1" s="718" t="s">
        <v>65</v>
      </c>
      <c r="U1" s="718"/>
      <c r="X1" s="719"/>
      <c r="Y1" s="719"/>
    </row>
    <row r="2" spans="2:30" s="619" customFormat="1" ht="49.5" customHeight="1" x14ac:dyDescent="0.35">
      <c r="B2" s="720"/>
      <c r="C2" s="720"/>
      <c r="D2" s="720"/>
      <c r="E2" s="720"/>
      <c r="F2" s="720"/>
      <c r="G2" s="720"/>
      <c r="H2" s="720"/>
      <c r="I2" s="720"/>
      <c r="J2" s="720"/>
      <c r="K2" s="720"/>
      <c r="X2" s="667"/>
      <c r="Y2" s="667"/>
    </row>
    <row r="3" spans="2:30" s="621" customFormat="1" ht="18.75" customHeight="1" x14ac:dyDescent="0.25">
      <c r="B3" s="1478" t="s">
        <v>417</v>
      </c>
      <c r="C3" s="1478"/>
      <c r="D3" s="1478"/>
      <c r="E3" s="1478"/>
      <c r="F3" s="1478"/>
      <c r="G3" s="1478"/>
      <c r="H3" s="1478"/>
      <c r="I3" s="1478"/>
      <c r="J3" s="1478"/>
      <c r="K3" s="1478"/>
      <c r="L3" s="1478"/>
      <c r="M3" s="1478"/>
      <c r="N3" s="1478"/>
      <c r="O3" s="1478"/>
      <c r="P3" s="1478"/>
      <c r="Q3" s="1478"/>
      <c r="R3" s="1478"/>
      <c r="S3" s="1478"/>
      <c r="T3" s="1478"/>
      <c r="U3" s="1478"/>
      <c r="V3" s="1478"/>
      <c r="W3" s="1478"/>
      <c r="X3" s="1478"/>
      <c r="Y3" s="823"/>
    </row>
    <row r="4" spans="2:30" s="621"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622"/>
      <c r="Y4" s="824"/>
    </row>
    <row r="5" spans="2:30" s="621" customFormat="1" ht="5.25" customHeight="1" x14ac:dyDescent="0.25">
      <c r="B5" s="825"/>
      <c r="C5" s="825"/>
      <c r="D5" s="825"/>
      <c r="E5" s="825"/>
      <c r="F5" s="825"/>
      <c r="G5" s="825"/>
      <c r="H5" s="825"/>
      <c r="I5" s="825"/>
      <c r="J5" s="825"/>
      <c r="K5" s="825"/>
      <c r="L5" s="825"/>
      <c r="M5" s="825"/>
      <c r="N5" s="825"/>
      <c r="O5" s="825"/>
      <c r="P5" s="825"/>
      <c r="Q5" s="825"/>
      <c r="R5" s="825"/>
      <c r="S5" s="825"/>
      <c r="T5" s="825"/>
      <c r="U5" s="825"/>
      <c r="V5" s="825"/>
      <c r="W5" s="825"/>
      <c r="X5" s="826"/>
      <c r="Y5" s="723"/>
    </row>
    <row r="6" spans="2:30" s="621" customFormat="1" ht="19.5" customHeight="1" x14ac:dyDescent="0.25">
      <c r="B6" s="623"/>
      <c r="C6" s="623"/>
      <c r="D6" s="668"/>
      <c r="E6" s="623"/>
      <c r="F6" s="1530" t="s">
        <v>52</v>
      </c>
      <c r="G6" s="1531"/>
      <c r="H6" s="1531"/>
      <c r="I6" s="1531"/>
      <c r="J6" s="1531"/>
      <c r="K6" s="1531"/>
      <c r="L6" s="1531"/>
      <c r="M6" s="1531"/>
      <c r="N6" s="1531"/>
      <c r="O6" s="1531"/>
      <c r="P6" s="1531"/>
      <c r="Q6" s="1531"/>
      <c r="R6" s="1531"/>
      <c r="S6" s="1531"/>
      <c r="T6" s="1531"/>
      <c r="U6" s="1531"/>
      <c r="V6" s="1531"/>
      <c r="W6" s="1532"/>
      <c r="X6" s="827"/>
      <c r="Y6" s="828"/>
    </row>
    <row r="7" spans="2:30" s="621" customFormat="1" ht="64.5" customHeight="1" x14ac:dyDescent="0.25">
      <c r="B7" s="1492" t="s">
        <v>12</v>
      </c>
      <c r="C7" s="625"/>
      <c r="D7" s="873" t="s">
        <v>250</v>
      </c>
      <c r="E7" s="625"/>
      <c r="F7" s="1533" t="s">
        <v>54</v>
      </c>
      <c r="G7" s="1534"/>
      <c r="H7" s="1535" t="s">
        <v>55</v>
      </c>
      <c r="I7" s="1536"/>
      <c r="J7" s="1537" t="s">
        <v>56</v>
      </c>
      <c r="K7" s="1538"/>
      <c r="L7" s="1537" t="s">
        <v>57</v>
      </c>
      <c r="M7" s="1539"/>
      <c r="N7" s="1538" t="s">
        <v>58</v>
      </c>
      <c r="O7" s="1538"/>
      <c r="P7" s="1537" t="s">
        <v>59</v>
      </c>
      <c r="Q7" s="1539"/>
      <c r="R7" s="1535" t="s">
        <v>60</v>
      </c>
      <c r="S7" s="1536"/>
      <c r="T7" s="1537" t="s">
        <v>61</v>
      </c>
      <c r="U7" s="1539"/>
      <c r="V7" s="1537" t="s">
        <v>0</v>
      </c>
      <c r="W7" s="1540"/>
      <c r="X7" s="627"/>
      <c r="Y7" s="857" t="s">
        <v>482</v>
      </c>
      <c r="AD7" s="829"/>
    </row>
    <row r="8" spans="2:30" s="626" customFormat="1" ht="20.25" customHeight="1" x14ac:dyDescent="0.25">
      <c r="B8" s="1493"/>
      <c r="C8" s="628"/>
      <c r="D8" s="864" t="s">
        <v>9</v>
      </c>
      <c r="E8" s="614"/>
      <c r="F8" s="865" t="s">
        <v>9</v>
      </c>
      <c r="G8" s="866" t="s">
        <v>28</v>
      </c>
      <c r="H8" s="867" t="s">
        <v>9</v>
      </c>
      <c r="I8" s="868" t="s">
        <v>28</v>
      </c>
      <c r="J8" s="866" t="s">
        <v>9</v>
      </c>
      <c r="K8" s="866" t="s">
        <v>28</v>
      </c>
      <c r="L8" s="866" t="s">
        <v>9</v>
      </c>
      <c r="M8" s="866" t="s">
        <v>28</v>
      </c>
      <c r="N8" s="861" t="s">
        <v>9</v>
      </c>
      <c r="O8" s="866" t="s">
        <v>28</v>
      </c>
      <c r="P8" s="866" t="s">
        <v>9</v>
      </c>
      <c r="Q8" s="867" t="s">
        <v>28</v>
      </c>
      <c r="R8" s="867" t="s">
        <v>9</v>
      </c>
      <c r="S8" s="868" t="s">
        <v>28</v>
      </c>
      <c r="T8" s="866" t="s">
        <v>9</v>
      </c>
      <c r="U8" s="869" t="s">
        <v>28</v>
      </c>
      <c r="V8" s="866" t="s">
        <v>9</v>
      </c>
      <c r="W8" s="870" t="s">
        <v>28</v>
      </c>
      <c r="X8" s="871"/>
      <c r="Y8" s="872" t="s">
        <v>9</v>
      </c>
    </row>
    <row r="9" spans="2:30" s="626" customFormat="1" ht="8.25" customHeight="1" x14ac:dyDescent="0.25">
      <c r="B9" s="630"/>
      <c r="C9" s="631"/>
      <c r="E9" s="631"/>
      <c r="F9" s="630"/>
      <c r="G9" s="630"/>
      <c r="H9" s="630"/>
      <c r="I9" s="630"/>
      <c r="J9" s="630"/>
      <c r="K9" s="630"/>
      <c r="L9" s="630"/>
      <c r="M9" s="630"/>
      <c r="N9" s="863"/>
      <c r="O9" s="630"/>
      <c r="P9" s="630"/>
      <c r="Q9" s="630"/>
      <c r="R9" s="630"/>
      <c r="S9" s="630"/>
      <c r="T9" s="630"/>
      <c r="U9" s="630"/>
      <c r="V9" s="830"/>
      <c r="W9" s="831"/>
      <c r="X9" s="630"/>
      <c r="Y9" s="630"/>
    </row>
    <row r="10" spans="2:30" s="631" customFormat="1" ht="18" customHeight="1" x14ac:dyDescent="0.25">
      <c r="B10" s="674" t="s">
        <v>8</v>
      </c>
      <c r="C10" s="633"/>
      <c r="D10" s="832">
        <v>79413</v>
      </c>
      <c r="E10" s="633"/>
      <c r="F10" s="675">
        <v>598</v>
      </c>
      <c r="G10" s="676">
        <v>4.012173471975653</v>
      </c>
      <c r="H10" s="675">
        <v>48545</v>
      </c>
      <c r="I10" s="676">
        <v>61.699213796601569</v>
      </c>
      <c r="J10" s="675">
        <v>54229</v>
      </c>
      <c r="K10" s="676">
        <v>18.062389043875221</v>
      </c>
      <c r="L10" s="675">
        <v>527</v>
      </c>
      <c r="M10" s="676">
        <v>0.90540197818919599</v>
      </c>
      <c r="N10" s="675">
        <v>92</v>
      </c>
      <c r="O10" s="676">
        <v>0.39817397920365205</v>
      </c>
      <c r="P10" s="675">
        <v>112</v>
      </c>
      <c r="Q10" s="676">
        <v>2.5361399949277198E-3</v>
      </c>
      <c r="R10" s="675">
        <v>18449</v>
      </c>
      <c r="S10" s="676">
        <v>14.920111590159777</v>
      </c>
      <c r="T10" s="675">
        <v>0</v>
      </c>
      <c r="U10" s="676">
        <v>0</v>
      </c>
      <c r="V10" s="833">
        <f>F10+H10+J10+L10+N10+P10+R10+T10</f>
        <v>122552</v>
      </c>
      <c r="W10" s="676">
        <f t="shared" ref="V10:W27" si="0">G10+I10+K10+M10+O10+Q10+S10+U10</f>
        <v>99.999999999999986</v>
      </c>
      <c r="X10" s="678"/>
      <c r="Y10" s="834">
        <f t="shared" ref="Y10:Y27" si="1">V10/D10</f>
        <v>1.5432234017100475</v>
      </c>
    </row>
    <row r="11" spans="2:30" s="633" customFormat="1" ht="18" customHeight="1" x14ac:dyDescent="0.25">
      <c r="B11" s="682" t="s">
        <v>7</v>
      </c>
      <c r="D11" s="835">
        <v>14549</v>
      </c>
      <c r="F11" s="683">
        <v>1034</v>
      </c>
      <c r="G11" s="684">
        <v>9.5502617241747672</v>
      </c>
      <c r="H11" s="683">
        <v>4191</v>
      </c>
      <c r="I11" s="684">
        <v>13.652387565431043</v>
      </c>
      <c r="J11" s="683">
        <v>3182</v>
      </c>
      <c r="K11" s="684">
        <v>21.664352099134707</v>
      </c>
      <c r="L11" s="683">
        <v>630</v>
      </c>
      <c r="M11" s="684">
        <v>5.0849268240572592</v>
      </c>
      <c r="N11" s="683">
        <v>106</v>
      </c>
      <c r="O11" s="684">
        <v>1.6023929067407328</v>
      </c>
      <c r="P11" s="683">
        <v>1523</v>
      </c>
      <c r="Q11" s="684">
        <v>2.4676850763807288</v>
      </c>
      <c r="R11" s="683">
        <v>8703</v>
      </c>
      <c r="S11" s="684">
        <v>45.977993804080761</v>
      </c>
      <c r="T11" s="683">
        <v>0</v>
      </c>
      <c r="U11" s="684">
        <v>0</v>
      </c>
      <c r="V11" s="836">
        <f t="shared" si="0"/>
        <v>19369</v>
      </c>
      <c r="W11" s="684">
        <f t="shared" si="0"/>
        <v>100</v>
      </c>
      <c r="X11" s="678"/>
      <c r="Y11" s="837">
        <f t="shared" si="1"/>
        <v>1.331294247027287</v>
      </c>
    </row>
    <row r="12" spans="2:30" s="633" customFormat="1" ht="22.5" customHeight="1" x14ac:dyDescent="0.25">
      <c r="B12" s="682" t="s">
        <v>37</v>
      </c>
      <c r="D12" s="835">
        <v>13196</v>
      </c>
      <c r="F12" s="685">
        <v>2570</v>
      </c>
      <c r="G12" s="684">
        <v>22.562277580071175</v>
      </c>
      <c r="H12" s="685">
        <v>2809</v>
      </c>
      <c r="I12" s="684">
        <v>8.1748856126080334</v>
      </c>
      <c r="J12" s="685">
        <v>4488</v>
      </c>
      <c r="K12" s="684">
        <v>24.789018810371125</v>
      </c>
      <c r="L12" s="685">
        <v>801</v>
      </c>
      <c r="M12" s="684">
        <v>8.8764616166751402</v>
      </c>
      <c r="N12" s="685">
        <v>76</v>
      </c>
      <c r="O12" s="684">
        <v>1.4234875444839858</v>
      </c>
      <c r="P12" s="685">
        <v>1348</v>
      </c>
      <c r="Q12" s="684">
        <v>5.2567361464158617</v>
      </c>
      <c r="R12" s="685">
        <v>4716</v>
      </c>
      <c r="S12" s="684">
        <v>28.917132689374682</v>
      </c>
      <c r="T12" s="685">
        <v>8</v>
      </c>
      <c r="U12" s="684">
        <v>0</v>
      </c>
      <c r="V12" s="836">
        <f t="shared" si="0"/>
        <v>16816</v>
      </c>
      <c r="W12" s="684">
        <f t="shared" si="0"/>
        <v>100.00000000000001</v>
      </c>
      <c r="X12" s="678"/>
      <c r="Y12" s="837">
        <f t="shared" si="1"/>
        <v>1.2743255531979387</v>
      </c>
    </row>
    <row r="13" spans="2:30" s="633" customFormat="1" ht="18" customHeight="1" x14ac:dyDescent="0.25">
      <c r="B13" s="682" t="s">
        <v>38</v>
      </c>
      <c r="D13" s="835">
        <v>12275</v>
      </c>
      <c r="F13" s="683">
        <v>3591</v>
      </c>
      <c r="G13" s="684">
        <v>21.067835441777071</v>
      </c>
      <c r="H13" s="683">
        <v>7550</v>
      </c>
      <c r="I13" s="684">
        <v>23.637812531128599</v>
      </c>
      <c r="J13" s="683">
        <v>730</v>
      </c>
      <c r="K13" s="684">
        <v>3.117840422352824</v>
      </c>
      <c r="L13" s="683">
        <v>182</v>
      </c>
      <c r="M13" s="684">
        <v>1.8926187867317461</v>
      </c>
      <c r="N13" s="683">
        <v>6</v>
      </c>
      <c r="O13" s="684">
        <v>0.28887339376431914</v>
      </c>
      <c r="P13" s="683">
        <v>36</v>
      </c>
      <c r="Q13" s="684">
        <v>0.29883454527343362</v>
      </c>
      <c r="R13" s="683">
        <v>10224</v>
      </c>
      <c r="S13" s="684">
        <v>49.696184878972012</v>
      </c>
      <c r="T13" s="683">
        <v>0</v>
      </c>
      <c r="U13" s="684">
        <v>0</v>
      </c>
      <c r="V13" s="836">
        <f t="shared" si="0"/>
        <v>22319</v>
      </c>
      <c r="W13" s="684">
        <f t="shared" si="0"/>
        <v>100</v>
      </c>
      <c r="X13" s="678"/>
      <c r="Y13" s="837">
        <f t="shared" si="1"/>
        <v>1.8182484725050916</v>
      </c>
    </row>
    <row r="14" spans="2:30" s="633" customFormat="1" ht="18" customHeight="1" x14ac:dyDescent="0.25">
      <c r="B14" s="682" t="s">
        <v>6</v>
      </c>
      <c r="D14" s="835">
        <v>13526</v>
      </c>
      <c r="F14" s="683">
        <v>625</v>
      </c>
      <c r="G14" s="684">
        <v>1.1223131063344112</v>
      </c>
      <c r="H14" s="683">
        <v>1007</v>
      </c>
      <c r="I14" s="684">
        <v>5.0218755944455014</v>
      </c>
      <c r="J14" s="683">
        <v>375</v>
      </c>
      <c r="K14" s="684">
        <v>0</v>
      </c>
      <c r="L14" s="683">
        <v>2245</v>
      </c>
      <c r="M14" s="684">
        <v>29.922008750237779</v>
      </c>
      <c r="N14" s="683">
        <v>83</v>
      </c>
      <c r="O14" s="684">
        <v>2.4538710291040515</v>
      </c>
      <c r="P14" s="683">
        <v>5960</v>
      </c>
      <c r="Q14" s="684">
        <v>21.742438653224273</v>
      </c>
      <c r="R14" s="683">
        <v>5281</v>
      </c>
      <c r="S14" s="684">
        <v>39.737492866653987</v>
      </c>
      <c r="T14" s="683">
        <v>0</v>
      </c>
      <c r="U14" s="684">
        <v>0</v>
      </c>
      <c r="V14" s="836">
        <f t="shared" si="0"/>
        <v>15576</v>
      </c>
      <c r="W14" s="684">
        <f t="shared" si="0"/>
        <v>100</v>
      </c>
      <c r="X14" s="678"/>
      <c r="Y14" s="837">
        <f t="shared" si="1"/>
        <v>1.1515599585982552</v>
      </c>
    </row>
    <row r="15" spans="2:30" s="633" customFormat="1" ht="18" customHeight="1" x14ac:dyDescent="0.25">
      <c r="B15" s="682" t="s">
        <v>5</v>
      </c>
      <c r="D15" s="835">
        <v>4875</v>
      </c>
      <c r="F15" s="685">
        <v>722</v>
      </c>
      <c r="G15" s="684">
        <v>0</v>
      </c>
      <c r="H15" s="685">
        <v>1623</v>
      </c>
      <c r="I15" s="684">
        <v>19.530493707647629</v>
      </c>
      <c r="J15" s="685">
        <v>440</v>
      </c>
      <c r="K15" s="684">
        <v>7.5750242013552755</v>
      </c>
      <c r="L15" s="685">
        <v>585</v>
      </c>
      <c r="M15" s="684">
        <v>11.302032913843176</v>
      </c>
      <c r="N15" s="685">
        <v>48</v>
      </c>
      <c r="O15" s="684">
        <v>2.1539206195546949</v>
      </c>
      <c r="P15" s="685">
        <v>0</v>
      </c>
      <c r="Q15" s="684">
        <v>0</v>
      </c>
      <c r="R15" s="685">
        <v>3395</v>
      </c>
      <c r="S15" s="684">
        <v>59.438528557599227</v>
      </c>
      <c r="T15" s="685">
        <v>0</v>
      </c>
      <c r="U15" s="684">
        <v>0</v>
      </c>
      <c r="V15" s="836">
        <f t="shared" si="0"/>
        <v>6813</v>
      </c>
      <c r="W15" s="684">
        <f t="shared" si="0"/>
        <v>100</v>
      </c>
      <c r="X15" s="678"/>
      <c r="Y15" s="837">
        <f t="shared" si="1"/>
        <v>1.3975384615384616</v>
      </c>
    </row>
    <row r="16" spans="2:30" s="744" customFormat="1" ht="18" customHeight="1" x14ac:dyDescent="0.25">
      <c r="B16" s="838" t="s">
        <v>4</v>
      </c>
      <c r="D16" s="839">
        <v>48882</v>
      </c>
      <c r="E16" s="822"/>
      <c r="F16" s="840">
        <v>3507</v>
      </c>
      <c r="G16" s="841">
        <v>7.7071171283070425</v>
      </c>
      <c r="H16" s="840">
        <v>15555</v>
      </c>
      <c r="I16" s="841">
        <v>15.824121227176748</v>
      </c>
      <c r="J16" s="840">
        <v>10791</v>
      </c>
      <c r="K16" s="841">
        <v>26.553637229329691</v>
      </c>
      <c r="L16" s="840">
        <v>3525</v>
      </c>
      <c r="M16" s="841">
        <v>6.8666418250320875</v>
      </c>
      <c r="N16" s="840">
        <v>4</v>
      </c>
      <c r="O16" s="841">
        <v>1.1427151906595454</v>
      </c>
      <c r="P16" s="840">
        <v>20708</v>
      </c>
      <c r="Q16" s="841">
        <v>25.539270483997846</v>
      </c>
      <c r="R16" s="840">
        <v>12513</v>
      </c>
      <c r="S16" s="841">
        <v>15.629528422970232</v>
      </c>
      <c r="T16" s="840">
        <v>1036</v>
      </c>
      <c r="U16" s="841">
        <v>0.73696849252680829</v>
      </c>
      <c r="V16" s="842">
        <f t="shared" si="0"/>
        <v>67639</v>
      </c>
      <c r="W16" s="841">
        <f t="shared" si="0"/>
        <v>100</v>
      </c>
      <c r="X16" s="843"/>
      <c r="Y16" s="837">
        <f t="shared" si="1"/>
        <v>1.3837199787242749</v>
      </c>
    </row>
    <row r="17" spans="2:25" s="744" customFormat="1" ht="18" customHeight="1" x14ac:dyDescent="0.25">
      <c r="B17" s="838" t="s">
        <v>40</v>
      </c>
      <c r="D17" s="839">
        <v>26973</v>
      </c>
      <c r="E17" s="822"/>
      <c r="F17" s="840">
        <v>4063</v>
      </c>
      <c r="G17" s="841">
        <v>13.305587605076644</v>
      </c>
      <c r="H17" s="840">
        <v>15707</v>
      </c>
      <c r="I17" s="841">
        <v>29.339047305093128</v>
      </c>
      <c r="J17" s="840">
        <v>8214</v>
      </c>
      <c r="K17" s="841">
        <v>36.084555793637712</v>
      </c>
      <c r="L17" s="840">
        <v>987</v>
      </c>
      <c r="M17" s="841">
        <v>3.7127080929619254</v>
      </c>
      <c r="N17" s="840">
        <v>1493</v>
      </c>
      <c r="O17" s="841">
        <v>5.6576561727377612</v>
      </c>
      <c r="P17" s="840">
        <v>3062</v>
      </c>
      <c r="Q17" s="841">
        <v>8.2330641173561894</v>
      </c>
      <c r="R17" s="840">
        <v>2895</v>
      </c>
      <c r="S17" s="841">
        <v>3.6302950387341353</v>
      </c>
      <c r="T17" s="840">
        <v>3</v>
      </c>
      <c r="U17" s="841">
        <v>3.708587440250536E-2</v>
      </c>
      <c r="V17" s="842">
        <f t="shared" si="0"/>
        <v>36424</v>
      </c>
      <c r="W17" s="841">
        <f t="shared" si="0"/>
        <v>100</v>
      </c>
      <c r="X17" s="843"/>
      <c r="Y17" s="837">
        <f t="shared" si="1"/>
        <v>1.3503874244614986</v>
      </c>
    </row>
    <row r="18" spans="2:25" s="744" customFormat="1" ht="18" customHeight="1" x14ac:dyDescent="0.25">
      <c r="B18" s="838" t="s">
        <v>41</v>
      </c>
      <c r="D18" s="839">
        <v>83670</v>
      </c>
      <c r="E18" s="822"/>
      <c r="F18" s="840">
        <v>2</v>
      </c>
      <c r="G18" s="841">
        <v>0.11792867955081494</v>
      </c>
      <c r="H18" s="840">
        <v>16392</v>
      </c>
      <c r="I18" s="841">
        <v>17.203506178054706</v>
      </c>
      <c r="J18" s="840">
        <v>14796</v>
      </c>
      <c r="K18" s="841">
        <v>23.951842855634176</v>
      </c>
      <c r="L18" s="840">
        <v>3180</v>
      </c>
      <c r="M18" s="841">
        <v>4.6309008343014044</v>
      </c>
      <c r="N18" s="840">
        <v>3165</v>
      </c>
      <c r="O18" s="841">
        <v>4.7998732706727214</v>
      </c>
      <c r="P18" s="840">
        <v>6224</v>
      </c>
      <c r="Q18" s="841">
        <v>6.3575879184707995</v>
      </c>
      <c r="R18" s="840">
        <v>56367</v>
      </c>
      <c r="S18" s="841">
        <v>42.934840004224313</v>
      </c>
      <c r="T18" s="840">
        <v>6</v>
      </c>
      <c r="U18" s="841">
        <v>3.5202590910691028E-3</v>
      </c>
      <c r="V18" s="842">
        <f t="shared" si="0"/>
        <v>100132</v>
      </c>
      <c r="W18" s="841">
        <f t="shared" si="0"/>
        <v>100.00000000000001</v>
      </c>
      <c r="X18" s="843"/>
      <c r="Y18" s="837">
        <f t="shared" si="1"/>
        <v>1.1967491335006573</v>
      </c>
    </row>
    <row r="19" spans="2:25" s="744" customFormat="1" ht="18" customHeight="1" x14ac:dyDescent="0.25">
      <c r="B19" s="838" t="s">
        <v>3</v>
      </c>
      <c r="D19" s="839">
        <v>51759</v>
      </c>
      <c r="E19" s="822"/>
      <c r="F19" s="840">
        <v>1242</v>
      </c>
      <c r="G19" s="841">
        <v>2.6363906960921888</v>
      </c>
      <c r="H19" s="840">
        <v>33720</v>
      </c>
      <c r="I19" s="841">
        <v>2.1814006888633752</v>
      </c>
      <c r="J19" s="840">
        <v>2779</v>
      </c>
      <c r="K19" s="841">
        <v>0.29340477101671131</v>
      </c>
      <c r="L19" s="840">
        <v>2175</v>
      </c>
      <c r="M19" s="841">
        <v>6.7525619764425731</v>
      </c>
      <c r="N19" s="840">
        <v>940</v>
      </c>
      <c r="O19" s="841">
        <v>4.8262958710719905</v>
      </c>
      <c r="P19" s="840">
        <v>7067</v>
      </c>
      <c r="Q19" s="841">
        <v>19.628353956712164</v>
      </c>
      <c r="R19" s="840">
        <v>34354</v>
      </c>
      <c r="S19" s="841">
        <v>63.673087553684567</v>
      </c>
      <c r="T19" s="840">
        <v>121</v>
      </c>
      <c r="U19" s="841">
        <v>8.5044861164264157E-3</v>
      </c>
      <c r="V19" s="842">
        <f t="shared" si="0"/>
        <v>82398</v>
      </c>
      <c r="W19" s="841">
        <f t="shared" si="0"/>
        <v>99.999999999999986</v>
      </c>
      <c r="X19" s="843"/>
      <c r="Y19" s="837">
        <f t="shared" si="1"/>
        <v>1.5919550223149597</v>
      </c>
    </row>
    <row r="20" spans="2:25" s="633" customFormat="1" ht="18" customHeight="1" x14ac:dyDescent="0.25">
      <c r="B20" s="838" t="s">
        <v>2</v>
      </c>
      <c r="D20" s="835">
        <v>11678</v>
      </c>
      <c r="F20" s="683">
        <v>904</v>
      </c>
      <c r="G20" s="684">
        <v>8.8888888888888893</v>
      </c>
      <c r="H20" s="683">
        <v>3612</v>
      </c>
      <c r="I20" s="684">
        <v>7.0230607966457024</v>
      </c>
      <c r="J20" s="683">
        <v>446</v>
      </c>
      <c r="K20" s="684">
        <v>5.2725366876310273</v>
      </c>
      <c r="L20" s="683">
        <v>722</v>
      </c>
      <c r="M20" s="684">
        <v>6.6876310272536692</v>
      </c>
      <c r="N20" s="683">
        <v>42</v>
      </c>
      <c r="O20" s="684">
        <v>1.519916142557652</v>
      </c>
      <c r="P20" s="683">
        <v>7071</v>
      </c>
      <c r="Q20" s="684">
        <v>53.574423480083858</v>
      </c>
      <c r="R20" s="683">
        <v>2036</v>
      </c>
      <c r="S20" s="684">
        <v>17.033542976939202</v>
      </c>
      <c r="T20" s="683">
        <v>0</v>
      </c>
      <c r="U20" s="684">
        <v>0</v>
      </c>
      <c r="V20" s="836">
        <f t="shared" si="0"/>
        <v>14833</v>
      </c>
      <c r="W20" s="684">
        <f t="shared" si="0"/>
        <v>100</v>
      </c>
      <c r="X20" s="678"/>
      <c r="Y20" s="837">
        <f t="shared" si="1"/>
        <v>1.2701661243363589</v>
      </c>
    </row>
    <row r="21" spans="2:25" s="633" customFormat="1" ht="18" customHeight="1" x14ac:dyDescent="0.25">
      <c r="B21" s="682" t="s">
        <v>35</v>
      </c>
      <c r="D21" s="835">
        <v>23172</v>
      </c>
      <c r="F21" s="683">
        <v>2306</v>
      </c>
      <c r="G21" s="684">
        <v>9.48509485094851</v>
      </c>
      <c r="H21" s="683">
        <v>5557</v>
      </c>
      <c r="I21" s="684">
        <v>13.467175488081411</v>
      </c>
      <c r="J21" s="683">
        <v>7432</v>
      </c>
      <c r="K21" s="684">
        <v>37.735744704385816</v>
      </c>
      <c r="L21" s="683">
        <v>3784</v>
      </c>
      <c r="M21" s="684">
        <v>10.646535036778939</v>
      </c>
      <c r="N21" s="683">
        <v>156</v>
      </c>
      <c r="O21" s="684">
        <v>5.0992754825507438</v>
      </c>
      <c r="P21" s="683">
        <v>4793</v>
      </c>
      <c r="Q21" s="684">
        <v>7.2838891654222664</v>
      </c>
      <c r="R21" s="683">
        <v>6798</v>
      </c>
      <c r="S21" s="684">
        <v>16.276754604280736</v>
      </c>
      <c r="T21" s="683">
        <v>3</v>
      </c>
      <c r="U21" s="684">
        <v>5.5306675515734748E-3</v>
      </c>
      <c r="V21" s="836">
        <f t="shared" si="0"/>
        <v>30829</v>
      </c>
      <c r="W21" s="684">
        <f t="shared" si="0"/>
        <v>99.999999999999986</v>
      </c>
      <c r="X21" s="678"/>
      <c r="Y21" s="837">
        <f t="shared" si="1"/>
        <v>1.3304419126532021</v>
      </c>
    </row>
    <row r="22" spans="2:25" s="633" customFormat="1" ht="21" customHeight="1" x14ac:dyDescent="0.25">
      <c r="B22" s="682" t="s">
        <v>42</v>
      </c>
      <c r="D22" s="835">
        <v>53234</v>
      </c>
      <c r="F22" s="683">
        <v>892</v>
      </c>
      <c r="G22" s="684">
        <v>0.68948988809615985</v>
      </c>
      <c r="H22" s="683">
        <v>30998</v>
      </c>
      <c r="I22" s="684">
        <v>38.969083568386701</v>
      </c>
      <c r="J22" s="683">
        <v>18263</v>
      </c>
      <c r="K22" s="684">
        <v>31.722065519974926</v>
      </c>
      <c r="L22" s="683">
        <v>3408</v>
      </c>
      <c r="M22" s="684">
        <v>6.2533414449790756</v>
      </c>
      <c r="N22" s="683">
        <v>1324</v>
      </c>
      <c r="O22" s="684">
        <v>2.9736555868960051</v>
      </c>
      <c r="P22" s="683">
        <v>4783</v>
      </c>
      <c r="Q22" s="684">
        <v>4.5664878417491659</v>
      </c>
      <c r="R22" s="683">
        <v>13342</v>
      </c>
      <c r="S22" s="684">
        <v>14.824032594067438</v>
      </c>
      <c r="T22" s="683">
        <v>0</v>
      </c>
      <c r="U22" s="684">
        <v>1.8435558505244917E-3</v>
      </c>
      <c r="V22" s="836">
        <f t="shared" si="0"/>
        <v>73010</v>
      </c>
      <c r="W22" s="684">
        <f t="shared" si="0"/>
        <v>99.999999999999986</v>
      </c>
      <c r="X22" s="678"/>
      <c r="Y22" s="837">
        <f t="shared" si="1"/>
        <v>1.3714919036705864</v>
      </c>
    </row>
    <row r="23" spans="2:25" s="633" customFormat="1" ht="18" customHeight="1" x14ac:dyDescent="0.25">
      <c r="B23" s="682" t="s">
        <v>43</v>
      </c>
      <c r="D23" s="835">
        <v>12716</v>
      </c>
      <c r="F23" s="683">
        <v>498</v>
      </c>
      <c r="G23" s="684">
        <v>5.7716568544995797</v>
      </c>
      <c r="H23" s="683">
        <v>5367</v>
      </c>
      <c r="I23" s="684">
        <v>26.377207737594617</v>
      </c>
      <c r="J23" s="683">
        <v>2050</v>
      </c>
      <c r="K23" s="684">
        <v>6.8544995794785537</v>
      </c>
      <c r="L23" s="683">
        <v>633</v>
      </c>
      <c r="M23" s="684">
        <v>5.6244743481917574</v>
      </c>
      <c r="N23" s="683">
        <v>23</v>
      </c>
      <c r="O23" s="684">
        <v>0.48359966358284273</v>
      </c>
      <c r="P23" s="683">
        <v>207</v>
      </c>
      <c r="Q23" s="684">
        <v>7.0962994112699747</v>
      </c>
      <c r="R23" s="683">
        <v>8084</v>
      </c>
      <c r="S23" s="684">
        <v>47.792262405382672</v>
      </c>
      <c r="T23" s="683">
        <v>1</v>
      </c>
      <c r="U23" s="684">
        <v>0</v>
      </c>
      <c r="V23" s="836">
        <f>F23+H23+J23+L23+N23+P23+R23+T23</f>
        <v>16863</v>
      </c>
      <c r="W23" s="684">
        <f t="shared" si="0"/>
        <v>100</v>
      </c>
      <c r="X23" s="678"/>
      <c r="Y23" s="837">
        <f t="shared" si="1"/>
        <v>1.3261245674740485</v>
      </c>
    </row>
    <row r="24" spans="2:25" s="633" customFormat="1" ht="22.5" customHeight="1" x14ac:dyDescent="0.25">
      <c r="B24" s="682" t="s">
        <v>44</v>
      </c>
      <c r="D24" s="835">
        <v>6618</v>
      </c>
      <c r="F24" s="685">
        <v>1300</v>
      </c>
      <c r="G24" s="686">
        <v>7.9028995279838163</v>
      </c>
      <c r="H24" s="685">
        <v>1903</v>
      </c>
      <c r="I24" s="684">
        <v>17.80175320296696</v>
      </c>
      <c r="J24" s="685">
        <v>634</v>
      </c>
      <c r="K24" s="684">
        <v>7.026298044504383</v>
      </c>
      <c r="L24" s="685">
        <v>252</v>
      </c>
      <c r="M24" s="684">
        <v>1.2946729602157789</v>
      </c>
      <c r="N24" s="685">
        <v>89</v>
      </c>
      <c r="O24" s="684">
        <v>2.4679703304113283</v>
      </c>
      <c r="P24" s="685">
        <v>731</v>
      </c>
      <c r="Q24" s="684">
        <v>3.236682400539447</v>
      </c>
      <c r="R24" s="685">
        <v>5211</v>
      </c>
      <c r="S24" s="684">
        <v>60.229265003371545</v>
      </c>
      <c r="T24" s="685">
        <v>11</v>
      </c>
      <c r="U24" s="684">
        <v>4.0458530006743092E-2</v>
      </c>
      <c r="V24" s="844">
        <f t="shared" si="0"/>
        <v>10131</v>
      </c>
      <c r="W24" s="684">
        <f t="shared" si="0"/>
        <v>99.999999999999986</v>
      </c>
      <c r="X24" s="678"/>
      <c r="Y24" s="837">
        <f t="shared" si="1"/>
        <v>1.5308250226654578</v>
      </c>
    </row>
    <row r="25" spans="2:25" s="633" customFormat="1" ht="18" customHeight="1" x14ac:dyDescent="0.25">
      <c r="B25" s="682" t="s">
        <v>45</v>
      </c>
      <c r="D25" s="835">
        <v>28789</v>
      </c>
      <c r="F25" s="685">
        <v>370</v>
      </c>
      <c r="G25" s="686">
        <v>0.14814347853495555</v>
      </c>
      <c r="H25" s="685">
        <v>12861</v>
      </c>
      <c r="I25" s="684">
        <v>26.640610225052008</v>
      </c>
      <c r="J25" s="685">
        <v>2708</v>
      </c>
      <c r="K25" s="684">
        <v>10.29754775263191</v>
      </c>
      <c r="L25" s="685">
        <v>2527</v>
      </c>
      <c r="M25" s="684">
        <v>7.0888230473428733</v>
      </c>
      <c r="N25" s="685">
        <v>2358</v>
      </c>
      <c r="O25" s="684">
        <v>6.2819138876631158</v>
      </c>
      <c r="P25" s="685">
        <v>37</v>
      </c>
      <c r="Q25" s="684">
        <v>0.15444745634495366</v>
      </c>
      <c r="R25" s="685">
        <v>16639</v>
      </c>
      <c r="S25" s="684">
        <v>42.274475193847316</v>
      </c>
      <c r="T25" s="685">
        <v>2518</v>
      </c>
      <c r="U25" s="684">
        <v>7.1140389585828654</v>
      </c>
      <c r="V25" s="844">
        <f t="shared" si="0"/>
        <v>40018</v>
      </c>
      <c r="W25" s="684">
        <f t="shared" si="0"/>
        <v>100</v>
      </c>
      <c r="X25" s="678"/>
      <c r="Y25" s="837">
        <f t="shared" si="1"/>
        <v>1.3900448087811317</v>
      </c>
    </row>
    <row r="26" spans="2:25" s="633" customFormat="1" ht="18" customHeight="1" x14ac:dyDescent="0.25">
      <c r="B26" s="682" t="s">
        <v>46</v>
      </c>
      <c r="D26" s="835">
        <v>2915</v>
      </c>
      <c r="F26" s="685">
        <v>168</v>
      </c>
      <c r="G26" s="686">
        <v>4.0505508749189891</v>
      </c>
      <c r="H26" s="685">
        <v>1953</v>
      </c>
      <c r="I26" s="684">
        <v>34.348671419313028</v>
      </c>
      <c r="J26" s="685">
        <v>1619</v>
      </c>
      <c r="K26" s="684">
        <v>46.953985742060922</v>
      </c>
      <c r="L26" s="685">
        <v>255</v>
      </c>
      <c r="M26" s="684">
        <v>6.675307841866494</v>
      </c>
      <c r="N26" s="685">
        <v>113</v>
      </c>
      <c r="O26" s="684">
        <v>3.6292935839274141</v>
      </c>
      <c r="P26" s="685">
        <v>25</v>
      </c>
      <c r="Q26" s="684">
        <v>4.2125729099157487</v>
      </c>
      <c r="R26" s="685">
        <v>5</v>
      </c>
      <c r="S26" s="684">
        <v>0.12961762799740764</v>
      </c>
      <c r="T26" s="685">
        <v>0</v>
      </c>
      <c r="U26" s="684">
        <v>0</v>
      </c>
      <c r="V26" s="844">
        <f t="shared" si="0"/>
        <v>4138</v>
      </c>
      <c r="W26" s="684">
        <f t="shared" si="0"/>
        <v>100.00000000000001</v>
      </c>
      <c r="X26" s="678"/>
      <c r="Y26" s="837">
        <f t="shared" si="1"/>
        <v>1.4195540308747856</v>
      </c>
    </row>
    <row r="27" spans="2:25" s="633" customFormat="1" ht="18" customHeight="1" x14ac:dyDescent="0.25">
      <c r="B27" s="682" t="s">
        <v>1</v>
      </c>
      <c r="D27" s="835">
        <v>1090</v>
      </c>
      <c r="F27" s="685">
        <v>243</v>
      </c>
      <c r="G27" s="686">
        <v>16.482582837723026</v>
      </c>
      <c r="H27" s="685">
        <v>305</v>
      </c>
      <c r="I27" s="684">
        <v>25.06372132540357</v>
      </c>
      <c r="J27" s="685">
        <v>470</v>
      </c>
      <c r="K27" s="684">
        <v>33.389974511469838</v>
      </c>
      <c r="L27" s="685">
        <v>15</v>
      </c>
      <c r="M27" s="684">
        <v>2.2090059473237043</v>
      </c>
      <c r="N27" s="685">
        <v>0</v>
      </c>
      <c r="O27" s="684">
        <v>0.16992353440951571</v>
      </c>
      <c r="P27" s="685">
        <v>0</v>
      </c>
      <c r="Q27" s="684">
        <v>8.4961767204757857E-2</v>
      </c>
      <c r="R27" s="685">
        <v>470</v>
      </c>
      <c r="S27" s="684">
        <v>22.59983007646559</v>
      </c>
      <c r="T27" s="685">
        <v>0</v>
      </c>
      <c r="U27" s="684">
        <v>0</v>
      </c>
      <c r="V27" s="836">
        <f t="shared" si="0"/>
        <v>1503</v>
      </c>
      <c r="W27" s="684">
        <f t="shared" si="0"/>
        <v>100</v>
      </c>
      <c r="X27" s="678"/>
      <c r="Y27" s="837">
        <f t="shared" si="1"/>
        <v>1.3788990825688074</v>
      </c>
    </row>
    <row r="28" spans="2:25" s="633" customFormat="1" ht="8.25" customHeight="1" x14ac:dyDescent="0.25">
      <c r="B28" s="688"/>
      <c r="D28" s="845"/>
      <c r="F28" s="689"/>
      <c r="G28" s="846"/>
      <c r="H28" s="689"/>
      <c r="I28" s="847"/>
      <c r="J28" s="689"/>
      <c r="K28" s="847"/>
      <c r="L28" s="689"/>
      <c r="M28" s="847"/>
      <c r="N28" s="689"/>
      <c r="O28" s="846"/>
      <c r="P28" s="689"/>
      <c r="Q28" s="846"/>
      <c r="R28" s="689"/>
      <c r="S28" s="846"/>
      <c r="T28" s="689"/>
      <c r="U28" s="846"/>
      <c r="V28" s="691"/>
      <c r="W28" s="847"/>
      <c r="X28" s="678"/>
      <c r="Y28" s="848"/>
    </row>
    <row r="29" spans="2:25" s="633" customFormat="1" ht="3" customHeight="1" x14ac:dyDescent="0.25">
      <c r="B29" s="630"/>
      <c r="C29" s="631"/>
      <c r="D29" s="849"/>
      <c r="E29" s="631"/>
      <c r="F29" s="630"/>
      <c r="G29" s="630"/>
      <c r="H29" s="630"/>
      <c r="I29" s="630"/>
      <c r="J29" s="630"/>
      <c r="K29" s="630"/>
      <c r="L29" s="630"/>
      <c r="M29" s="630"/>
      <c r="N29" s="630"/>
      <c r="O29" s="630"/>
      <c r="P29" s="630"/>
      <c r="Q29" s="630"/>
      <c r="R29" s="630"/>
      <c r="S29" s="630"/>
      <c r="T29" s="630"/>
      <c r="U29" s="630"/>
      <c r="V29" s="850"/>
      <c r="W29" s="630"/>
      <c r="X29" s="630"/>
      <c r="Y29" s="630"/>
    </row>
    <row r="30" spans="2:25" s="920" customFormat="1" ht="20.25" customHeight="1" x14ac:dyDescent="0.25">
      <c r="B30" s="1255" t="s">
        <v>0</v>
      </c>
      <c r="C30" s="1231"/>
      <c r="D30" s="1276">
        <f>SUM(D10:D29)</f>
        <v>489330</v>
      </c>
      <c r="E30" s="1231"/>
      <c r="F30" s="1256">
        <f>SUM(F10:F27)</f>
        <v>24635</v>
      </c>
      <c r="G30" s="1257">
        <f>F30*100/$V30</f>
        <v>3.6155470725589738</v>
      </c>
      <c r="H30" s="1256">
        <f>SUM(H10:H27)</f>
        <v>209655</v>
      </c>
      <c r="I30" s="1257">
        <f>H30*100/$V30</f>
        <v>30.76994201328807</v>
      </c>
      <c r="J30" s="1256">
        <f>SUM(J10:J27)</f>
        <v>133646</v>
      </c>
      <c r="K30" s="1257">
        <f>J30*100/$V30</f>
        <v>19.614507978860019</v>
      </c>
      <c r="L30" s="1256">
        <f>SUM(L10:L27)</f>
        <v>26433</v>
      </c>
      <c r="M30" s="1257">
        <f>L30*100/$V30</f>
        <v>3.8794299074061844</v>
      </c>
      <c r="N30" s="1256">
        <f>SUM(N10:N27)</f>
        <v>10118</v>
      </c>
      <c r="O30" s="1257">
        <f>N30*100/$V30</f>
        <v>1.4849646957642255</v>
      </c>
      <c r="P30" s="1256">
        <f>SUM(P10:P27)</f>
        <v>63687</v>
      </c>
      <c r="Q30" s="1257">
        <f>P30*100/$V30</f>
        <v>9.3470000572382119</v>
      </c>
      <c r="R30" s="1256">
        <f>SUM(R10:R27)</f>
        <v>209482</v>
      </c>
      <c r="S30" s="1257">
        <f>R30*100/$V30</f>
        <v>30.744551729401216</v>
      </c>
      <c r="T30" s="1256">
        <f>SUM(T10:T28)</f>
        <v>3707</v>
      </c>
      <c r="U30" s="1257">
        <f>T30*100/$V30</f>
        <v>0.5440565454830979</v>
      </c>
      <c r="V30" s="1256">
        <f>SUM(V10:V27)</f>
        <v>681363</v>
      </c>
      <c r="W30" s="1257">
        <f>G30+I30+K30+M30+O30+Q30+S30+U30</f>
        <v>100</v>
      </c>
      <c r="X30" s="1273"/>
      <c r="Y30" s="1274">
        <f>(V30/D30)</f>
        <v>1.3924406842008461</v>
      </c>
    </row>
    <row r="31" spans="2:25" s="631" customFormat="1" ht="5.25" customHeight="1" x14ac:dyDescent="0.25">
      <c r="B31" s="644"/>
      <c r="C31" s="645"/>
      <c r="D31" s="646"/>
      <c r="E31" s="645"/>
      <c r="F31" s="646"/>
      <c r="G31" s="851"/>
      <c r="H31" s="646"/>
      <c r="I31" s="851"/>
      <c r="J31" s="646"/>
      <c r="K31" s="851"/>
      <c r="L31" s="646"/>
      <c r="M31" s="851"/>
      <c r="N31" s="646"/>
      <c r="O31" s="851"/>
      <c r="P31" s="646"/>
      <c r="Q31" s="851"/>
      <c r="R31" s="646"/>
      <c r="S31" s="851"/>
      <c r="T31" s="646"/>
      <c r="U31" s="851"/>
      <c r="V31" s="646"/>
      <c r="W31" s="851"/>
      <c r="X31" s="851"/>
      <c r="Y31" s="851"/>
    </row>
    <row r="32" spans="2:25" s="697" customFormat="1" ht="18.75" customHeight="1" x14ac:dyDescent="0.25">
      <c r="B32" s="852" t="s">
        <v>39</v>
      </c>
      <c r="C32" s="853"/>
      <c r="D32" s="853"/>
      <c r="E32" s="853"/>
      <c r="F32" s="853"/>
      <c r="G32" s="853"/>
      <c r="H32" s="853"/>
      <c r="I32" s="853"/>
      <c r="J32" s="853"/>
      <c r="K32" s="853"/>
      <c r="L32" s="853"/>
      <c r="N32" s="853"/>
      <c r="O32" s="853"/>
      <c r="P32" s="853"/>
      <c r="Q32" s="853"/>
      <c r="R32" s="853"/>
      <c r="S32" s="853"/>
      <c r="T32" s="853"/>
      <c r="U32" s="853"/>
      <c r="V32" s="853"/>
      <c r="W32" s="853"/>
    </row>
    <row r="33" spans="2:25" s="854" customFormat="1" x14ac:dyDescent="0.35">
      <c r="B33" s="698" t="s">
        <v>47</v>
      </c>
      <c r="X33" s="697"/>
      <c r="Y33" s="697"/>
    </row>
    <row r="34" spans="2:25" s="854" customFormat="1" x14ac:dyDescent="0.25">
      <c r="X34" s="697"/>
      <c r="Y34" s="697"/>
    </row>
    <row r="35" spans="2:25" s="854" customFormat="1" x14ac:dyDescent="0.25">
      <c r="B35" s="854" t="s">
        <v>39</v>
      </c>
      <c r="D35" s="854" t="e">
        <f>GETPIVOTDATA("Cuenta número de expedientes",#REF!,"CCAA",$B35,"Grado Resuelto",$B$1)</f>
        <v>#REF!</v>
      </c>
      <c r="N35" s="854" t="e">
        <f>GETPIVOTDATA("ID PRESTACION
COUNT",#REF!,"
CCAA",$B35,"
Tipo Prestación",N$1,"Grado Resuelto",$B$1)</f>
        <v>#REF!</v>
      </c>
      <c r="X35" s="697"/>
      <c r="Y35" s="697"/>
    </row>
    <row r="36" spans="2:25" s="854" customFormat="1" x14ac:dyDescent="0.25">
      <c r="B36" s="854" t="s">
        <v>47</v>
      </c>
      <c r="D36" s="855" t="e">
        <f>GETPIVOTDATA("Cuenta número de expedientes",#REF!,"CCAA",$B36,"Grado Resuelto",$B$1)</f>
        <v>#REF!</v>
      </c>
      <c r="N36" s="854" t="e">
        <f>GETPIVOTDATA("ID PRESTACION
COUNT",#REF!,"
CCAA",$B36,"
Tipo Prestación",N$1,"Grado Resuelto",$B$1)</f>
        <v>#REF!</v>
      </c>
      <c r="T36" s="697"/>
      <c r="U36" s="697"/>
    </row>
    <row r="37" spans="2:25" s="822" customFormat="1" x14ac:dyDescent="0.25">
      <c r="T37" s="920"/>
      <c r="U37" s="920"/>
    </row>
    <row r="38" spans="2:25" s="822" customFormat="1" x14ac:dyDescent="0.25">
      <c r="T38" s="920"/>
      <c r="U38" s="920"/>
    </row>
    <row r="39" spans="2:25" s="822" customFormat="1" x14ac:dyDescent="0.25">
      <c r="T39" s="920"/>
      <c r="U39" s="920"/>
    </row>
    <row r="40" spans="2:25" s="822" customFormat="1" x14ac:dyDescent="0.25">
      <c r="T40" s="920"/>
      <c r="U40" s="920"/>
    </row>
    <row r="41" spans="2:25" s="822" customFormat="1" x14ac:dyDescent="0.25">
      <c r="T41" s="920"/>
      <c r="U41" s="920"/>
    </row>
    <row r="42" spans="2:25" s="822" customFormat="1" x14ac:dyDescent="0.25">
      <c r="T42" s="920"/>
      <c r="U42" s="920"/>
    </row>
    <row r="43" spans="2:25" s="822" customFormat="1" x14ac:dyDescent="0.25">
      <c r="T43" s="920"/>
      <c r="U43" s="920"/>
    </row>
    <row r="44" spans="2:25" s="822" customFormat="1" x14ac:dyDescent="0.25">
      <c r="T44" s="920"/>
      <c r="U44" s="920"/>
    </row>
    <row r="45" spans="2:25" s="822" customFormat="1" x14ac:dyDescent="0.25">
      <c r="T45" s="920"/>
      <c r="U45" s="920"/>
    </row>
    <row r="46" spans="2:25" s="822" customFormat="1" x14ac:dyDescent="0.25">
      <c r="T46" s="920"/>
      <c r="U46" s="920"/>
    </row>
    <row r="47" spans="2:25" s="822" customFormat="1" x14ac:dyDescent="0.25">
      <c r="T47" s="920"/>
      <c r="U47" s="920"/>
    </row>
    <row r="48" spans="2:25" s="822" customFormat="1" x14ac:dyDescent="0.25">
      <c r="T48" s="920"/>
      <c r="U48" s="920"/>
    </row>
    <row r="49" spans="20:25" x14ac:dyDescent="0.25">
      <c r="T49" s="734"/>
      <c r="U49" s="734"/>
      <c r="X49" s="615"/>
      <c r="Y49" s="615"/>
    </row>
    <row r="50" spans="20:25" x14ac:dyDescent="0.25">
      <c r="T50" s="734"/>
      <c r="U50" s="734"/>
      <c r="X50" s="615"/>
      <c r="Y50" s="615"/>
    </row>
    <row r="51" spans="20:25" x14ac:dyDescent="0.25">
      <c r="T51" s="734"/>
      <c r="U51" s="734"/>
      <c r="X51" s="615"/>
      <c r="Y51" s="615"/>
    </row>
    <row r="52" spans="20:25" x14ac:dyDescent="0.25">
      <c r="T52" s="734"/>
      <c r="U52" s="734"/>
      <c r="X52" s="615"/>
      <c r="Y52" s="615"/>
    </row>
    <row r="53" spans="20:25" x14ac:dyDescent="0.25">
      <c r="T53" s="734"/>
      <c r="U53" s="734"/>
      <c r="X53" s="615"/>
      <c r="Y53" s="615"/>
    </row>
    <row r="54" spans="20:25" x14ac:dyDescent="0.25">
      <c r="T54" s="734"/>
      <c r="U54" s="734"/>
      <c r="X54" s="615"/>
      <c r="Y54" s="615"/>
    </row>
    <row r="55" spans="20:25" x14ac:dyDescent="0.25">
      <c r="T55" s="734"/>
      <c r="U55" s="734"/>
      <c r="X55" s="615"/>
      <c r="Y55" s="615"/>
    </row>
    <row r="56" spans="20:25" x14ac:dyDescent="0.25">
      <c r="T56" s="734"/>
      <c r="U56" s="734"/>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89"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494" t="s">
        <v>416</v>
      </c>
      <c r="C3" s="1494"/>
      <c r="D3" s="1494"/>
      <c r="E3" s="1494"/>
      <c r="F3" s="1494"/>
      <c r="G3" s="1494"/>
      <c r="H3" s="1494"/>
      <c r="I3" s="1494"/>
      <c r="J3" s="1494"/>
      <c r="K3" s="1494"/>
      <c r="L3" s="1494"/>
      <c r="M3" s="1494"/>
      <c r="N3" s="1494"/>
      <c r="O3" s="1494"/>
      <c r="P3" s="1494"/>
      <c r="Q3" s="1494"/>
      <c r="R3" s="1494"/>
      <c r="S3" s="1494"/>
      <c r="T3" s="1494"/>
      <c r="U3" s="1494"/>
      <c r="V3" s="1494"/>
      <c r="W3" s="1494"/>
      <c r="X3" s="1494"/>
      <c r="Y3" s="7"/>
    </row>
    <row r="4" spans="2:25" s="4" customFormat="1" ht="14.25" customHeight="1" x14ac:dyDescent="0.25">
      <c r="B4" s="1415" t="str">
        <f>porsaad!$B$6</f>
        <v>Situación a 30 de junio de 2024</v>
      </c>
      <c r="C4" s="1415"/>
      <c r="D4" s="1415"/>
      <c r="E4" s="1415"/>
      <c r="F4" s="1415"/>
      <c r="G4" s="1415"/>
      <c r="H4" s="1415"/>
      <c r="I4" s="1415"/>
      <c r="J4" s="1415"/>
      <c r="K4" s="1415"/>
      <c r="L4" s="1415"/>
      <c r="M4" s="1415"/>
      <c r="N4" s="1415"/>
      <c r="O4" s="1415"/>
      <c r="P4" s="1415"/>
      <c r="Q4" s="1415"/>
      <c r="R4" s="1415"/>
      <c r="S4" s="1415"/>
      <c r="T4" s="1415"/>
      <c r="U4" s="1415"/>
      <c r="V4" s="1415"/>
      <c r="W4" s="1415"/>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497" t="s">
        <v>52</v>
      </c>
      <c r="G6" s="1497"/>
      <c r="H6" s="1497"/>
      <c r="I6" s="1497"/>
      <c r="J6" s="1497"/>
      <c r="K6" s="1497"/>
      <c r="L6" s="1497"/>
      <c r="M6" s="1497"/>
      <c r="N6" s="1497"/>
      <c r="O6" s="1497"/>
      <c r="P6" s="1497"/>
      <c r="Q6" s="1497"/>
      <c r="R6" s="1497"/>
      <c r="S6" s="1497"/>
      <c r="T6" s="1497"/>
      <c r="U6" s="1497"/>
      <c r="V6" s="1497"/>
      <c r="W6" s="1497"/>
      <c r="X6" s="154"/>
      <c r="Y6" s="154"/>
    </row>
    <row r="7" spans="2:25" s="133" customFormat="1" ht="64.5" customHeight="1" x14ac:dyDescent="0.25">
      <c r="B7" s="1498" t="s">
        <v>12</v>
      </c>
      <c r="C7" s="155"/>
      <c r="D7" s="156" t="s">
        <v>53</v>
      </c>
      <c r="E7" s="155"/>
      <c r="F7" s="1499" t="s">
        <v>168</v>
      </c>
      <c r="G7" s="1499"/>
      <c r="H7" s="1499" t="s">
        <v>59</v>
      </c>
      <c r="I7" s="1499"/>
      <c r="J7" s="1499" t="s">
        <v>60</v>
      </c>
      <c r="K7" s="1499"/>
      <c r="L7" s="1499" t="s">
        <v>152</v>
      </c>
      <c r="M7" s="1499"/>
      <c r="N7" s="1499" t="s">
        <v>0</v>
      </c>
      <c r="O7" s="1499"/>
      <c r="P7" s="156"/>
      <c r="Q7" s="156" t="s">
        <v>62</v>
      </c>
    </row>
    <row r="8" spans="2:25" s="155" customFormat="1" ht="20.25" customHeight="1" x14ac:dyDescent="0.25">
      <c r="B8" s="1498"/>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79413</v>
      </c>
      <c r="F10" s="164">
        <f>'41cbenpreGI'!F10+'41cbenpreGI'!H10+'41cbenpreGI'!J10+'41cbenpreGI'!L10+'41cbenpreGI'!N10</f>
        <v>103991</v>
      </c>
      <c r="G10" s="165">
        <f t="shared" ref="G10:G27" si="0">F10*100/$N10</f>
        <v>84.854592336314383</v>
      </c>
      <c r="H10" s="164">
        <f>'41cbenpreGI'!P10</f>
        <v>112</v>
      </c>
      <c r="I10" s="165">
        <f t="shared" ref="I10:I27" si="1">H10*100/$N10</f>
        <v>9.1389777400613617E-2</v>
      </c>
      <c r="J10" s="164">
        <f>'41cbenpreGI'!R10</f>
        <v>18449</v>
      </c>
      <c r="K10" s="165">
        <f t="shared" ref="K10:K27" si="2">J10*100/$N10</f>
        <v>15.054017886285006</v>
      </c>
      <c r="L10" s="164">
        <f>'41cbenpreGI'!T10</f>
        <v>0</v>
      </c>
      <c r="M10" s="165">
        <f t="shared" ref="M10:M27" si="3">L10*100/$N10</f>
        <v>0</v>
      </c>
      <c r="N10" s="164">
        <f>F10+H10+J10+L10</f>
        <v>122552</v>
      </c>
      <c r="O10" s="165">
        <f>G10+I10+K10+M10</f>
        <v>100</v>
      </c>
      <c r="P10" s="166"/>
      <c r="Q10" s="166">
        <f t="shared" ref="Q10:Q27" si="4">N10/D10</f>
        <v>1.5432234017100475</v>
      </c>
    </row>
    <row r="11" spans="2:25" s="162" customFormat="1" ht="18" customHeight="1" x14ac:dyDescent="0.25">
      <c r="B11" s="146" t="s">
        <v>7</v>
      </c>
      <c r="C11" s="159"/>
      <c r="D11" s="163">
        <f>'41cbenpreGI'!D11</f>
        <v>14549</v>
      </c>
      <c r="F11" s="164">
        <f>'41cbenpreGI'!F11+'41cbenpreGI'!H11+'41cbenpreGI'!J11+'41cbenpreGI'!L11+'41cbenpreGI'!N11</f>
        <v>9143</v>
      </c>
      <c r="G11" s="165">
        <f t="shared" si="0"/>
        <v>47.204295523775102</v>
      </c>
      <c r="H11" s="164">
        <f>'41cbenpreGI'!P11</f>
        <v>1523</v>
      </c>
      <c r="I11" s="165">
        <f t="shared" si="1"/>
        <v>7.8630801796685423</v>
      </c>
      <c r="J11" s="164">
        <f>'41cbenpreGI'!R11</f>
        <v>8703</v>
      </c>
      <c r="K11" s="165">
        <f t="shared" si="2"/>
        <v>44.932624296556355</v>
      </c>
      <c r="L11" s="164">
        <f>'41cbenpreGI'!T11</f>
        <v>0</v>
      </c>
      <c r="M11" s="165">
        <f t="shared" si="3"/>
        <v>0</v>
      </c>
      <c r="N11" s="164">
        <f t="shared" ref="N11:O27" si="5">F11+H11+J11+L11</f>
        <v>19369</v>
      </c>
      <c r="O11" s="165">
        <f t="shared" si="5"/>
        <v>100</v>
      </c>
      <c r="P11" s="166"/>
      <c r="Q11" s="166">
        <f t="shared" si="4"/>
        <v>1.331294247027287</v>
      </c>
    </row>
    <row r="12" spans="2:25" s="162" customFormat="1" ht="22.5" customHeight="1" x14ac:dyDescent="0.25">
      <c r="B12" s="146" t="s">
        <v>37</v>
      </c>
      <c r="C12" s="159"/>
      <c r="D12" s="163">
        <f>'41cbenpreGI'!D12</f>
        <v>13196</v>
      </c>
      <c r="F12" s="164">
        <f>'41cbenpreGI'!F12+'41cbenpreGI'!H12+'41cbenpreGI'!J12+'41cbenpreGI'!L12+'41cbenpreGI'!N12</f>
        <v>10744</v>
      </c>
      <c r="G12" s="165">
        <f t="shared" si="0"/>
        <v>63.891531874405331</v>
      </c>
      <c r="H12" s="164">
        <f>'41cbenpreGI'!P12</f>
        <v>1348</v>
      </c>
      <c r="I12" s="165">
        <f t="shared" si="1"/>
        <v>8.0161750713606086</v>
      </c>
      <c r="J12" s="164">
        <f>'41cbenpreGI'!R12</f>
        <v>4716</v>
      </c>
      <c r="K12" s="165">
        <f t="shared" si="2"/>
        <v>28.044719314938153</v>
      </c>
      <c r="L12" s="164">
        <f>'41cbenpreGI'!T12</f>
        <v>8</v>
      </c>
      <c r="M12" s="165">
        <f t="shared" si="3"/>
        <v>4.7573739295908656E-2</v>
      </c>
      <c r="N12" s="164">
        <f t="shared" si="5"/>
        <v>16816</v>
      </c>
      <c r="O12" s="165">
        <f t="shared" si="5"/>
        <v>100</v>
      </c>
      <c r="P12" s="166"/>
      <c r="Q12" s="166">
        <f t="shared" si="4"/>
        <v>1.2743255531979387</v>
      </c>
    </row>
    <row r="13" spans="2:25" s="162" customFormat="1" ht="18" customHeight="1" x14ac:dyDescent="0.25">
      <c r="B13" s="146" t="s">
        <v>38</v>
      </c>
      <c r="C13" s="159"/>
      <c r="D13" s="163">
        <f>'41cbenpreGI'!D13</f>
        <v>12275</v>
      </c>
      <c r="F13" s="164">
        <f>'41cbenpreGI'!F13+'41cbenpreGI'!H13+'41cbenpreGI'!J13+'41cbenpreGI'!L13+'41cbenpreGI'!N13</f>
        <v>12059</v>
      </c>
      <c r="G13" s="165">
        <f t="shared" si="0"/>
        <v>54.030198485595236</v>
      </c>
      <c r="H13" s="164">
        <f>'41cbenpreGI'!P13</f>
        <v>36</v>
      </c>
      <c r="I13" s="165">
        <f t="shared" si="1"/>
        <v>0.16129754917335007</v>
      </c>
      <c r="J13" s="164">
        <f>'41cbenpreGI'!R13</f>
        <v>10224</v>
      </c>
      <c r="K13" s="165">
        <f t="shared" si="2"/>
        <v>45.808503965231417</v>
      </c>
      <c r="L13" s="164">
        <f>'41cbenpreGI'!T13</f>
        <v>0</v>
      </c>
      <c r="M13" s="165">
        <f t="shared" si="3"/>
        <v>0</v>
      </c>
      <c r="N13" s="164">
        <f t="shared" si="5"/>
        <v>22319</v>
      </c>
      <c r="O13" s="165">
        <f t="shared" si="5"/>
        <v>100</v>
      </c>
      <c r="P13" s="166"/>
      <c r="Q13" s="166">
        <f t="shared" si="4"/>
        <v>1.8182484725050916</v>
      </c>
    </row>
    <row r="14" spans="2:25" s="162" customFormat="1" ht="18" customHeight="1" x14ac:dyDescent="0.25">
      <c r="B14" s="146" t="s">
        <v>6</v>
      </c>
      <c r="C14" s="159"/>
      <c r="D14" s="163">
        <f>'41cbenpreGI'!D14</f>
        <v>13526</v>
      </c>
      <c r="F14" s="164">
        <f>'41cbenpreGI'!F14+'41cbenpreGI'!H14+'41cbenpreGI'!J14+'41cbenpreGI'!L14+'41cbenpreGI'!N14</f>
        <v>4335</v>
      </c>
      <c r="G14" s="165">
        <f t="shared" si="0"/>
        <v>27.831278890600924</v>
      </c>
      <c r="H14" s="164">
        <f>'41cbenpreGI'!P14</f>
        <v>5960</v>
      </c>
      <c r="I14" s="165">
        <f t="shared" si="1"/>
        <v>38.263995891114533</v>
      </c>
      <c r="J14" s="164">
        <f>'41cbenpreGI'!R14</f>
        <v>5281</v>
      </c>
      <c r="K14" s="165">
        <f t="shared" si="2"/>
        <v>33.90472521828454</v>
      </c>
      <c r="L14" s="164">
        <f>'41cbenpreGI'!T14</f>
        <v>0</v>
      </c>
      <c r="M14" s="165">
        <f t="shared" si="3"/>
        <v>0</v>
      </c>
      <c r="N14" s="164">
        <f t="shared" si="5"/>
        <v>15576</v>
      </c>
      <c r="O14" s="165">
        <f t="shared" si="5"/>
        <v>100</v>
      </c>
      <c r="P14" s="166"/>
      <c r="Q14" s="166">
        <f t="shared" si="4"/>
        <v>1.1515599585982552</v>
      </c>
    </row>
    <row r="15" spans="2:25" s="162" customFormat="1" ht="18" customHeight="1" x14ac:dyDescent="0.25">
      <c r="B15" s="146" t="s">
        <v>5</v>
      </c>
      <c r="C15" s="159"/>
      <c r="D15" s="163">
        <f>'41cbenpreGI'!D15</f>
        <v>4875</v>
      </c>
      <c r="F15" s="164">
        <f>'41cbenpreGI'!F15+'41cbenpreGI'!H15+'41cbenpreGI'!J15+'41cbenpreGI'!L15+'41cbenpreGI'!N15</f>
        <v>3418</v>
      </c>
      <c r="G15" s="165">
        <f t="shared" si="0"/>
        <v>50.168794950829295</v>
      </c>
      <c r="H15" s="164">
        <f>'41cbenpreGI'!P15</f>
        <v>0</v>
      </c>
      <c r="I15" s="165">
        <f t="shared" si="1"/>
        <v>0</v>
      </c>
      <c r="J15" s="164">
        <f>'41cbenpreGI'!R15</f>
        <v>3395</v>
      </c>
      <c r="K15" s="165">
        <f t="shared" si="2"/>
        <v>49.831205049170705</v>
      </c>
      <c r="L15" s="164">
        <f>'41cbenpreGI'!T15</f>
        <v>0</v>
      </c>
      <c r="M15" s="165">
        <f t="shared" si="3"/>
        <v>0</v>
      </c>
      <c r="N15" s="164">
        <f t="shared" si="5"/>
        <v>6813</v>
      </c>
      <c r="O15" s="165">
        <f t="shared" si="5"/>
        <v>100</v>
      </c>
      <c r="P15" s="166"/>
      <c r="Q15" s="166">
        <f t="shared" si="4"/>
        <v>1.3975384615384616</v>
      </c>
    </row>
    <row r="16" spans="2:25" s="162" customFormat="1" ht="18" customHeight="1" x14ac:dyDescent="0.25">
      <c r="B16" s="146" t="s">
        <v>4</v>
      </c>
      <c r="C16" s="159"/>
      <c r="D16" s="163">
        <f>'41cbenpreGI'!D16</f>
        <v>48882</v>
      </c>
      <c r="F16" s="164">
        <f>'41cbenpreGI'!F16+'41cbenpreGI'!H16+'41cbenpreGI'!J16+'41cbenpreGI'!L16+'41cbenpreGI'!N16</f>
        <v>33382</v>
      </c>
      <c r="G16" s="165">
        <f t="shared" si="0"/>
        <v>49.353183814071762</v>
      </c>
      <c r="H16" s="164">
        <f>'41cbenpreGI'!P16</f>
        <v>20708</v>
      </c>
      <c r="I16" s="165">
        <f t="shared" si="1"/>
        <v>30.615473321604401</v>
      </c>
      <c r="J16" s="164">
        <f>'41cbenpreGI'!R16</f>
        <v>12513</v>
      </c>
      <c r="K16" s="165">
        <f t="shared" si="2"/>
        <v>18.499682136045774</v>
      </c>
      <c r="L16" s="164">
        <f>'41cbenpreGI'!T16</f>
        <v>1036</v>
      </c>
      <c r="M16" s="165">
        <f t="shared" si="3"/>
        <v>1.5316607282780643</v>
      </c>
      <c r="N16" s="164">
        <f t="shared" si="5"/>
        <v>67639</v>
      </c>
      <c r="O16" s="165">
        <f t="shared" si="5"/>
        <v>100.00000000000001</v>
      </c>
      <c r="P16" s="166"/>
      <c r="Q16" s="166">
        <f t="shared" si="4"/>
        <v>1.3837199787242749</v>
      </c>
    </row>
    <row r="17" spans="2:25" s="162" customFormat="1" ht="18" customHeight="1" x14ac:dyDescent="0.25">
      <c r="B17" s="146" t="s">
        <v>40</v>
      </c>
      <c r="C17" s="159"/>
      <c r="D17" s="163">
        <f>'41cbenpreGI'!D17</f>
        <v>26973</v>
      </c>
      <c r="F17" s="164">
        <f>'41cbenpreGI'!F17+'41cbenpreGI'!H17+'41cbenpreGI'!J17+'41cbenpreGI'!L17+'41cbenpreGI'!N17</f>
        <v>30464</v>
      </c>
      <c r="G17" s="165">
        <f t="shared" si="0"/>
        <v>83.637162310564463</v>
      </c>
      <c r="H17" s="164">
        <f>'41cbenpreGI'!P17</f>
        <v>3062</v>
      </c>
      <c r="I17" s="165">
        <f t="shared" si="1"/>
        <v>8.4065451350757741</v>
      </c>
      <c r="J17" s="164">
        <f>'41cbenpreGI'!R17</f>
        <v>2895</v>
      </c>
      <c r="K17" s="165">
        <f t="shared" si="2"/>
        <v>7.9480562266637378</v>
      </c>
      <c r="L17" s="164">
        <f>'41cbenpreGI'!T17</f>
        <v>3</v>
      </c>
      <c r="M17" s="165">
        <f t="shared" si="3"/>
        <v>8.236327696024599E-3</v>
      </c>
      <c r="N17" s="164">
        <f t="shared" si="5"/>
        <v>36424</v>
      </c>
      <c r="O17" s="165">
        <f t="shared" si="5"/>
        <v>100</v>
      </c>
      <c r="P17" s="166"/>
      <c r="Q17" s="166">
        <f t="shared" si="4"/>
        <v>1.3503874244614986</v>
      </c>
    </row>
    <row r="18" spans="2:25" s="162" customFormat="1" ht="18" customHeight="1" x14ac:dyDescent="0.25">
      <c r="B18" s="146" t="s">
        <v>41</v>
      </c>
      <c r="C18" s="159"/>
      <c r="D18" s="163">
        <f>'41cbenpreGI'!D18</f>
        <v>83670</v>
      </c>
      <c r="F18" s="164">
        <f>'41cbenpreGI'!F18+'41cbenpreGI'!H18+'41cbenpreGI'!J18+'41cbenpreGI'!L18+'41cbenpreGI'!N18</f>
        <v>37535</v>
      </c>
      <c r="G18" s="165">
        <f t="shared" si="0"/>
        <v>37.485519114768508</v>
      </c>
      <c r="H18" s="164">
        <f>'41cbenpreGI'!P18</f>
        <v>6224</v>
      </c>
      <c r="I18" s="165">
        <f t="shared" si="1"/>
        <v>6.2157951504014699</v>
      </c>
      <c r="J18" s="164">
        <f>'41cbenpreGI'!R18</f>
        <v>56367</v>
      </c>
      <c r="K18" s="165">
        <f t="shared" si="2"/>
        <v>56.292693644389409</v>
      </c>
      <c r="L18" s="164">
        <f>'41cbenpreGI'!T18</f>
        <v>6</v>
      </c>
      <c r="M18" s="165">
        <f t="shared" si="3"/>
        <v>5.9920904406183841E-3</v>
      </c>
      <c r="N18" s="164">
        <f t="shared" si="5"/>
        <v>100132</v>
      </c>
      <c r="O18" s="165">
        <f t="shared" si="5"/>
        <v>100</v>
      </c>
      <c r="P18" s="166"/>
      <c r="Q18" s="166">
        <f t="shared" si="4"/>
        <v>1.1967491335006573</v>
      </c>
    </row>
    <row r="19" spans="2:25" s="162" customFormat="1" ht="18" customHeight="1" x14ac:dyDescent="0.25">
      <c r="B19" s="146" t="s">
        <v>3</v>
      </c>
      <c r="C19" s="159"/>
      <c r="D19" s="163">
        <f>'41cbenpreGI'!D19</f>
        <v>51759</v>
      </c>
      <c r="F19" s="164">
        <f>'41cbenpreGI'!F19+'41cbenpreGI'!H19+'41cbenpreGI'!J19+'41cbenpreGI'!L19+'41cbenpreGI'!N19</f>
        <v>40856</v>
      </c>
      <c r="G19" s="165">
        <f t="shared" si="0"/>
        <v>49.583727760382537</v>
      </c>
      <c r="H19" s="164">
        <f>'41cbenpreGI'!P19</f>
        <v>7067</v>
      </c>
      <c r="I19" s="165">
        <f>H19*100/$N19</f>
        <v>8.5766644821476241</v>
      </c>
      <c r="J19" s="164">
        <f>'41cbenpreGI'!R19</f>
        <v>34354</v>
      </c>
      <c r="K19" s="165">
        <f>J19*100/$N19</f>
        <v>41.692759532998373</v>
      </c>
      <c r="L19" s="164">
        <f>'41cbenpreGI'!T19</f>
        <v>121</v>
      </c>
      <c r="M19" s="165">
        <f t="shared" si="3"/>
        <v>0.14684822447146775</v>
      </c>
      <c r="N19" s="164">
        <f t="shared" si="5"/>
        <v>82398</v>
      </c>
      <c r="O19" s="165">
        <f t="shared" si="5"/>
        <v>100.00000000000001</v>
      </c>
      <c r="P19" s="166"/>
      <c r="Q19" s="166">
        <f t="shared" si="4"/>
        <v>1.5919550223149597</v>
      </c>
    </row>
    <row r="20" spans="2:25" s="162" customFormat="1" ht="18" customHeight="1" x14ac:dyDescent="0.25">
      <c r="B20" s="146" t="s">
        <v>2</v>
      </c>
      <c r="C20" s="159"/>
      <c r="D20" s="163">
        <f>'41cbenpreGI'!D20</f>
        <v>11678</v>
      </c>
      <c r="F20" s="164">
        <f>'41cbenpreGI'!F20+'41cbenpreGI'!H20+'41cbenpreGI'!J20+'41cbenpreGI'!L20+'41cbenpreGI'!N20</f>
        <v>5726</v>
      </c>
      <c r="G20" s="165">
        <f t="shared" si="0"/>
        <v>38.603114676734307</v>
      </c>
      <c r="H20" s="164">
        <f>'41cbenpreGI'!P20</f>
        <v>7071</v>
      </c>
      <c r="I20" s="165">
        <f>H20*100/$N20</f>
        <v>47.670734173801655</v>
      </c>
      <c r="J20" s="164">
        <f>'41cbenpreGI'!R20</f>
        <v>2036</v>
      </c>
      <c r="K20" s="165">
        <f>J20*100/$N20</f>
        <v>13.726151149464032</v>
      </c>
      <c r="L20" s="164">
        <f>'41cbenpreGI'!T20</f>
        <v>0</v>
      </c>
      <c r="M20" s="165">
        <f t="shared" si="3"/>
        <v>0</v>
      </c>
      <c r="N20" s="164">
        <f t="shared" si="5"/>
        <v>14833</v>
      </c>
      <c r="O20" s="165">
        <f t="shared" si="5"/>
        <v>99.999999999999986</v>
      </c>
      <c r="P20" s="166"/>
      <c r="Q20" s="166">
        <f t="shared" si="4"/>
        <v>1.2701661243363589</v>
      </c>
    </row>
    <row r="21" spans="2:25" s="162" customFormat="1" ht="18" customHeight="1" x14ac:dyDescent="0.25">
      <c r="B21" s="146" t="s">
        <v>35</v>
      </c>
      <c r="C21" s="159"/>
      <c r="D21" s="163">
        <f>'41cbenpreGI'!D21</f>
        <v>23172</v>
      </c>
      <c r="F21" s="164">
        <f>'41cbenpreGI'!F21+'41cbenpreGI'!H21+'41cbenpreGI'!J21+'41cbenpreGI'!L21+'41cbenpreGI'!N21</f>
        <v>19235</v>
      </c>
      <c r="G21" s="165">
        <f t="shared" si="0"/>
        <v>62.392552466833173</v>
      </c>
      <c r="H21" s="164">
        <f>'41cbenpreGI'!P21</f>
        <v>4793</v>
      </c>
      <c r="I21" s="165">
        <f>H21*100/$N21</f>
        <v>15.54704985565539</v>
      </c>
      <c r="J21" s="164">
        <f>'41cbenpreGI'!R21</f>
        <v>6798</v>
      </c>
      <c r="K21" s="165">
        <f>J21*100/$N21</f>
        <v>22.050666580168024</v>
      </c>
      <c r="L21" s="164">
        <f>'41cbenpreGI'!T21</f>
        <v>3</v>
      </c>
      <c r="M21" s="165">
        <f t="shared" si="3"/>
        <v>9.7310973434104244E-3</v>
      </c>
      <c r="N21" s="164">
        <f t="shared" si="5"/>
        <v>30829</v>
      </c>
      <c r="O21" s="165">
        <f t="shared" si="5"/>
        <v>100</v>
      </c>
      <c r="P21" s="166"/>
      <c r="Q21" s="166">
        <f t="shared" si="4"/>
        <v>1.3304419126532021</v>
      </c>
    </row>
    <row r="22" spans="2:25" s="162" customFormat="1" ht="21" customHeight="1" x14ac:dyDescent="0.25">
      <c r="B22" s="146" t="s">
        <v>42</v>
      </c>
      <c r="C22" s="159"/>
      <c r="D22" s="163">
        <f>'41cbenpreGI'!D22</f>
        <v>53234</v>
      </c>
      <c r="F22" s="164">
        <f>'41cbenpreGI'!F22+'41cbenpreGI'!H22+'41cbenpreGI'!J22+'41cbenpreGI'!L22+'41cbenpreGI'!N22</f>
        <v>54885</v>
      </c>
      <c r="G22" s="165">
        <f t="shared" si="0"/>
        <v>75.174633611833997</v>
      </c>
      <c r="H22" s="164">
        <f>'41cbenpreGI'!P22</f>
        <v>4783</v>
      </c>
      <c r="I22" s="165">
        <f>H22*100/$N22</f>
        <v>6.5511573757019583</v>
      </c>
      <c r="J22" s="164">
        <f>'41cbenpreGI'!R22</f>
        <v>13342</v>
      </c>
      <c r="K22" s="165">
        <f>J22*100/$N22</f>
        <v>18.274209012464045</v>
      </c>
      <c r="L22" s="164">
        <f>'41cbenpreGI'!T22</f>
        <v>0</v>
      </c>
      <c r="M22" s="165">
        <f t="shared" si="3"/>
        <v>0</v>
      </c>
      <c r="N22" s="164">
        <f t="shared" si="5"/>
        <v>73010</v>
      </c>
      <c r="O22" s="165">
        <f t="shared" si="5"/>
        <v>100</v>
      </c>
      <c r="P22" s="166"/>
      <c r="Q22" s="166">
        <f t="shared" si="4"/>
        <v>1.3714919036705864</v>
      </c>
    </row>
    <row r="23" spans="2:25" s="162" customFormat="1" ht="18" customHeight="1" x14ac:dyDescent="0.25">
      <c r="B23" s="146" t="s">
        <v>43</v>
      </c>
      <c r="C23" s="159"/>
      <c r="D23" s="163">
        <f>'41cbenpreGI'!D23</f>
        <v>12716</v>
      </c>
      <c r="F23" s="164">
        <f>'41cbenpreGI'!F23+'41cbenpreGI'!H23+'41cbenpreGI'!J23+'41cbenpreGI'!L23+'41cbenpreGI'!N23</f>
        <v>8571</v>
      </c>
      <c r="G23" s="165">
        <f t="shared" si="0"/>
        <v>50.827254936843978</v>
      </c>
      <c r="H23" s="164">
        <f>'41cbenpreGI'!P23</f>
        <v>207</v>
      </c>
      <c r="I23" s="165">
        <f>H23*100/$N23</f>
        <v>1.2275395837039673</v>
      </c>
      <c r="J23" s="164">
        <f>'41cbenpreGI'!R23</f>
        <v>8084</v>
      </c>
      <c r="K23" s="165">
        <f>J23*100/$N23</f>
        <v>47.939275336535609</v>
      </c>
      <c r="L23" s="164">
        <f>'41cbenpreGI'!T23</f>
        <v>1</v>
      </c>
      <c r="M23" s="165">
        <f t="shared" si="3"/>
        <v>5.9301429164442861E-3</v>
      </c>
      <c r="N23" s="164">
        <f t="shared" si="5"/>
        <v>16863</v>
      </c>
      <c r="O23" s="165">
        <f t="shared" si="5"/>
        <v>100</v>
      </c>
      <c r="P23" s="166"/>
      <c r="Q23" s="166">
        <f t="shared" si="4"/>
        <v>1.3261245674740485</v>
      </c>
    </row>
    <row r="24" spans="2:25" s="162" customFormat="1" ht="22.5" customHeight="1" x14ac:dyDescent="0.25">
      <c r="B24" s="146" t="s">
        <v>44</v>
      </c>
      <c r="C24" s="159"/>
      <c r="D24" s="163">
        <f>'41cbenpreGI'!D24</f>
        <v>6618</v>
      </c>
      <c r="F24" s="164">
        <f>'41cbenpreGI'!F24+'41cbenpreGI'!H24+'41cbenpreGI'!J24+'41cbenpreGI'!L24+'41cbenpreGI'!N24</f>
        <v>4178</v>
      </c>
      <c r="G24" s="167">
        <f t="shared" si="0"/>
        <v>41.239759155068604</v>
      </c>
      <c r="H24" s="164">
        <f>'41cbenpreGI'!P24</f>
        <v>731</v>
      </c>
      <c r="I24" s="165">
        <f t="shared" si="1"/>
        <v>7.2154772480505383</v>
      </c>
      <c r="J24" s="164">
        <f>'41cbenpreGI'!R24</f>
        <v>5211</v>
      </c>
      <c r="K24" s="165">
        <f t="shared" si="2"/>
        <v>51.436185963873257</v>
      </c>
      <c r="L24" s="164">
        <f>'41cbenpreGI'!T24</f>
        <v>11</v>
      </c>
      <c r="M24" s="165">
        <f t="shared" si="3"/>
        <v>0.10857763300760044</v>
      </c>
      <c r="N24" s="163">
        <f t="shared" si="5"/>
        <v>10131</v>
      </c>
      <c r="O24" s="165">
        <f t="shared" si="5"/>
        <v>100</v>
      </c>
      <c r="P24" s="166"/>
      <c r="Q24" s="166">
        <f t="shared" si="4"/>
        <v>1.5308250226654578</v>
      </c>
    </row>
    <row r="25" spans="2:25" s="162" customFormat="1" ht="18" customHeight="1" x14ac:dyDescent="0.25">
      <c r="B25" s="146" t="s">
        <v>45</v>
      </c>
      <c r="C25" s="159"/>
      <c r="D25" s="163">
        <f>'41cbenpreGI'!D25</f>
        <v>28789</v>
      </c>
      <c r="F25" s="164">
        <f>'41cbenpreGI'!F25+'41cbenpreGI'!H25+'41cbenpreGI'!J25+'41cbenpreGI'!L25+'41cbenpreGI'!N25</f>
        <v>20824</v>
      </c>
      <c r="G25" s="167">
        <f t="shared" si="0"/>
        <v>52.03658353740817</v>
      </c>
      <c r="H25" s="164">
        <f>'41cbenpreGI'!P25</f>
        <v>37</v>
      </c>
      <c r="I25" s="165">
        <f t="shared" si="1"/>
        <v>9.245839372282473E-2</v>
      </c>
      <c r="J25" s="164">
        <f>'41cbenpreGI'!R25</f>
        <v>16639</v>
      </c>
      <c r="K25" s="165">
        <f t="shared" si="2"/>
        <v>41.578789544704883</v>
      </c>
      <c r="L25" s="164">
        <f>'41cbenpreGI'!T25</f>
        <v>2518</v>
      </c>
      <c r="M25" s="165">
        <f t="shared" si="3"/>
        <v>6.2921685241641265</v>
      </c>
      <c r="N25" s="163">
        <f t="shared" si="5"/>
        <v>40018</v>
      </c>
      <c r="O25" s="165">
        <f t="shared" si="5"/>
        <v>100</v>
      </c>
      <c r="P25" s="166"/>
      <c r="Q25" s="166">
        <f t="shared" si="4"/>
        <v>1.3900448087811317</v>
      </c>
    </row>
    <row r="26" spans="2:25" s="162" customFormat="1" ht="18" customHeight="1" x14ac:dyDescent="0.25">
      <c r="B26" s="146" t="s">
        <v>46</v>
      </c>
      <c r="C26" s="159"/>
      <c r="D26" s="163">
        <f>'41cbenpreGI'!D26</f>
        <v>2915</v>
      </c>
      <c r="F26" s="164">
        <f>'41cbenpreGI'!F26+'41cbenpreGI'!H26+'41cbenpreGI'!J26+'41cbenpreGI'!L26+'41cbenpreGI'!N26</f>
        <v>4108</v>
      </c>
      <c r="G26" s="167">
        <f t="shared" si="0"/>
        <v>99.275012083131941</v>
      </c>
      <c r="H26" s="164">
        <f>'41cbenpreGI'!P26</f>
        <v>25</v>
      </c>
      <c r="I26" s="165">
        <f t="shared" si="1"/>
        <v>0.60415659739004346</v>
      </c>
      <c r="J26" s="164">
        <f>'41cbenpreGI'!R26</f>
        <v>5</v>
      </c>
      <c r="K26" s="165">
        <f t="shared" si="2"/>
        <v>0.12083131947800869</v>
      </c>
      <c r="L26" s="164">
        <f>'41cbenpreGI'!T26</f>
        <v>0</v>
      </c>
      <c r="M26" s="165">
        <f t="shared" si="3"/>
        <v>0</v>
      </c>
      <c r="N26" s="163">
        <f t="shared" si="5"/>
        <v>4138</v>
      </c>
      <c r="O26" s="165">
        <f t="shared" si="5"/>
        <v>100</v>
      </c>
      <c r="P26" s="166"/>
      <c r="Q26" s="166">
        <f t="shared" si="4"/>
        <v>1.4195540308747856</v>
      </c>
    </row>
    <row r="27" spans="2:25" s="162" customFormat="1" ht="18" customHeight="1" x14ac:dyDescent="0.25">
      <c r="B27" s="146" t="s">
        <v>1</v>
      </c>
      <c r="C27" s="159"/>
      <c r="D27" s="163">
        <f>'41cbenpreGI'!D27</f>
        <v>1090</v>
      </c>
      <c r="F27" s="164">
        <f>'41cbenpreGI'!F27+'41cbenpreGI'!H27+'41cbenpreGI'!J27+'41cbenpreGI'!L27+'41cbenpreGI'!N27</f>
        <v>1033</v>
      </c>
      <c r="G27" s="167">
        <f t="shared" si="0"/>
        <v>68.729208250166337</v>
      </c>
      <c r="H27" s="164">
        <f>'41cbenpreGI'!P27</f>
        <v>0</v>
      </c>
      <c r="I27" s="165">
        <f t="shared" si="1"/>
        <v>0</v>
      </c>
      <c r="J27" s="164">
        <f>'41cbenpreGI'!R27</f>
        <v>470</v>
      </c>
      <c r="K27" s="165">
        <f t="shared" si="2"/>
        <v>31.270791749833666</v>
      </c>
      <c r="L27" s="164">
        <f>'41cbenpreGI'!T27</f>
        <v>0</v>
      </c>
      <c r="M27" s="165">
        <f t="shared" si="3"/>
        <v>0</v>
      </c>
      <c r="N27" s="164">
        <f t="shared" si="5"/>
        <v>1503</v>
      </c>
      <c r="O27" s="165">
        <f t="shared" si="5"/>
        <v>100</v>
      </c>
      <c r="P27" s="166"/>
      <c r="Q27" s="166">
        <f t="shared" si="4"/>
        <v>1.3788990825688074</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489330</v>
      </c>
      <c r="E30" s="174"/>
      <c r="F30" s="147">
        <f>SUM(F10:F27)</f>
        <v>404487</v>
      </c>
      <c r="G30" s="175">
        <f>F30*100/$N30</f>
        <v>59.364391667877477</v>
      </c>
      <c r="H30" s="147">
        <f>SUM(H10:H27)</f>
        <v>63687</v>
      </c>
      <c r="I30" s="175">
        <f>H30*100/$N30</f>
        <v>9.3470000572382119</v>
      </c>
      <c r="J30" s="147">
        <f>SUM(J10:J27)</f>
        <v>209482</v>
      </c>
      <c r="K30" s="175">
        <f>J30*100/$N30</f>
        <v>30.744551729401216</v>
      </c>
      <c r="L30" s="147">
        <f>SUM(L10:L28)</f>
        <v>3707</v>
      </c>
      <c r="M30" s="175">
        <f>L30*100/$N30</f>
        <v>0.5440565454830979</v>
      </c>
      <c r="N30" s="147">
        <f>F30+H30+J30+L30</f>
        <v>681363</v>
      </c>
      <c r="O30" s="175">
        <f>G30+I30+K30+M30</f>
        <v>100</v>
      </c>
      <c r="P30" s="176"/>
      <c r="Q30" s="176">
        <f>(N30/D30)</f>
        <v>1.3924406842008461</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8"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Z53"/>
  <sheetViews>
    <sheetView topLeftCell="A2" zoomScaleNormal="100" workbookViewId="0">
      <selection activeCell="W22" sqref="W22"/>
    </sheetView>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7.26953125" style="333" customWidth="1"/>
    <col min="9" max="9" width="0.7265625" style="333" customWidth="1"/>
    <col min="10" max="10" width="10.54296875" style="333" customWidth="1"/>
    <col min="11" max="11" width="8.54296875" style="333" customWidth="1"/>
    <col min="12" max="12" width="9.81640625" style="333" customWidth="1"/>
    <col min="13" max="18" width="11.453125" style="333"/>
    <col min="19" max="19" width="7.54296875" style="333" customWidth="1"/>
    <col min="20" max="20" width="2.26953125" style="333" customWidth="1"/>
    <col min="21" max="16384" width="11.453125" style="333"/>
  </cols>
  <sheetData>
    <row r="1" spans="1:260" s="613" customFormat="1" ht="9" customHeight="1" x14ac:dyDescent="0.35">
      <c r="A1" s="340"/>
      <c r="B1" s="311"/>
      <c r="C1" s="341"/>
      <c r="D1" s="311"/>
      <c r="E1" s="311"/>
      <c r="F1" s="341"/>
      <c r="G1" s="340"/>
      <c r="H1" s="340"/>
      <c r="I1" s="341"/>
      <c r="J1" s="340"/>
      <c r="K1" s="340"/>
      <c r="L1" s="750"/>
      <c r="M1" s="750"/>
      <c r="N1" s="750"/>
      <c r="O1" s="750"/>
      <c r="P1" s="340"/>
      <c r="Q1" s="340"/>
      <c r="R1" s="340"/>
      <c r="S1" s="750"/>
      <c r="T1" s="75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51"/>
      <c r="C2" s="751"/>
      <c r="D2" s="751"/>
      <c r="E2" s="751"/>
      <c r="F2" s="751"/>
      <c r="G2" s="751"/>
      <c r="H2" s="751"/>
      <c r="I2" s="751"/>
      <c r="J2" s="343"/>
      <c r="K2" s="343"/>
      <c r="L2" s="750"/>
      <c r="M2" s="750"/>
      <c r="N2" s="750"/>
      <c r="O2" s="750"/>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388"/>
      <c r="C3" s="1388"/>
      <c r="D3" s="1388"/>
      <c r="E3" s="1388"/>
      <c r="F3" s="1388"/>
      <c r="G3" s="1388"/>
      <c r="H3" s="1388"/>
      <c r="I3" s="1388"/>
      <c r="J3" s="345"/>
      <c r="K3" s="345"/>
      <c r="L3" s="750"/>
      <c r="M3" s="750"/>
      <c r="N3" s="750"/>
      <c r="O3" s="750"/>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1" customFormat="1" ht="41.25" customHeight="1" x14ac:dyDescent="0.25">
      <c r="A4" s="1459" t="s">
        <v>421</v>
      </c>
      <c r="B4" s="1459"/>
      <c r="C4" s="1459"/>
      <c r="D4" s="1459"/>
      <c r="E4" s="1459"/>
      <c r="F4" s="1459"/>
      <c r="G4" s="1459"/>
      <c r="H4" s="1459"/>
      <c r="I4" s="1459"/>
      <c r="J4" s="1459"/>
      <c r="K4" s="1459"/>
      <c r="L4" s="1459"/>
      <c r="M4" s="1459"/>
      <c r="N4" s="1459"/>
      <c r="O4" s="1459"/>
      <c r="P4" s="1459"/>
      <c r="Q4" s="1459"/>
      <c r="R4" s="1459"/>
      <c r="S4" s="322"/>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c r="IZ4" s="345"/>
    </row>
    <row r="5" spans="1:260" s="621" customFormat="1" ht="12" customHeight="1" x14ac:dyDescent="0.25">
      <c r="A5" s="492"/>
      <c r="B5" s="1415" t="str">
        <f>porsaad!$B$6</f>
        <v>Situación a 30 de junio de 2024</v>
      </c>
      <c r="C5" s="1415"/>
      <c r="D5" s="1415"/>
      <c r="E5" s="1415"/>
      <c r="F5" s="1415"/>
      <c r="G5" s="1415"/>
      <c r="H5" s="1415"/>
      <c r="I5" s="1415"/>
      <c r="J5" s="1415"/>
      <c r="K5" s="1415"/>
      <c r="L5" s="1415"/>
      <c r="M5" s="1415"/>
      <c r="N5" s="1415"/>
      <c r="O5" s="1415"/>
      <c r="P5" s="1415"/>
      <c r="Q5" s="1415"/>
      <c r="R5" s="1415"/>
      <c r="S5" s="877"/>
      <c r="T5" s="877"/>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c r="IZ5" s="345"/>
    </row>
    <row r="6" spans="1:260" s="621" customFormat="1" ht="7" customHeight="1" x14ac:dyDescent="0.25">
      <c r="A6" s="345"/>
      <c r="B6" s="345"/>
      <c r="C6" s="345"/>
      <c r="D6" s="345"/>
      <c r="E6" s="345"/>
      <c r="F6" s="345"/>
      <c r="G6" s="345"/>
      <c r="H6" s="345"/>
      <c r="I6" s="345"/>
      <c r="J6" s="345"/>
      <c r="K6" s="345"/>
      <c r="L6" s="345"/>
      <c r="M6" s="753"/>
      <c r="N6" s="753"/>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45"/>
      <c r="G7" s="345"/>
      <c r="H7" s="345"/>
      <c r="I7" s="345"/>
      <c r="J7" s="345"/>
      <c r="K7" s="345"/>
      <c r="L7" s="345"/>
      <c r="M7" s="742"/>
      <c r="N7" s="742"/>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1" customFormat="1" ht="52.5" customHeight="1" x14ac:dyDescent="0.25">
      <c r="A8" s="345"/>
      <c r="B8" s="1545" t="s">
        <v>12</v>
      </c>
      <c r="C8" s="437"/>
      <c r="D8" s="1542" t="s">
        <v>476</v>
      </c>
      <c r="E8" s="1544"/>
      <c r="F8" s="437"/>
      <c r="G8" s="1504" t="s">
        <v>483</v>
      </c>
      <c r="H8" s="1541"/>
      <c r="I8" s="437"/>
      <c r="J8" s="1542" t="s">
        <v>251</v>
      </c>
      <c r="K8" s="1543"/>
      <c r="L8" s="1544"/>
      <c r="M8" s="742"/>
      <c r="N8" s="742"/>
      <c r="O8" s="322"/>
      <c r="P8" s="322"/>
      <c r="Q8" s="322"/>
      <c r="R8" s="322"/>
      <c r="S8" s="322"/>
      <c r="T8" s="322"/>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c r="IZ8" s="345"/>
    </row>
    <row r="9" spans="1:260" s="626" customFormat="1" ht="30.75" customHeight="1" x14ac:dyDescent="0.25">
      <c r="A9" s="322"/>
      <c r="B9" s="1546"/>
      <c r="C9" s="437"/>
      <c r="D9" s="790" t="s">
        <v>9</v>
      </c>
      <c r="E9" s="880" t="s">
        <v>10</v>
      </c>
      <c r="F9" s="437"/>
      <c r="G9" s="881" t="s">
        <v>9</v>
      </c>
      <c r="H9" s="879" t="s">
        <v>10</v>
      </c>
      <c r="I9" s="437"/>
      <c r="J9" s="790" t="s">
        <v>9</v>
      </c>
      <c r="K9" s="882" t="s">
        <v>111</v>
      </c>
      <c r="L9" s="883" t="s">
        <v>110</v>
      </c>
      <c r="M9" s="874"/>
      <c r="N9" s="874"/>
      <c r="O9" s="328"/>
      <c r="P9" s="328"/>
      <c r="Q9" s="328"/>
      <c r="R9" s="328"/>
      <c r="S9" s="328"/>
      <c r="T9" s="328"/>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c r="IZ9" s="322"/>
    </row>
    <row r="10" spans="1:260" s="626" customFormat="1" ht="7.5" customHeight="1" x14ac:dyDescent="0.25">
      <c r="A10" s="322"/>
      <c r="B10" s="322"/>
      <c r="C10" s="322"/>
      <c r="D10" s="327"/>
      <c r="E10" s="327"/>
      <c r="F10" s="322"/>
      <c r="G10" s="322"/>
      <c r="H10" s="322"/>
      <c r="I10" s="322"/>
      <c r="J10" s="322"/>
      <c r="K10" s="322"/>
      <c r="L10" s="322"/>
      <c r="M10" s="548"/>
      <c r="N10" s="756"/>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7" t="s">
        <v>8</v>
      </c>
      <c r="C11" s="758"/>
      <c r="D11" s="759">
        <v>8584147</v>
      </c>
      <c r="E11" s="676">
        <v>17.851892595752791</v>
      </c>
      <c r="F11" s="758"/>
      <c r="G11" s="760">
        <v>1014321</v>
      </c>
      <c r="H11" s="761">
        <v>16.031753056369972</v>
      </c>
      <c r="I11" s="758"/>
      <c r="J11" s="762">
        <v>286867</v>
      </c>
      <c r="K11" s="763">
        <v>3.3418230139814709</v>
      </c>
      <c r="L11" s="761">
        <v>28.281678088100314</v>
      </c>
      <c r="M11" s="396"/>
      <c r="N11" s="396">
        <f>_xlfn.RANK.EQ(L11,L$11:L$31,0)</f>
        <v>2</v>
      </c>
      <c r="O11" s="396">
        <v>1</v>
      </c>
      <c r="P11" s="396">
        <f>MATCH(O11,N$11:N$31,0)</f>
        <v>7</v>
      </c>
      <c r="Q11" s="568" t="str">
        <f t="shared" ref="Q11:Q29" si="0">INDEX(B$11:B$31,P11,1)</f>
        <v>Castilla y León</v>
      </c>
      <c r="R11" s="764">
        <f>INDEX(L$11:L$31,P11,1)</f>
        <v>30.443803809472666</v>
      </c>
      <c r="S11" s="875"/>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5" t="s">
        <v>7</v>
      </c>
      <c r="C12" s="758"/>
      <c r="D12" s="766">
        <v>1341289</v>
      </c>
      <c r="E12" s="684">
        <v>2.7893915572350596</v>
      </c>
      <c r="F12" s="758"/>
      <c r="G12" s="767">
        <v>186533</v>
      </c>
      <c r="H12" s="768">
        <v>2.9482293996317339</v>
      </c>
      <c r="I12" s="758"/>
      <c r="J12" s="769">
        <v>41854</v>
      </c>
      <c r="K12" s="448">
        <v>3.12043116733232</v>
      </c>
      <c r="L12" s="768">
        <v>22.437852819608327</v>
      </c>
      <c r="M12" s="396"/>
      <c r="N12" s="396">
        <f t="shared" ref="N12:N31" si="1">_xlfn.RANK.EQ(L12,L$11:L$31,0)</f>
        <v>9</v>
      </c>
      <c r="O12" s="396">
        <v>2</v>
      </c>
      <c r="P12" s="396">
        <f t="shared" ref="P12:P29" si="2">MATCH(O12,N$11:N$31,0)</f>
        <v>1</v>
      </c>
      <c r="Q12" s="568" t="str">
        <f t="shared" si="0"/>
        <v>Andalucía</v>
      </c>
      <c r="R12" s="764">
        <f t="shared" ref="R12:R29" si="3">INDEX(L$11:L$31,P12,1)</f>
        <v>28.281678088100314</v>
      </c>
      <c r="S12" s="875"/>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5" t="s">
        <v>37</v>
      </c>
      <c r="C13" s="758"/>
      <c r="D13" s="766">
        <v>1006060</v>
      </c>
      <c r="E13" s="684">
        <v>2.0922375938905815</v>
      </c>
      <c r="F13" s="758"/>
      <c r="G13" s="767">
        <v>183865</v>
      </c>
      <c r="H13" s="768">
        <v>2.9060605821130245</v>
      </c>
      <c r="I13" s="758"/>
      <c r="J13" s="769">
        <v>31659</v>
      </c>
      <c r="K13" s="448">
        <v>3.1468302089338609</v>
      </c>
      <c r="L13" s="768">
        <v>17.21861148124983</v>
      </c>
      <c r="M13" s="396"/>
      <c r="N13" s="396">
        <f t="shared" si="1"/>
        <v>17</v>
      </c>
      <c r="O13" s="396">
        <v>3</v>
      </c>
      <c r="P13" s="396">
        <f>MATCH(O13,N$11:N$31,0)</f>
        <v>8</v>
      </c>
      <c r="Q13" s="568" t="str">
        <f t="shared" si="0"/>
        <v>Castilla - La Mancha</v>
      </c>
      <c r="R13" s="764">
        <f t="shared" si="3"/>
        <v>26.0571918828084</v>
      </c>
      <c r="S13" s="875"/>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5" t="s">
        <v>38</v>
      </c>
      <c r="C14" s="758"/>
      <c r="D14" s="766">
        <v>1209906</v>
      </c>
      <c r="E14" s="684">
        <v>2.516162871273858</v>
      </c>
      <c r="F14" s="758"/>
      <c r="G14" s="767">
        <v>122472</v>
      </c>
      <c r="H14" s="768">
        <v>1.9357194224705427</v>
      </c>
      <c r="I14" s="758"/>
      <c r="J14" s="769">
        <v>30170</v>
      </c>
      <c r="K14" s="448">
        <v>2.4935821460510157</v>
      </c>
      <c r="L14" s="768">
        <v>24.634202103337905</v>
      </c>
      <c r="M14" s="396"/>
      <c r="N14" s="396">
        <f t="shared" si="1"/>
        <v>4</v>
      </c>
      <c r="O14" s="396">
        <v>4</v>
      </c>
      <c r="P14" s="396">
        <f t="shared" si="2"/>
        <v>4</v>
      </c>
      <c r="Q14" s="568" t="str">
        <f t="shared" si="0"/>
        <v>Balears, Illes</v>
      </c>
      <c r="R14" s="764">
        <f t="shared" si="3"/>
        <v>24.634202103337905</v>
      </c>
      <c r="S14" s="875"/>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5" t="s">
        <v>6</v>
      </c>
      <c r="C15" s="758"/>
      <c r="D15" s="766">
        <v>2213016</v>
      </c>
      <c r="E15" s="684">
        <v>4.6022655418974603</v>
      </c>
      <c r="F15" s="758"/>
      <c r="G15" s="767">
        <v>253565</v>
      </c>
      <c r="H15" s="768">
        <v>4.0076972316835127</v>
      </c>
      <c r="I15" s="758"/>
      <c r="J15" s="769">
        <v>42634</v>
      </c>
      <c r="K15" s="448">
        <v>1.9265111503938517</v>
      </c>
      <c r="L15" s="768">
        <v>16.813834716936487</v>
      </c>
      <c r="M15" s="396"/>
      <c r="N15" s="396">
        <f t="shared" si="1"/>
        <v>18</v>
      </c>
      <c r="O15" s="396">
        <v>5</v>
      </c>
      <c r="P15" s="396">
        <f t="shared" si="2"/>
        <v>10</v>
      </c>
      <c r="Q15" s="568" t="str">
        <f t="shared" si="0"/>
        <v>Comunitat Valenciana</v>
      </c>
      <c r="R15" s="764">
        <f t="shared" si="3"/>
        <v>24.203407808061133</v>
      </c>
      <c r="S15" s="875"/>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5" t="s">
        <v>5</v>
      </c>
      <c r="C16" s="758"/>
      <c r="D16" s="770">
        <v>588387</v>
      </c>
      <c r="E16" s="684">
        <v>1.2236302021315801</v>
      </c>
      <c r="F16" s="758"/>
      <c r="G16" s="771">
        <v>99920</v>
      </c>
      <c r="H16" s="768">
        <v>1.579275954448826</v>
      </c>
      <c r="I16" s="758"/>
      <c r="J16" s="769">
        <v>17715</v>
      </c>
      <c r="K16" s="448">
        <v>3.0107735215088027</v>
      </c>
      <c r="L16" s="768">
        <v>17.729183346677342</v>
      </c>
      <c r="M16" s="396"/>
      <c r="N16" s="396">
        <f t="shared" si="1"/>
        <v>16</v>
      </c>
      <c r="O16" s="396">
        <v>6</v>
      </c>
      <c r="P16" s="396">
        <f t="shared" si="2"/>
        <v>11</v>
      </c>
      <c r="Q16" s="568" t="str">
        <f t="shared" si="0"/>
        <v>Extremadura</v>
      </c>
      <c r="R16" s="772">
        <f t="shared" si="3"/>
        <v>23.870543454433129</v>
      </c>
      <c r="S16" s="875"/>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4" customFormat="1" ht="18" customHeight="1" x14ac:dyDescent="0.25">
      <c r="A17" s="450"/>
      <c r="B17" s="773" t="s">
        <v>4</v>
      </c>
      <c r="C17" s="758"/>
      <c r="D17" s="766">
        <v>2383703</v>
      </c>
      <c r="E17" s="684">
        <v>4.9572322021248834</v>
      </c>
      <c r="F17" s="758"/>
      <c r="G17" s="774">
        <v>409663</v>
      </c>
      <c r="H17" s="775">
        <v>6.4748891646053783</v>
      </c>
      <c r="I17" s="758"/>
      <c r="J17" s="776">
        <v>124717</v>
      </c>
      <c r="K17" s="587">
        <v>5.2320695992747419</v>
      </c>
      <c r="L17" s="775">
        <v>30.443803809472666</v>
      </c>
      <c r="M17" s="396"/>
      <c r="N17" s="396">
        <f t="shared" si="1"/>
        <v>1</v>
      </c>
      <c r="O17" s="396">
        <v>7</v>
      </c>
      <c r="P17" s="396">
        <f t="shared" si="2"/>
        <v>21</v>
      </c>
      <c r="Q17" s="568" t="str">
        <f t="shared" si="0"/>
        <v>TOTAL</v>
      </c>
      <c r="R17" s="764">
        <f t="shared" si="3"/>
        <v>23.032314148207274</v>
      </c>
      <c r="S17" s="875"/>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4" customFormat="1" ht="18" customHeight="1" x14ac:dyDescent="0.25">
      <c r="A18" s="450"/>
      <c r="B18" s="773" t="s">
        <v>40</v>
      </c>
      <c r="C18" s="758"/>
      <c r="D18" s="766">
        <v>2084086</v>
      </c>
      <c r="E18" s="684">
        <v>4.3341382006053779</v>
      </c>
      <c r="F18" s="758"/>
      <c r="G18" s="774">
        <v>282068</v>
      </c>
      <c r="H18" s="775">
        <v>4.4581986581212121</v>
      </c>
      <c r="I18" s="758"/>
      <c r="J18" s="776">
        <v>73499</v>
      </c>
      <c r="K18" s="587">
        <v>3.5266778818148579</v>
      </c>
      <c r="L18" s="775">
        <v>26.0571918828084</v>
      </c>
      <c r="M18" s="396"/>
      <c r="N18" s="396">
        <f t="shared" si="1"/>
        <v>3</v>
      </c>
      <c r="O18" s="396">
        <v>8</v>
      </c>
      <c r="P18" s="396">
        <f t="shared" si="2"/>
        <v>13</v>
      </c>
      <c r="Q18" s="568" t="str">
        <f t="shared" si="0"/>
        <v>Madrid, Comunidad de</v>
      </c>
      <c r="R18" s="764">
        <f t="shared" si="3"/>
        <v>22.971038953112526</v>
      </c>
      <c r="S18" s="875"/>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4" customFormat="1" ht="18" customHeight="1" x14ac:dyDescent="0.25">
      <c r="A19" s="450"/>
      <c r="B19" s="773" t="s">
        <v>41</v>
      </c>
      <c r="C19" s="758"/>
      <c r="D19" s="766">
        <v>7901963</v>
      </c>
      <c r="E19" s="684">
        <v>16.433198868986342</v>
      </c>
      <c r="F19" s="758"/>
      <c r="G19" s="774">
        <v>1040507</v>
      </c>
      <c r="H19" s="775">
        <v>16.445633362046483</v>
      </c>
      <c r="I19" s="758"/>
      <c r="J19" s="776">
        <v>214625</v>
      </c>
      <c r="K19" s="587">
        <v>2.7160972533027552</v>
      </c>
      <c r="L19" s="775">
        <v>20.626963586021045</v>
      </c>
      <c r="M19" s="396"/>
      <c r="N19" s="396">
        <f t="shared" si="1"/>
        <v>13</v>
      </c>
      <c r="O19" s="396">
        <v>9</v>
      </c>
      <c r="P19" s="396">
        <f>MATCH(O19,N$11:N$31,0)</f>
        <v>2</v>
      </c>
      <c r="Q19" s="568" t="str">
        <f t="shared" si="0"/>
        <v>Aragón</v>
      </c>
      <c r="R19" s="764">
        <f t="shared" si="3"/>
        <v>22.437852819608327</v>
      </c>
      <c r="S19" s="875"/>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4" customFormat="1" ht="18" customHeight="1" x14ac:dyDescent="0.25">
      <c r="A20" s="450"/>
      <c r="B20" s="773" t="s">
        <v>3</v>
      </c>
      <c r="C20" s="758"/>
      <c r="D20" s="766">
        <v>5216195</v>
      </c>
      <c r="E20" s="684">
        <v>10.847781718847862</v>
      </c>
      <c r="F20" s="758"/>
      <c r="G20" s="774">
        <v>644872</v>
      </c>
      <c r="H20" s="775">
        <v>10.192462402895551</v>
      </c>
      <c r="I20" s="758"/>
      <c r="J20" s="776">
        <v>156081</v>
      </c>
      <c r="K20" s="587">
        <v>2.9922385953745976</v>
      </c>
      <c r="L20" s="775">
        <v>24.203407808061133</v>
      </c>
      <c r="M20" s="396"/>
      <c r="N20" s="396">
        <f t="shared" si="1"/>
        <v>5</v>
      </c>
      <c r="O20" s="396">
        <v>10</v>
      </c>
      <c r="P20" s="396">
        <f t="shared" si="2"/>
        <v>14</v>
      </c>
      <c r="Q20" s="568" t="str">
        <f t="shared" si="0"/>
        <v>Murcia, Región de</v>
      </c>
      <c r="R20" s="764">
        <f t="shared" si="3"/>
        <v>22.222622830918521</v>
      </c>
      <c r="S20" s="875"/>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5" t="s">
        <v>2</v>
      </c>
      <c r="C21" s="758"/>
      <c r="D21" s="766">
        <v>1054306</v>
      </c>
      <c r="E21" s="684">
        <v>2.1925716643782711</v>
      </c>
      <c r="F21" s="758"/>
      <c r="G21" s="767">
        <v>150537</v>
      </c>
      <c r="H21" s="768">
        <v>2.3792980820142406</v>
      </c>
      <c r="I21" s="758"/>
      <c r="J21" s="769">
        <v>35934</v>
      </c>
      <c r="K21" s="448">
        <v>3.4083084038220401</v>
      </c>
      <c r="L21" s="768">
        <v>23.870543454433129</v>
      </c>
      <c r="M21" s="396"/>
      <c r="N21" s="396">
        <f t="shared" si="1"/>
        <v>6</v>
      </c>
      <c r="O21" s="396">
        <v>11</v>
      </c>
      <c r="P21" s="396">
        <f t="shared" si="2"/>
        <v>17</v>
      </c>
      <c r="Q21" s="568" t="str">
        <f t="shared" si="0"/>
        <v>Rioja, La</v>
      </c>
      <c r="R21" s="764">
        <f t="shared" si="3"/>
        <v>22.010012099931195</v>
      </c>
      <c r="S21" s="875"/>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5" t="s">
        <v>35</v>
      </c>
      <c r="C22" s="758"/>
      <c r="D22" s="766">
        <v>2699424</v>
      </c>
      <c r="E22" s="684">
        <v>5.6138166457770797</v>
      </c>
      <c r="F22" s="758"/>
      <c r="G22" s="767">
        <v>469573</v>
      </c>
      <c r="H22" s="768">
        <v>7.4217909103122359</v>
      </c>
      <c r="I22" s="758"/>
      <c r="J22" s="769">
        <v>75358</v>
      </c>
      <c r="K22" s="448">
        <v>2.7916325853219055</v>
      </c>
      <c r="L22" s="768">
        <v>16.048196978957478</v>
      </c>
      <c r="M22" s="396"/>
      <c r="N22" s="396">
        <f t="shared" si="1"/>
        <v>19</v>
      </c>
      <c r="O22" s="396">
        <v>12</v>
      </c>
      <c r="P22" s="396">
        <f t="shared" si="2"/>
        <v>16</v>
      </c>
      <c r="Q22" s="568" t="str">
        <f t="shared" si="0"/>
        <v>País Vasco</v>
      </c>
      <c r="R22" s="764">
        <f t="shared" si="3"/>
        <v>21.21077393912633</v>
      </c>
      <c r="S22" s="875"/>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5" t="s">
        <v>42</v>
      </c>
      <c r="C23" s="758"/>
      <c r="D23" s="766">
        <v>6871903</v>
      </c>
      <c r="E23" s="684">
        <v>14.291050034957625</v>
      </c>
      <c r="F23" s="758"/>
      <c r="G23" s="767">
        <v>802837</v>
      </c>
      <c r="H23" s="768">
        <v>12.689163024838193</v>
      </c>
      <c r="I23" s="758"/>
      <c r="J23" s="769">
        <v>184420</v>
      </c>
      <c r="K23" s="448">
        <v>2.6836816526659355</v>
      </c>
      <c r="L23" s="768">
        <v>22.971038953112526</v>
      </c>
      <c r="M23" s="396"/>
      <c r="N23" s="396">
        <f t="shared" si="1"/>
        <v>8</v>
      </c>
      <c r="O23" s="396">
        <v>13</v>
      </c>
      <c r="P23" s="396">
        <f t="shared" si="2"/>
        <v>9</v>
      </c>
      <c r="Q23" s="568" t="str">
        <f t="shared" si="0"/>
        <v>Cataluña</v>
      </c>
      <c r="R23" s="764">
        <f t="shared" si="3"/>
        <v>20.626963586021045</v>
      </c>
      <c r="S23" s="875"/>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5" t="s">
        <v>43</v>
      </c>
      <c r="C24" s="758"/>
      <c r="D24" s="766">
        <v>1551692</v>
      </c>
      <c r="E24" s="684">
        <v>3.2269530013510765</v>
      </c>
      <c r="F24" s="758"/>
      <c r="G24" s="767">
        <v>194149</v>
      </c>
      <c r="H24" s="768">
        <v>3.0686033554872409</v>
      </c>
      <c r="I24" s="758"/>
      <c r="J24" s="769">
        <v>43145</v>
      </c>
      <c r="K24" s="448">
        <v>2.7805131430722074</v>
      </c>
      <c r="L24" s="768">
        <v>22.222622830918521</v>
      </c>
      <c r="M24" s="396"/>
      <c r="N24" s="396">
        <f t="shared" si="1"/>
        <v>10</v>
      </c>
      <c r="O24" s="396">
        <v>14</v>
      </c>
      <c r="P24" s="396">
        <f t="shared" si="2"/>
        <v>15</v>
      </c>
      <c r="Q24" s="568" t="str">
        <f t="shared" si="0"/>
        <v>Navarra, Comunidad Foral de</v>
      </c>
      <c r="R24" s="764">
        <f t="shared" si="3"/>
        <v>19.736696537227569</v>
      </c>
      <c r="S24" s="875"/>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5" t="s">
        <v>44</v>
      </c>
      <c r="C25" s="758"/>
      <c r="D25" s="770">
        <v>672155</v>
      </c>
      <c r="E25" s="684">
        <v>1.3978370672937237</v>
      </c>
      <c r="F25" s="758"/>
      <c r="G25" s="771">
        <v>81351</v>
      </c>
      <c r="H25" s="768">
        <v>1.2857854100316899</v>
      </c>
      <c r="I25" s="758"/>
      <c r="J25" s="769">
        <v>16056</v>
      </c>
      <c r="K25" s="448">
        <v>2.3887347412427191</v>
      </c>
      <c r="L25" s="768">
        <v>19.736696537227569</v>
      </c>
      <c r="M25" s="396"/>
      <c r="N25" s="396">
        <f t="shared" si="1"/>
        <v>14</v>
      </c>
      <c r="O25" s="396">
        <v>15</v>
      </c>
      <c r="P25" s="396">
        <f t="shared" si="2"/>
        <v>18</v>
      </c>
      <c r="Q25" s="568" t="str">
        <f t="shared" si="0"/>
        <v>Ceuta y Melilla</v>
      </c>
      <c r="R25" s="772">
        <f t="shared" si="3"/>
        <v>17.732745379775057</v>
      </c>
      <c r="S25" s="875"/>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5" t="s">
        <v>45</v>
      </c>
      <c r="C26" s="758"/>
      <c r="D26" s="770">
        <v>2216302</v>
      </c>
      <c r="E26" s="684">
        <v>4.6090992225263738</v>
      </c>
      <c r="F26" s="758"/>
      <c r="G26" s="771">
        <v>328385</v>
      </c>
      <c r="H26" s="768">
        <v>5.1902575490560219</v>
      </c>
      <c r="I26" s="758"/>
      <c r="J26" s="769">
        <v>69653</v>
      </c>
      <c r="K26" s="448">
        <v>3.1427576205769792</v>
      </c>
      <c r="L26" s="768">
        <v>21.21077393912633</v>
      </c>
      <c r="M26" s="396"/>
      <c r="N26" s="396">
        <f t="shared" si="1"/>
        <v>12</v>
      </c>
      <c r="O26" s="396">
        <v>16</v>
      </c>
      <c r="P26" s="396">
        <f t="shared" si="2"/>
        <v>6</v>
      </c>
      <c r="Q26" s="568" t="str">
        <f t="shared" si="0"/>
        <v>Cantabria</v>
      </c>
      <c r="R26" s="764">
        <f t="shared" si="3"/>
        <v>17.729183346677342</v>
      </c>
      <c r="S26" s="875"/>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5" t="s">
        <v>46</v>
      </c>
      <c r="C27" s="758"/>
      <c r="D27" s="770">
        <v>322282</v>
      </c>
      <c r="E27" s="686">
        <v>0.67022892892495911</v>
      </c>
      <c r="F27" s="758"/>
      <c r="G27" s="771">
        <v>42149</v>
      </c>
      <c r="H27" s="777">
        <v>0.66618196761472748</v>
      </c>
      <c r="I27" s="758"/>
      <c r="J27" s="769">
        <v>9277</v>
      </c>
      <c r="K27" s="448">
        <v>2.8785349476545385</v>
      </c>
      <c r="L27" s="777">
        <v>22.010012099931195</v>
      </c>
      <c r="M27" s="396"/>
      <c r="N27" s="396">
        <f t="shared" si="1"/>
        <v>11</v>
      </c>
      <c r="O27" s="396">
        <v>17</v>
      </c>
      <c r="P27" s="396">
        <f t="shared" si="2"/>
        <v>3</v>
      </c>
      <c r="Q27" s="568" t="str">
        <f t="shared" si="0"/>
        <v>Asturias, Principado de</v>
      </c>
      <c r="R27" s="764">
        <f t="shared" si="3"/>
        <v>17.21861148124983</v>
      </c>
      <c r="S27" s="875"/>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5" t="s">
        <v>1</v>
      </c>
      <c r="C28" s="758"/>
      <c r="D28" s="771">
        <v>168545</v>
      </c>
      <c r="E28" s="777">
        <v>0.35051208204509476</v>
      </c>
      <c r="F28" s="758"/>
      <c r="G28" s="771">
        <v>20183</v>
      </c>
      <c r="H28" s="777">
        <v>0.31900046625941408</v>
      </c>
      <c r="I28" s="758"/>
      <c r="J28" s="769">
        <v>3579</v>
      </c>
      <c r="K28" s="448">
        <v>2.1234685098935002</v>
      </c>
      <c r="L28" s="777">
        <v>17.732745379775057</v>
      </c>
      <c r="M28" s="396"/>
      <c r="N28" s="396">
        <f t="shared" si="1"/>
        <v>15</v>
      </c>
      <c r="O28" s="396">
        <v>18</v>
      </c>
      <c r="P28" s="396">
        <f t="shared" si="2"/>
        <v>5</v>
      </c>
      <c r="Q28" s="568" t="str">
        <f t="shared" si="0"/>
        <v>Canarias</v>
      </c>
      <c r="R28" s="764">
        <f t="shared" si="3"/>
        <v>16.813834716936487</v>
      </c>
      <c r="S28" s="875"/>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5"/>
      <c r="C29" s="331"/>
      <c r="D29" s="778"/>
      <c r="E29" s="779"/>
      <c r="F29" s="331"/>
      <c r="G29" s="778"/>
      <c r="H29" s="779"/>
      <c r="I29" s="331"/>
      <c r="J29" s="778"/>
      <c r="K29" s="780"/>
      <c r="L29" s="779"/>
      <c r="M29" s="396"/>
      <c r="N29" s="396"/>
      <c r="O29" s="396">
        <v>19</v>
      </c>
      <c r="P29" s="396">
        <f t="shared" si="2"/>
        <v>12</v>
      </c>
      <c r="Q29" s="568" t="str">
        <f t="shared" si="0"/>
        <v>Galicia</v>
      </c>
      <c r="R29" s="764">
        <f t="shared" si="3"/>
        <v>16.048196978957478</v>
      </c>
      <c r="S29" s="87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81"/>
      <c r="C30" s="781"/>
      <c r="D30" s="327"/>
      <c r="E30" s="438"/>
      <c r="F30" s="781"/>
      <c r="G30" s="781"/>
      <c r="H30" s="782"/>
      <c r="I30" s="781"/>
      <c r="J30" s="328"/>
      <c r="K30" s="328"/>
      <c r="L30" s="783"/>
      <c r="M30" s="784"/>
      <c r="N30" s="396"/>
      <c r="O30" s="396"/>
      <c r="P30" s="396"/>
      <c r="Q30" s="396"/>
      <c r="R30" s="396"/>
      <c r="S30" s="875"/>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20" customFormat="1" ht="15.75" customHeight="1" x14ac:dyDescent="0.25">
      <c r="A31" s="329"/>
      <c r="B31" s="1262" t="s">
        <v>0</v>
      </c>
      <c r="C31" s="320"/>
      <c r="D31" s="1263">
        <f>SUM(D11:D28)</f>
        <v>48085361</v>
      </c>
      <c r="E31" s="1264">
        <f>SUM(E11:E28)</f>
        <v>99.999999999999986</v>
      </c>
      <c r="F31" s="320"/>
      <c r="G31" s="1263">
        <f>SUM(G11:G28)</f>
        <v>6326950</v>
      </c>
      <c r="H31" s="1264">
        <f>SUM(H11:H28)</f>
        <v>100.00000000000003</v>
      </c>
      <c r="I31" s="320"/>
      <c r="J31" s="1263">
        <f>SUM(J11:J30)</f>
        <v>1457243</v>
      </c>
      <c r="K31" s="1265">
        <f>J31*100/D31</f>
        <v>3.0305335546924561</v>
      </c>
      <c r="L31" s="1264">
        <f>J31*100/G31</f>
        <v>23.032314148207274</v>
      </c>
      <c r="M31" s="329"/>
      <c r="N31" s="329">
        <f t="shared" si="1"/>
        <v>7</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4.5" customHeight="1" x14ac:dyDescent="0.25">
      <c r="A32" s="328"/>
      <c r="B32" s="785"/>
      <c r="C32" s="322"/>
      <c r="D32" s="785"/>
      <c r="E32" s="785"/>
      <c r="F32" s="322"/>
      <c r="G32" s="748"/>
      <c r="H32" s="749"/>
      <c r="I32" s="322"/>
      <c r="J32" s="748"/>
      <c r="K32" s="748"/>
      <c r="L32" s="749"/>
      <c r="M32" s="396"/>
      <c r="N32" s="396"/>
      <c r="O32" s="396"/>
      <c r="P32" s="396"/>
      <c r="Q32" s="396"/>
      <c r="R32" s="396"/>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650" customFormat="1" x14ac:dyDescent="0.35">
      <c r="A33" s="394"/>
      <c r="B33" s="1419" t="str">
        <f>'22solcasaadpot'!B32:M32</f>
        <v>(1) Cifras INE de población referidas al 01/01/2023. Real Decreto 1085/2023, de 5 de diciembre BOE 23.12.22.</v>
      </c>
      <c r="C33" s="1419"/>
      <c r="D33" s="1419"/>
      <c r="E33" s="1419"/>
      <c r="F33" s="1419"/>
      <c r="G33" s="1419"/>
      <c r="H33" s="1419"/>
      <c r="I33" s="1419"/>
      <c r="J33" s="1419"/>
      <c r="K33" s="1419"/>
      <c r="L33" s="1419"/>
      <c r="M33" s="1229"/>
      <c r="N33" s="1229"/>
      <c r="O33" s="1229"/>
      <c r="P33" s="1229"/>
      <c r="Q33" s="496"/>
      <c r="R33" s="333"/>
      <c r="S33" s="750"/>
      <c r="T33" s="750"/>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c r="IZ33" s="394"/>
    </row>
    <row r="34" spans="1:260" x14ac:dyDescent="0.25">
      <c r="B34" s="1420" t="str">
        <f>'22solcasaadpot'!B33:Q33</f>
        <v>(2) Cifras de Población Potencialmente Dependiente calculadas según lo explicado en la metodología</v>
      </c>
      <c r="C34" s="1420"/>
      <c r="D34" s="1420"/>
      <c r="E34" s="1420"/>
      <c r="F34" s="1420"/>
      <c r="G34" s="1420"/>
      <c r="H34" s="1420"/>
      <c r="I34" s="1420"/>
      <c r="J34" s="1420"/>
      <c r="K34" s="1420"/>
      <c r="L34" s="1420"/>
      <c r="M34" s="496"/>
      <c r="N34" s="496"/>
      <c r="O34" s="496"/>
      <c r="P34" s="496"/>
      <c r="Q34" s="496"/>
    </row>
    <row r="35" spans="1:260" ht="15" customHeight="1" x14ac:dyDescent="0.35">
      <c r="B35" s="397" t="s">
        <v>47</v>
      </c>
      <c r="D35" s="397"/>
      <c r="E35" s="397"/>
      <c r="M35" s="447"/>
      <c r="N35" s="360"/>
      <c r="O35" s="360"/>
      <c r="P35" s="360"/>
      <c r="Q35" s="361"/>
      <c r="R35" s="788"/>
      <c r="S35" s="329"/>
    </row>
    <row r="36" spans="1:260" x14ac:dyDescent="0.35">
      <c r="M36" s="447"/>
      <c r="N36" s="360"/>
      <c r="O36" s="360"/>
      <c r="P36" s="360"/>
      <c r="Q36" s="361"/>
      <c r="R36" s="788"/>
      <c r="S36" s="329"/>
    </row>
    <row r="37" spans="1:260" x14ac:dyDescent="0.35">
      <c r="M37" s="447"/>
      <c r="N37" s="360"/>
      <c r="O37" s="360"/>
      <c r="P37" s="360"/>
      <c r="Q37" s="361"/>
      <c r="R37" s="789"/>
      <c r="S37" s="329"/>
    </row>
    <row r="38" spans="1:260" x14ac:dyDescent="0.35">
      <c r="M38" s="447"/>
      <c r="N38" s="360"/>
      <c r="O38" s="360"/>
      <c r="P38" s="360"/>
      <c r="Q38" s="361"/>
      <c r="R38" s="788"/>
      <c r="S38" s="329"/>
    </row>
    <row r="39" spans="1:260" x14ac:dyDescent="0.35">
      <c r="M39" s="447"/>
      <c r="N39" s="360"/>
      <c r="O39" s="360"/>
      <c r="P39" s="360"/>
      <c r="Q39" s="361"/>
      <c r="R39" s="788"/>
      <c r="S39" s="329"/>
    </row>
    <row r="40" spans="1:260" x14ac:dyDescent="0.35">
      <c r="M40" s="447"/>
      <c r="N40" s="360"/>
      <c r="O40" s="360"/>
      <c r="P40" s="360"/>
      <c r="Q40" s="361"/>
      <c r="R40" s="788"/>
      <c r="S40" s="329"/>
    </row>
    <row r="41" spans="1:260" x14ac:dyDescent="0.35">
      <c r="M41" s="447"/>
      <c r="N41" s="360"/>
      <c r="O41" s="360"/>
      <c r="P41" s="360"/>
      <c r="Q41" s="361"/>
      <c r="R41" s="788"/>
      <c r="S41" s="329"/>
    </row>
    <row r="42" spans="1:260" x14ac:dyDescent="0.35">
      <c r="M42" s="447"/>
      <c r="N42" s="360"/>
      <c r="O42" s="360"/>
      <c r="P42" s="360"/>
      <c r="Q42" s="361"/>
      <c r="R42" s="788"/>
      <c r="S42" s="329"/>
    </row>
    <row r="43" spans="1:260" x14ac:dyDescent="0.35">
      <c r="M43" s="447"/>
      <c r="N43" s="360"/>
      <c r="O43" s="360"/>
      <c r="P43" s="360"/>
      <c r="Q43" s="361"/>
      <c r="R43" s="788"/>
      <c r="S43" s="329"/>
    </row>
    <row r="44" spans="1:260" x14ac:dyDescent="0.35">
      <c r="M44" s="447"/>
      <c r="N44" s="360"/>
      <c r="O44" s="360"/>
      <c r="P44" s="360"/>
      <c r="Q44" s="361"/>
      <c r="R44" s="789"/>
      <c r="S44" s="329"/>
    </row>
    <row r="45" spans="1:260" x14ac:dyDescent="0.35">
      <c r="M45" s="447"/>
      <c r="N45" s="360"/>
      <c r="O45" s="360"/>
      <c r="P45" s="360"/>
      <c r="Q45" s="361"/>
      <c r="R45" s="788"/>
      <c r="S45" s="329"/>
    </row>
    <row r="46" spans="1:260" x14ac:dyDescent="0.35">
      <c r="M46" s="447"/>
      <c r="N46" s="360"/>
      <c r="O46" s="360"/>
      <c r="P46" s="360"/>
      <c r="Q46" s="361"/>
      <c r="R46" s="788"/>
      <c r="S46" s="329"/>
    </row>
    <row r="47" spans="1:260" x14ac:dyDescent="0.35">
      <c r="M47" s="447"/>
      <c r="N47" s="360"/>
      <c r="O47" s="360"/>
      <c r="P47" s="360"/>
      <c r="Q47" s="361"/>
      <c r="R47" s="788"/>
      <c r="S47" s="329"/>
    </row>
    <row r="48" spans="1:260" x14ac:dyDescent="0.35">
      <c r="M48" s="447"/>
      <c r="N48" s="360"/>
      <c r="O48" s="360"/>
      <c r="P48" s="360"/>
      <c r="Q48" s="361"/>
      <c r="R48" s="788"/>
      <c r="S48" s="329"/>
    </row>
    <row r="49" spans="13:19" x14ac:dyDescent="0.35">
      <c r="M49" s="447"/>
      <c r="N49" s="360"/>
      <c r="O49" s="360"/>
      <c r="P49" s="360"/>
      <c r="Q49" s="361"/>
      <c r="R49" s="788"/>
      <c r="S49" s="329"/>
    </row>
    <row r="50" spans="13:19" x14ac:dyDescent="0.35">
      <c r="M50" s="447"/>
      <c r="N50" s="360"/>
      <c r="O50" s="360"/>
      <c r="P50" s="360"/>
      <c r="Q50" s="361"/>
      <c r="R50" s="789"/>
      <c r="S50" s="329"/>
    </row>
    <row r="51" spans="13:19" x14ac:dyDescent="0.35">
      <c r="M51" s="447"/>
      <c r="N51" s="360"/>
      <c r="O51" s="360"/>
      <c r="P51" s="360"/>
      <c r="Q51" s="361"/>
      <c r="R51" s="788"/>
      <c r="S51" s="329"/>
    </row>
    <row r="52" spans="13:19" x14ac:dyDescent="0.35">
      <c r="M52" s="447"/>
      <c r="N52" s="360"/>
      <c r="O52" s="360"/>
      <c r="P52" s="360"/>
      <c r="Q52" s="361"/>
      <c r="R52" s="788"/>
      <c r="S52" s="329"/>
    </row>
    <row r="53" spans="13:19" x14ac:dyDescent="0.35">
      <c r="M53" s="447"/>
      <c r="N53" s="329"/>
      <c r="O53" s="329"/>
      <c r="P53" s="360"/>
      <c r="Q53" s="361"/>
      <c r="R53" s="788"/>
      <c r="S53" s="329"/>
    </row>
  </sheetData>
  <mergeCells count="9">
    <mergeCell ref="B33:L33"/>
    <mergeCell ref="B34:L34"/>
    <mergeCell ref="B3:I3"/>
    <mergeCell ref="A4:R4"/>
    <mergeCell ref="B5:R5"/>
    <mergeCell ref="G8:H8"/>
    <mergeCell ref="J8:L8"/>
    <mergeCell ref="D8:E8"/>
    <mergeCell ref="B8:B9"/>
  </mergeCells>
  <printOptions horizontalCentered="1"/>
  <pageMargins left="0" right="0" top="0.43307086614173229" bottom="0.43307086614173229" header="0" footer="0"/>
  <pageSetup paperSize="9" scale="82"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425</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251</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252</v>
      </c>
      <c r="K8" s="1401"/>
      <c r="L8" s="1401"/>
      <c r="M8" s="1401"/>
      <c r="N8" s="1401"/>
      <c r="O8" s="1402"/>
      <c r="P8" s="317"/>
      <c r="Q8" s="1400" t="s">
        <v>253</v>
      </c>
      <c r="R8" s="1401"/>
      <c r="S8" s="1401"/>
      <c r="T8" s="1401"/>
      <c r="U8" s="1401"/>
      <c r="V8" s="1402"/>
      <c r="W8" s="317"/>
      <c r="X8" s="1400" t="s">
        <v>254</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223</v>
      </c>
      <c r="L9" s="1379" t="s">
        <v>24</v>
      </c>
      <c r="M9" s="1380"/>
      <c r="N9" s="1381" t="s">
        <v>23</v>
      </c>
      <c r="O9" s="1382"/>
      <c r="P9" s="317"/>
      <c r="Q9" s="1383" t="s">
        <v>9</v>
      </c>
      <c r="R9" s="1377" t="s">
        <v>223</v>
      </c>
      <c r="S9" s="1379" t="s">
        <v>24</v>
      </c>
      <c r="T9" s="1380"/>
      <c r="U9" s="1381" t="s">
        <v>23</v>
      </c>
      <c r="V9" s="1382"/>
      <c r="W9" s="317"/>
      <c r="X9" s="1383" t="s">
        <v>9</v>
      </c>
      <c r="Y9" s="1377" t="s">
        <v>223</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223</v>
      </c>
      <c r="G10" s="406" t="s">
        <v>9</v>
      </c>
      <c r="H10" s="888" t="s">
        <v>223</v>
      </c>
      <c r="I10" s="346"/>
      <c r="J10" s="1384"/>
      <c r="K10" s="1378"/>
      <c r="L10" s="404" t="s">
        <v>9</v>
      </c>
      <c r="M10" s="403" t="s">
        <v>223</v>
      </c>
      <c r="N10" s="407" t="s">
        <v>9</v>
      </c>
      <c r="O10" s="402" t="s">
        <v>223</v>
      </c>
      <c r="P10" s="347"/>
      <c r="Q10" s="1384"/>
      <c r="R10" s="1378"/>
      <c r="S10" s="404" t="s">
        <v>9</v>
      </c>
      <c r="T10" s="403" t="s">
        <v>223</v>
      </c>
      <c r="U10" s="407" t="s">
        <v>9</v>
      </c>
      <c r="V10" s="402" t="s">
        <v>223</v>
      </c>
      <c r="W10" s="347"/>
      <c r="X10" s="1384"/>
      <c r="Y10" s="1378"/>
      <c r="Z10" s="404" t="s">
        <v>9</v>
      </c>
      <c r="AA10" s="403" t="s">
        <v>223</v>
      </c>
      <c r="AB10" s="407" t="s">
        <v>9</v>
      </c>
      <c r="AC10" s="402" t="s">
        <v>223</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286867</v>
      </c>
      <c r="E12" s="352">
        <f>L12+S12+Z12</f>
        <v>180308</v>
      </c>
      <c r="F12" s="353">
        <f>E12/$D12*100</f>
        <v>62.85421467091021</v>
      </c>
      <c r="G12" s="352">
        <f>N12+U12+AB12</f>
        <v>106559</v>
      </c>
      <c r="H12" s="354">
        <f>G12/$D12*100</f>
        <v>37.14578532908979</v>
      </c>
      <c r="I12" s="350"/>
      <c r="J12" s="355">
        <v>87439</v>
      </c>
      <c r="K12" s="356">
        <v>30.480675713832543</v>
      </c>
      <c r="L12" s="357">
        <v>35583</v>
      </c>
      <c r="M12" s="353">
        <v>40.694655702832833</v>
      </c>
      <c r="N12" s="357">
        <v>51856</v>
      </c>
      <c r="O12" s="358">
        <v>59.305344297167174</v>
      </c>
      <c r="P12" s="350"/>
      <c r="Q12" s="355">
        <v>59062</v>
      </c>
      <c r="R12" s="356">
        <v>20.588635151481348</v>
      </c>
      <c r="S12" s="357">
        <v>38926</v>
      </c>
      <c r="T12" s="353">
        <v>65.90701296942197</v>
      </c>
      <c r="U12" s="357">
        <v>20136</v>
      </c>
      <c r="V12" s="358">
        <v>34.092987030578037</v>
      </c>
      <c r="W12" s="350"/>
      <c r="X12" s="355">
        <v>140366</v>
      </c>
      <c r="Y12" s="356">
        <v>48.930689134686105</v>
      </c>
      <c r="Z12" s="357">
        <v>105799</v>
      </c>
      <c r="AA12" s="353">
        <v>75.373665987489844</v>
      </c>
      <c r="AB12" s="357">
        <v>34567</v>
      </c>
      <c r="AC12" s="358">
        <f t="shared" ref="AC12:AC29" si="0">AB12/$X12*100</f>
        <v>24.626334012510149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41854</v>
      </c>
      <c r="E13" s="365">
        <f t="shared" ref="E13:E29" si="2">L13+S13+Z13</f>
        <v>27013</v>
      </c>
      <c r="F13" s="366">
        <f t="shared" ref="F13:H29" si="3">E13/$D13*100</f>
        <v>64.541023558082856</v>
      </c>
      <c r="G13" s="365">
        <f t="shared" ref="G13:G29" si="4">N13+U13+AB13</f>
        <v>14841</v>
      </c>
      <c r="H13" s="367">
        <f t="shared" si="3"/>
        <v>35.458976441917137</v>
      </c>
      <c r="I13" s="350"/>
      <c r="J13" s="368">
        <v>8522</v>
      </c>
      <c r="K13" s="369">
        <v>20.361255793950399</v>
      </c>
      <c r="L13" s="370">
        <v>3586</v>
      </c>
      <c r="M13" s="371">
        <v>42.079324102323397</v>
      </c>
      <c r="N13" s="370">
        <v>4936</v>
      </c>
      <c r="O13" s="372">
        <v>57.920675897676603</v>
      </c>
      <c r="P13" s="350"/>
      <c r="Q13" s="368">
        <v>7588</v>
      </c>
      <c r="R13" s="369">
        <v>18.129688918621873</v>
      </c>
      <c r="S13" s="370">
        <v>4598</v>
      </c>
      <c r="T13" s="371">
        <v>60.595677385345283</v>
      </c>
      <c r="U13" s="370">
        <v>2990</v>
      </c>
      <c r="V13" s="372">
        <v>39.404322614654717</v>
      </c>
      <c r="W13" s="350"/>
      <c r="X13" s="368">
        <v>25744</v>
      </c>
      <c r="Y13" s="369">
        <v>61.509055287427728</v>
      </c>
      <c r="Z13" s="370">
        <v>18829</v>
      </c>
      <c r="AA13" s="371">
        <v>73.139372280919829</v>
      </c>
      <c r="AB13" s="370">
        <v>6915</v>
      </c>
      <c r="AC13" s="372">
        <f t="shared" si="0"/>
        <v>26.860627719080178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31659</v>
      </c>
      <c r="E14" s="365">
        <f t="shared" si="2"/>
        <v>20540</v>
      </c>
      <c r="F14" s="366">
        <f t="shared" si="3"/>
        <v>64.878865409520202</v>
      </c>
      <c r="G14" s="365">
        <f t="shared" si="4"/>
        <v>11119</v>
      </c>
      <c r="H14" s="367">
        <f t="shared" si="3"/>
        <v>35.121134590479805</v>
      </c>
      <c r="I14" s="350"/>
      <c r="J14" s="368">
        <v>7692</v>
      </c>
      <c r="K14" s="369">
        <v>24.296408604188382</v>
      </c>
      <c r="L14" s="370">
        <v>3157</v>
      </c>
      <c r="M14" s="371">
        <v>41.042641705668224</v>
      </c>
      <c r="N14" s="370">
        <v>4535</v>
      </c>
      <c r="O14" s="372">
        <v>58.957358294331776</v>
      </c>
      <c r="P14" s="350"/>
      <c r="Q14" s="368">
        <v>6517</v>
      </c>
      <c r="R14" s="369">
        <v>20.584983732903755</v>
      </c>
      <c r="S14" s="370">
        <v>3849</v>
      </c>
      <c r="T14" s="371">
        <v>59.06091760012275</v>
      </c>
      <c r="U14" s="370">
        <v>2668</v>
      </c>
      <c r="V14" s="372">
        <v>40.93908239987725</v>
      </c>
      <c r="W14" s="350"/>
      <c r="X14" s="368">
        <v>17450</v>
      </c>
      <c r="Y14" s="369">
        <v>55.118607662907863</v>
      </c>
      <c r="Z14" s="370">
        <v>13534</v>
      </c>
      <c r="AA14" s="371">
        <v>77.558739255014331</v>
      </c>
      <c r="AB14" s="370">
        <v>3916</v>
      </c>
      <c r="AC14" s="372">
        <f t="shared" si="0"/>
        <v>22.441260744985673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30170</v>
      </c>
      <c r="E15" s="365">
        <f t="shared" si="2"/>
        <v>18798</v>
      </c>
      <c r="F15" s="366">
        <f t="shared" si="3"/>
        <v>62.306927411335764</v>
      </c>
      <c r="G15" s="365">
        <f t="shared" si="4"/>
        <v>11372</v>
      </c>
      <c r="H15" s="367">
        <f t="shared" si="3"/>
        <v>37.693072588664236</v>
      </c>
      <c r="I15" s="350"/>
      <c r="J15" s="368">
        <v>8142</v>
      </c>
      <c r="K15" s="369">
        <v>26.987073251574412</v>
      </c>
      <c r="L15" s="370">
        <v>3437</v>
      </c>
      <c r="M15" s="371">
        <v>42.213215426185215</v>
      </c>
      <c r="N15" s="370">
        <v>4705</v>
      </c>
      <c r="O15" s="372">
        <v>57.786784573814785</v>
      </c>
      <c r="P15" s="350"/>
      <c r="Q15" s="368">
        <v>6524</v>
      </c>
      <c r="R15" s="369">
        <v>21.624129930394432</v>
      </c>
      <c r="S15" s="370">
        <v>3907</v>
      </c>
      <c r="T15" s="371">
        <v>59.886572654812994</v>
      </c>
      <c r="U15" s="370">
        <v>2617</v>
      </c>
      <c r="V15" s="372">
        <v>40.113427345187006</v>
      </c>
      <c r="W15" s="350"/>
      <c r="X15" s="368">
        <v>15504</v>
      </c>
      <c r="Y15" s="369">
        <v>51.38879681803116</v>
      </c>
      <c r="Z15" s="370">
        <v>11454</v>
      </c>
      <c r="AA15" s="371">
        <v>73.877708978328172</v>
      </c>
      <c r="AB15" s="370">
        <v>4050</v>
      </c>
      <c r="AC15" s="372">
        <f t="shared" si="0"/>
        <v>26.122291021671828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42634</v>
      </c>
      <c r="E16" s="365">
        <f t="shared" si="2"/>
        <v>25108</v>
      </c>
      <c r="F16" s="366">
        <f t="shared" si="3"/>
        <v>58.891964160060049</v>
      </c>
      <c r="G16" s="365">
        <f t="shared" si="4"/>
        <v>17526</v>
      </c>
      <c r="H16" s="367">
        <f t="shared" si="3"/>
        <v>41.108035839939951</v>
      </c>
      <c r="I16" s="350"/>
      <c r="J16" s="368">
        <v>16790</v>
      </c>
      <c r="K16" s="369">
        <v>39.381714124876858</v>
      </c>
      <c r="L16" s="370">
        <v>6908</v>
      </c>
      <c r="M16" s="371">
        <v>41.14353782013103</v>
      </c>
      <c r="N16" s="370">
        <v>9882</v>
      </c>
      <c r="O16" s="372">
        <v>58.85646217986897</v>
      </c>
      <c r="P16" s="350"/>
      <c r="Q16" s="368">
        <v>8563</v>
      </c>
      <c r="R16" s="369">
        <v>20.08490875826805</v>
      </c>
      <c r="S16" s="370">
        <v>5188</v>
      </c>
      <c r="T16" s="371">
        <v>60.586243139086768</v>
      </c>
      <c r="U16" s="370">
        <v>3375</v>
      </c>
      <c r="V16" s="372">
        <v>39.413756860913232</v>
      </c>
      <c r="W16" s="350"/>
      <c r="X16" s="368">
        <v>17281</v>
      </c>
      <c r="Y16" s="369">
        <v>40.533377116855092</v>
      </c>
      <c r="Z16" s="370">
        <v>13012</v>
      </c>
      <c r="AA16" s="371">
        <v>75.296568485620043</v>
      </c>
      <c r="AB16" s="370">
        <v>4269</v>
      </c>
      <c r="AC16" s="372">
        <f t="shared" si="0"/>
        <v>24.703431514379957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17715</v>
      </c>
      <c r="E17" s="375">
        <f t="shared" si="2"/>
        <v>11093</v>
      </c>
      <c r="F17" s="376">
        <f t="shared" si="3"/>
        <v>62.619249223821619</v>
      </c>
      <c r="G17" s="375">
        <f t="shared" si="4"/>
        <v>6622</v>
      </c>
      <c r="H17" s="367">
        <f t="shared" si="3"/>
        <v>37.380750776178381</v>
      </c>
      <c r="I17" s="350"/>
      <c r="J17" s="377">
        <v>4610</v>
      </c>
      <c r="K17" s="378">
        <v>26.023144228055322</v>
      </c>
      <c r="L17" s="375">
        <v>1894</v>
      </c>
      <c r="M17" s="376">
        <v>41.084598698481564</v>
      </c>
      <c r="N17" s="375">
        <v>2716</v>
      </c>
      <c r="O17" s="372">
        <v>58.915401301518436</v>
      </c>
      <c r="P17" s="350"/>
      <c r="Q17" s="377">
        <v>3752</v>
      </c>
      <c r="R17" s="378">
        <v>21.179791137454135</v>
      </c>
      <c r="S17" s="375">
        <v>2109</v>
      </c>
      <c r="T17" s="376">
        <v>56.210021321961619</v>
      </c>
      <c r="U17" s="375">
        <v>1643</v>
      </c>
      <c r="V17" s="372">
        <v>43.789978678038381</v>
      </c>
      <c r="W17" s="350"/>
      <c r="X17" s="377">
        <v>9353</v>
      </c>
      <c r="Y17" s="378">
        <v>52.797064634490539</v>
      </c>
      <c r="Z17" s="375">
        <v>7090</v>
      </c>
      <c r="AA17" s="376">
        <v>75.804554688335287</v>
      </c>
      <c r="AB17" s="375">
        <v>2263</v>
      </c>
      <c r="AC17" s="372">
        <f t="shared" si="0"/>
        <v>24.195445311664706</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124717</v>
      </c>
      <c r="E18" s="365">
        <f t="shared" si="2"/>
        <v>79110</v>
      </c>
      <c r="F18" s="366">
        <f t="shared" si="3"/>
        <v>63.431609163145367</v>
      </c>
      <c r="G18" s="365">
        <f t="shared" si="4"/>
        <v>45607</v>
      </c>
      <c r="H18" s="367">
        <f t="shared" si="3"/>
        <v>36.568390836854633</v>
      </c>
      <c r="I18" s="350"/>
      <c r="J18" s="368">
        <v>25706</v>
      </c>
      <c r="K18" s="369">
        <v>20.611464355300399</v>
      </c>
      <c r="L18" s="370">
        <v>10727</v>
      </c>
      <c r="M18" s="371">
        <v>41.729557301797243</v>
      </c>
      <c r="N18" s="370">
        <v>14979</v>
      </c>
      <c r="O18" s="372">
        <v>58.27044269820275</v>
      </c>
      <c r="P18" s="350"/>
      <c r="Q18" s="368">
        <v>21496</v>
      </c>
      <c r="R18" s="369">
        <v>17.235821900783375</v>
      </c>
      <c r="S18" s="370">
        <v>12374</v>
      </c>
      <c r="T18" s="371">
        <v>57.564197990323784</v>
      </c>
      <c r="U18" s="370">
        <v>9122</v>
      </c>
      <c r="V18" s="372">
        <v>42.435802009676223</v>
      </c>
      <c r="W18" s="350"/>
      <c r="X18" s="368">
        <v>77515</v>
      </c>
      <c r="Y18" s="369">
        <v>62.152713743916223</v>
      </c>
      <c r="Z18" s="370">
        <v>56009</v>
      </c>
      <c r="AA18" s="371">
        <v>72.255692446623229</v>
      </c>
      <c r="AB18" s="370">
        <v>21506</v>
      </c>
      <c r="AC18" s="372">
        <f t="shared" si="0"/>
        <v>27.744307553376768</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73499</v>
      </c>
      <c r="E19" s="365">
        <f t="shared" si="2"/>
        <v>46837</v>
      </c>
      <c r="F19" s="366">
        <f t="shared" si="3"/>
        <v>63.72467652621124</v>
      </c>
      <c r="G19" s="365">
        <f t="shared" si="4"/>
        <v>26662</v>
      </c>
      <c r="H19" s="367">
        <f t="shared" si="3"/>
        <v>36.27532347378876</v>
      </c>
      <c r="I19" s="350"/>
      <c r="J19" s="368">
        <v>16843</v>
      </c>
      <c r="K19" s="369">
        <v>22.915958040245446</v>
      </c>
      <c r="L19" s="370">
        <v>6892</v>
      </c>
      <c r="M19" s="371">
        <v>40.919076174078249</v>
      </c>
      <c r="N19" s="370">
        <v>9951</v>
      </c>
      <c r="O19" s="372">
        <v>59.080923825921751</v>
      </c>
      <c r="P19" s="350"/>
      <c r="Q19" s="368">
        <v>12841</v>
      </c>
      <c r="R19" s="369">
        <v>17.470985999809521</v>
      </c>
      <c r="S19" s="370">
        <v>8001</v>
      </c>
      <c r="T19" s="371">
        <v>62.308231446149051</v>
      </c>
      <c r="U19" s="370">
        <v>4840</v>
      </c>
      <c r="V19" s="372">
        <v>37.691768553850949</v>
      </c>
      <c r="W19" s="350"/>
      <c r="X19" s="368">
        <v>43815</v>
      </c>
      <c r="Y19" s="369">
        <v>59.613055959945036</v>
      </c>
      <c r="Z19" s="370">
        <v>31944</v>
      </c>
      <c r="AA19" s="371">
        <v>72.906538856555969</v>
      </c>
      <c r="AB19" s="370">
        <v>11871</v>
      </c>
      <c r="AC19" s="372">
        <f t="shared" si="0"/>
        <v>27.093461143444024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214625</v>
      </c>
      <c r="E20" s="365">
        <f t="shared" si="2"/>
        <v>136131</v>
      </c>
      <c r="F20" s="366">
        <f t="shared" si="3"/>
        <v>63.427373325567849</v>
      </c>
      <c r="G20" s="365">
        <f t="shared" si="4"/>
        <v>78494</v>
      </c>
      <c r="H20" s="367">
        <f t="shared" si="3"/>
        <v>36.572626674432151</v>
      </c>
      <c r="I20" s="350"/>
      <c r="J20" s="368">
        <v>56766</v>
      </c>
      <c r="K20" s="369">
        <v>26.448922539312754</v>
      </c>
      <c r="L20" s="370">
        <v>24148</v>
      </c>
      <c r="M20" s="371">
        <v>42.539548321178174</v>
      </c>
      <c r="N20" s="370">
        <v>32618</v>
      </c>
      <c r="O20" s="372">
        <v>57.460451678821833</v>
      </c>
      <c r="P20" s="350"/>
      <c r="Q20" s="368">
        <v>43138</v>
      </c>
      <c r="R20" s="369">
        <v>20.099242865463015</v>
      </c>
      <c r="S20" s="370">
        <v>26417</v>
      </c>
      <c r="T20" s="371">
        <v>61.238351337567806</v>
      </c>
      <c r="U20" s="370">
        <v>16721</v>
      </c>
      <c r="V20" s="372">
        <v>38.761648662432194</v>
      </c>
      <c r="W20" s="350"/>
      <c r="X20" s="368">
        <v>114721</v>
      </c>
      <c r="Y20" s="369">
        <v>53.451834595224227</v>
      </c>
      <c r="Z20" s="370">
        <v>85566</v>
      </c>
      <c r="AA20" s="371">
        <v>74.586169925297028</v>
      </c>
      <c r="AB20" s="370">
        <v>29155</v>
      </c>
      <c r="AC20" s="372">
        <f t="shared" si="0"/>
        <v>25.413830074702975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156081</v>
      </c>
      <c r="E21" s="365">
        <f t="shared" si="2"/>
        <v>97833</v>
      </c>
      <c r="F21" s="366">
        <f t="shared" si="3"/>
        <v>62.680915678397753</v>
      </c>
      <c r="G21" s="365">
        <f t="shared" si="4"/>
        <v>58248</v>
      </c>
      <c r="H21" s="367">
        <f t="shared" si="3"/>
        <v>37.319084321602247</v>
      </c>
      <c r="I21" s="350"/>
      <c r="J21" s="368">
        <v>41116</v>
      </c>
      <c r="K21" s="369">
        <v>26.342732299254873</v>
      </c>
      <c r="L21" s="370">
        <v>16542</v>
      </c>
      <c r="M21" s="371">
        <v>40.232512890358983</v>
      </c>
      <c r="N21" s="370">
        <v>24574</v>
      </c>
      <c r="O21" s="372">
        <v>59.767487109641017</v>
      </c>
      <c r="P21" s="350"/>
      <c r="Q21" s="368">
        <v>31573</v>
      </c>
      <c r="R21" s="369">
        <v>20.228599252951991</v>
      </c>
      <c r="S21" s="370">
        <v>19385</v>
      </c>
      <c r="T21" s="371">
        <v>61.397396509675993</v>
      </c>
      <c r="U21" s="370">
        <v>12188</v>
      </c>
      <c r="V21" s="372">
        <v>38.602603490324015</v>
      </c>
      <c r="W21" s="350"/>
      <c r="X21" s="368">
        <v>83392</v>
      </c>
      <c r="Y21" s="369">
        <v>53.428668447793136</v>
      </c>
      <c r="Z21" s="370">
        <v>61906</v>
      </c>
      <c r="AA21" s="371">
        <v>74.234938603223327</v>
      </c>
      <c r="AB21" s="370">
        <v>21486</v>
      </c>
      <c r="AC21" s="372">
        <f t="shared" si="0"/>
        <v>25.765061396776666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35934</v>
      </c>
      <c r="E22" s="365">
        <f t="shared" si="2"/>
        <v>23183</v>
      </c>
      <c r="F22" s="366">
        <f t="shared" si="3"/>
        <v>64.515500640062342</v>
      </c>
      <c r="G22" s="365">
        <f t="shared" si="4"/>
        <v>12751</v>
      </c>
      <c r="H22" s="367">
        <f t="shared" si="3"/>
        <v>35.484499359937665</v>
      </c>
      <c r="I22" s="350"/>
      <c r="J22" s="368">
        <v>8838</v>
      </c>
      <c r="K22" s="369">
        <v>24.59509100016697</v>
      </c>
      <c r="L22" s="370">
        <v>3722</v>
      </c>
      <c r="M22" s="371">
        <v>42.113600362072866</v>
      </c>
      <c r="N22" s="370">
        <v>5116</v>
      </c>
      <c r="O22" s="372">
        <v>57.886399637927134</v>
      </c>
      <c r="P22" s="350"/>
      <c r="Q22" s="368">
        <v>6708</v>
      </c>
      <c r="R22" s="369">
        <v>18.667557188178328</v>
      </c>
      <c r="S22" s="370">
        <v>4222</v>
      </c>
      <c r="T22" s="371">
        <v>62.939773404889685</v>
      </c>
      <c r="U22" s="370">
        <v>2486</v>
      </c>
      <c r="V22" s="372">
        <v>37.060226595110315</v>
      </c>
      <c r="W22" s="350"/>
      <c r="X22" s="368">
        <v>20388</v>
      </c>
      <c r="Y22" s="369">
        <v>56.737351811654705</v>
      </c>
      <c r="Z22" s="370">
        <v>15239</v>
      </c>
      <c r="AA22" s="371">
        <v>74.744948008632534</v>
      </c>
      <c r="AB22" s="370">
        <v>5149</v>
      </c>
      <c r="AC22" s="372">
        <f t="shared" si="0"/>
        <v>25.255051991367473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75358</v>
      </c>
      <c r="E23" s="365">
        <f t="shared" si="2"/>
        <v>47007</v>
      </c>
      <c r="F23" s="366">
        <f t="shared" si="3"/>
        <v>62.378247830356436</v>
      </c>
      <c r="G23" s="365">
        <f t="shared" si="4"/>
        <v>28351</v>
      </c>
      <c r="H23" s="367">
        <f t="shared" si="3"/>
        <v>37.621752169643571</v>
      </c>
      <c r="I23" s="350"/>
      <c r="J23" s="368">
        <v>21340</v>
      </c>
      <c r="K23" s="369">
        <v>28.318161310013533</v>
      </c>
      <c r="L23" s="370">
        <v>8246</v>
      </c>
      <c r="M23" s="371">
        <v>38.641049671977505</v>
      </c>
      <c r="N23" s="370">
        <v>13094</v>
      </c>
      <c r="O23" s="372">
        <v>61.358950328022487</v>
      </c>
      <c r="P23" s="350"/>
      <c r="Q23" s="368">
        <v>13370</v>
      </c>
      <c r="R23" s="369">
        <v>17.741978290294327</v>
      </c>
      <c r="S23" s="370">
        <v>7817</v>
      </c>
      <c r="T23" s="371">
        <v>58.466716529543753</v>
      </c>
      <c r="U23" s="370">
        <v>5553</v>
      </c>
      <c r="V23" s="372">
        <v>41.533283470456247</v>
      </c>
      <c r="W23" s="350"/>
      <c r="X23" s="368">
        <v>40648</v>
      </c>
      <c r="Y23" s="369">
        <v>53.939860399692144</v>
      </c>
      <c r="Z23" s="370">
        <v>30944</v>
      </c>
      <c r="AA23" s="371">
        <v>76.126746703404848</v>
      </c>
      <c r="AB23" s="370">
        <v>9704</v>
      </c>
      <c r="AC23" s="372">
        <f t="shared" si="0"/>
        <v>23.873253296595159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184420</v>
      </c>
      <c r="E24" s="365">
        <f t="shared" si="2"/>
        <v>121223</v>
      </c>
      <c r="F24" s="366">
        <f t="shared" si="3"/>
        <v>65.732024726168532</v>
      </c>
      <c r="G24" s="365">
        <f t="shared" si="4"/>
        <v>63197</v>
      </c>
      <c r="H24" s="367">
        <f t="shared" si="3"/>
        <v>34.267975273831468</v>
      </c>
      <c r="I24" s="350"/>
      <c r="J24" s="368">
        <v>48583</v>
      </c>
      <c r="K24" s="369">
        <v>26.343672052922678</v>
      </c>
      <c r="L24" s="370">
        <v>22549</v>
      </c>
      <c r="M24" s="371">
        <v>46.413354465553795</v>
      </c>
      <c r="N24" s="370">
        <v>26034</v>
      </c>
      <c r="O24" s="372">
        <v>53.586645534446205</v>
      </c>
      <c r="P24" s="350"/>
      <c r="Q24" s="368">
        <v>32680</v>
      </c>
      <c r="R24" s="369">
        <v>17.720420778657413</v>
      </c>
      <c r="S24" s="370">
        <v>20810</v>
      </c>
      <c r="T24" s="371">
        <v>63.678090575275391</v>
      </c>
      <c r="U24" s="370">
        <v>11870</v>
      </c>
      <c r="V24" s="372">
        <v>36.321909424724602</v>
      </c>
      <c r="W24" s="350"/>
      <c r="X24" s="368">
        <v>103157</v>
      </c>
      <c r="Y24" s="369">
        <v>55.935907168419909</v>
      </c>
      <c r="Z24" s="370">
        <v>77864</v>
      </c>
      <c r="AA24" s="371">
        <v>75.481062845953247</v>
      </c>
      <c r="AB24" s="370">
        <v>25293</v>
      </c>
      <c r="AC24" s="372">
        <f t="shared" si="0"/>
        <v>24.518937154046743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43145</v>
      </c>
      <c r="E25" s="365">
        <f t="shared" si="2"/>
        <v>25074</v>
      </c>
      <c r="F25" s="366">
        <f t="shared" si="3"/>
        <v>58.115656507127134</v>
      </c>
      <c r="G25" s="365">
        <f t="shared" si="4"/>
        <v>18071</v>
      </c>
      <c r="H25" s="367">
        <f t="shared" si="3"/>
        <v>41.884343492872873</v>
      </c>
      <c r="I25" s="350"/>
      <c r="J25" s="368">
        <v>15863</v>
      </c>
      <c r="K25" s="369">
        <v>36.766716884922936</v>
      </c>
      <c r="L25" s="370">
        <v>5924</v>
      </c>
      <c r="M25" s="371">
        <v>37.344764546428799</v>
      </c>
      <c r="N25" s="370">
        <v>9939</v>
      </c>
      <c r="O25" s="372">
        <v>62.655235453571201</v>
      </c>
      <c r="P25" s="350"/>
      <c r="Q25" s="368">
        <v>8445</v>
      </c>
      <c r="R25" s="369">
        <v>19.573531116004173</v>
      </c>
      <c r="S25" s="370">
        <v>5195</v>
      </c>
      <c r="T25" s="371">
        <v>61.515689757252815</v>
      </c>
      <c r="U25" s="370">
        <v>3250</v>
      </c>
      <c r="V25" s="372">
        <v>38.484310242747185</v>
      </c>
      <c r="W25" s="350"/>
      <c r="X25" s="368">
        <v>18837</v>
      </c>
      <c r="Y25" s="369">
        <v>43.659751999072896</v>
      </c>
      <c r="Z25" s="370">
        <v>13955</v>
      </c>
      <c r="AA25" s="371">
        <v>74.082921909008874</v>
      </c>
      <c r="AB25" s="370">
        <v>4882</v>
      </c>
      <c r="AC25" s="372">
        <f t="shared" si="0"/>
        <v>25.917078090991136</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16056</v>
      </c>
      <c r="E26" s="380">
        <f t="shared" si="2"/>
        <v>10280</v>
      </c>
      <c r="F26" s="381">
        <f t="shared" si="3"/>
        <v>64.025909317389136</v>
      </c>
      <c r="G26" s="380">
        <f t="shared" si="4"/>
        <v>5776</v>
      </c>
      <c r="H26" s="367">
        <f t="shared" si="3"/>
        <v>35.974090682610857</v>
      </c>
      <c r="I26" s="350"/>
      <c r="J26" s="377">
        <v>3357</v>
      </c>
      <c r="K26" s="378">
        <v>20.908071748878925</v>
      </c>
      <c r="L26" s="375">
        <v>1391</v>
      </c>
      <c r="M26" s="376">
        <v>41.435805778969318</v>
      </c>
      <c r="N26" s="375">
        <v>1966</v>
      </c>
      <c r="O26" s="372">
        <v>58.564194221030682</v>
      </c>
      <c r="P26" s="350"/>
      <c r="Q26" s="377">
        <v>2672</v>
      </c>
      <c r="R26" s="378">
        <v>16.641753861484805</v>
      </c>
      <c r="S26" s="375">
        <v>1501</v>
      </c>
      <c r="T26" s="376">
        <v>56.175149700598801</v>
      </c>
      <c r="U26" s="375">
        <v>1171</v>
      </c>
      <c r="V26" s="372">
        <v>43.824850299401199</v>
      </c>
      <c r="W26" s="350"/>
      <c r="X26" s="377">
        <v>10027</v>
      </c>
      <c r="Y26" s="378">
        <v>62.450174389636274</v>
      </c>
      <c r="Z26" s="375">
        <v>7388</v>
      </c>
      <c r="AA26" s="376">
        <v>73.681061134935675</v>
      </c>
      <c r="AB26" s="375">
        <v>2639</v>
      </c>
      <c r="AC26" s="372">
        <f t="shared" si="0"/>
        <v>26.318938865064329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69653</v>
      </c>
      <c r="E27" s="380">
        <f t="shared" si="2"/>
        <v>43139</v>
      </c>
      <c r="F27" s="381">
        <f t="shared" si="3"/>
        <v>61.934159332692062</v>
      </c>
      <c r="G27" s="380">
        <f t="shared" si="4"/>
        <v>26514</v>
      </c>
      <c r="H27" s="367">
        <f t="shared" si="3"/>
        <v>38.065840667307945</v>
      </c>
      <c r="I27" s="350"/>
      <c r="J27" s="377">
        <v>17636</v>
      </c>
      <c r="K27" s="378">
        <v>25.319799577907627</v>
      </c>
      <c r="L27" s="375">
        <v>6929</v>
      </c>
      <c r="M27" s="376">
        <v>39.288954411431163</v>
      </c>
      <c r="N27" s="375">
        <v>10707</v>
      </c>
      <c r="O27" s="372">
        <v>60.711045588568837</v>
      </c>
      <c r="P27" s="350"/>
      <c r="Q27" s="377">
        <v>12725</v>
      </c>
      <c r="R27" s="378">
        <v>18.269134136361679</v>
      </c>
      <c r="S27" s="375">
        <v>7177</v>
      </c>
      <c r="T27" s="376">
        <v>56.400785854616899</v>
      </c>
      <c r="U27" s="375">
        <v>5548</v>
      </c>
      <c r="V27" s="372">
        <v>43.599214145383101</v>
      </c>
      <c r="W27" s="350"/>
      <c r="X27" s="377">
        <v>39292</v>
      </c>
      <c r="Y27" s="378">
        <v>56.411066285730691</v>
      </c>
      <c r="Z27" s="375">
        <v>29033</v>
      </c>
      <c r="AA27" s="376">
        <v>73.890359360684116</v>
      </c>
      <c r="AB27" s="375">
        <v>10259</v>
      </c>
      <c r="AC27" s="372">
        <f t="shared" si="0"/>
        <v>26.109640639315892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9277</v>
      </c>
      <c r="E28" s="380">
        <f t="shared" si="2"/>
        <v>6081</v>
      </c>
      <c r="F28" s="381">
        <f t="shared" si="3"/>
        <v>65.549207718012298</v>
      </c>
      <c r="G28" s="380">
        <f t="shared" si="4"/>
        <v>3196</v>
      </c>
      <c r="H28" s="382">
        <f t="shared" si="3"/>
        <v>34.450792281987717</v>
      </c>
      <c r="I28" s="350"/>
      <c r="J28" s="377">
        <v>1580</v>
      </c>
      <c r="K28" s="378">
        <v>17.031367899105316</v>
      </c>
      <c r="L28" s="375">
        <v>672</v>
      </c>
      <c r="M28" s="376">
        <v>42.531645569620252</v>
      </c>
      <c r="N28" s="375">
        <v>908</v>
      </c>
      <c r="O28" s="383">
        <v>57.46835443037974</v>
      </c>
      <c r="P28" s="350"/>
      <c r="Q28" s="377">
        <v>1656</v>
      </c>
      <c r="R28" s="378">
        <v>17.850598253745822</v>
      </c>
      <c r="S28" s="375">
        <v>978</v>
      </c>
      <c r="T28" s="376">
        <v>59.05797101449275</v>
      </c>
      <c r="U28" s="375">
        <v>678</v>
      </c>
      <c r="V28" s="383">
        <v>40.942028985507243</v>
      </c>
      <c r="W28" s="350"/>
      <c r="X28" s="377">
        <v>6041</v>
      </c>
      <c r="Y28" s="378">
        <v>65.118033847148865</v>
      </c>
      <c r="Z28" s="375">
        <v>4431</v>
      </c>
      <c r="AA28" s="376">
        <v>73.348783314020864</v>
      </c>
      <c r="AB28" s="375">
        <v>1610</v>
      </c>
      <c r="AC28" s="383">
        <f t="shared" si="0"/>
        <v>26.65121668597914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3579</v>
      </c>
      <c r="E29" s="386">
        <f t="shared" si="2"/>
        <v>1909</v>
      </c>
      <c r="F29" s="387">
        <f t="shared" si="3"/>
        <v>53.338921486448733</v>
      </c>
      <c r="G29" s="386">
        <f t="shared" si="4"/>
        <v>1670</v>
      </c>
      <c r="H29" s="388">
        <f t="shared" si="3"/>
        <v>46.661078513551274</v>
      </c>
      <c r="I29" s="350"/>
      <c r="J29" s="389">
        <v>2000</v>
      </c>
      <c r="K29" s="390">
        <v>55.881531153953624</v>
      </c>
      <c r="L29" s="391">
        <v>730</v>
      </c>
      <c r="M29" s="392">
        <v>36.5</v>
      </c>
      <c r="N29" s="391">
        <v>1270</v>
      </c>
      <c r="O29" s="393">
        <v>63.5</v>
      </c>
      <c r="P29" s="350"/>
      <c r="Q29" s="389">
        <v>546</v>
      </c>
      <c r="R29" s="390">
        <v>15.255658005029337</v>
      </c>
      <c r="S29" s="391">
        <v>375</v>
      </c>
      <c r="T29" s="392">
        <v>68.681318681318686</v>
      </c>
      <c r="U29" s="391">
        <v>171</v>
      </c>
      <c r="V29" s="393">
        <v>31.318681318681318</v>
      </c>
      <c r="W29" s="350"/>
      <c r="X29" s="389">
        <v>1033</v>
      </c>
      <c r="Y29" s="390">
        <v>28.862810841017044</v>
      </c>
      <c r="Z29" s="391">
        <v>804</v>
      </c>
      <c r="AA29" s="392">
        <v>77.831558567279771</v>
      </c>
      <c r="AB29" s="391">
        <v>229</v>
      </c>
      <c r="AC29" s="393">
        <f t="shared" si="0"/>
        <v>22.168441432720233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34" t="s">
        <v>0</v>
      </c>
      <c r="D31" s="1235">
        <f>J31+Q31+X31</f>
        <v>1457243</v>
      </c>
      <c r="E31" s="1236">
        <f>L31+S31+Z31</f>
        <v>920667</v>
      </c>
      <c r="F31" s="1237">
        <f>E31/$D31*100</f>
        <v>63.178687425501444</v>
      </c>
      <c r="G31" s="1236">
        <f>N31+U31+AB31</f>
        <v>536576</v>
      </c>
      <c r="H31" s="1238">
        <f>G31/$D31*100</f>
        <v>36.821312574498556</v>
      </c>
      <c r="J31" s="1239">
        <f>SUM(J12:J29)</f>
        <v>392823</v>
      </c>
      <c r="K31" s="1240">
        <f>J31/$D31*100</f>
        <v>26.956588571706984</v>
      </c>
      <c r="L31" s="1236">
        <f>SUM(L12:L29)</f>
        <v>163037</v>
      </c>
      <c r="M31" s="1237">
        <f>L31/$J31*100</f>
        <v>41.503934341930083</v>
      </c>
      <c r="N31" s="1236">
        <f>SUM(N12:N29)</f>
        <v>229786</v>
      </c>
      <c r="O31" s="1241">
        <f>N31/$J31*100</f>
        <v>58.496065658069917</v>
      </c>
      <c r="Q31" s="1239">
        <f>SUM(Q12:Q29)</f>
        <v>279856</v>
      </c>
      <c r="R31" s="1240">
        <f>Q31/$D31*100</f>
        <v>19.204484083985992</v>
      </c>
      <c r="S31" s="1236">
        <f>SUM(S12:S29)</f>
        <v>172829</v>
      </c>
      <c r="T31" s="1237">
        <f>S31/$Q31*100</f>
        <v>61.756403293122176</v>
      </c>
      <c r="U31" s="1236">
        <f>SUM(U12:U29)</f>
        <v>107027</v>
      </c>
      <c r="V31" s="1241">
        <f>U31/$Q31*100</f>
        <v>38.243596706877824</v>
      </c>
      <c r="X31" s="1239">
        <f>SUM(X12:X29)</f>
        <v>784564</v>
      </c>
      <c r="Y31" s="1240">
        <f>X31/$D31*100</f>
        <v>53.838927344307017</v>
      </c>
      <c r="Z31" s="1236">
        <f>SUM(Z12:Z29)</f>
        <v>584801</v>
      </c>
      <c r="AA31" s="1237">
        <f>Z31/$X31*100</f>
        <v>74.538342314967295</v>
      </c>
      <c r="AB31" s="1236">
        <f>SUM(AB12:AB29)</f>
        <v>199763</v>
      </c>
      <c r="AC31" s="1241">
        <f>AB31/$X31*100</f>
        <v>25.461657685032709</v>
      </c>
      <c r="AD31" s="1278"/>
      <c r="AE31" s="1270"/>
      <c r="AF31" s="1270"/>
      <c r="AI31" s="591"/>
      <c r="AK31" s="1270"/>
      <c r="AL31" s="1270"/>
      <c r="AO31" s="591"/>
      <c r="AQ31" s="1270"/>
      <c r="AR31" s="1270"/>
      <c r="AU31" s="591"/>
      <c r="AW31" s="1270"/>
      <c r="AX31" s="1270"/>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424</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255</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256</v>
      </c>
      <c r="K8" s="1401"/>
      <c r="L8" s="1401"/>
      <c r="M8" s="1401"/>
      <c r="N8" s="1401"/>
      <c r="O8" s="1402"/>
      <c r="P8" s="317"/>
      <c r="Q8" s="1400" t="s">
        <v>257</v>
      </c>
      <c r="R8" s="1401"/>
      <c r="S8" s="1401"/>
      <c r="T8" s="1401"/>
      <c r="U8" s="1401"/>
      <c r="V8" s="1402"/>
      <c r="W8" s="317"/>
      <c r="X8" s="1400" t="s">
        <v>258</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76202</v>
      </c>
      <c r="E12" s="352">
        <f>L12+S12+Z12</f>
        <v>45216</v>
      </c>
      <c r="F12" s="353">
        <f>E12/$D12*100</f>
        <v>59.337025274927171</v>
      </c>
      <c r="G12" s="352">
        <f>N12+U12+AB12</f>
        <v>30986</v>
      </c>
      <c r="H12" s="354">
        <f>G12/$D12*100</f>
        <v>40.662974725072829</v>
      </c>
      <c r="I12" s="350"/>
      <c r="J12" s="355">
        <f>L12+N12</f>
        <v>28135</v>
      </c>
      <c r="K12" s="356">
        <f>J12/$D12*100</f>
        <v>36.92160310752999</v>
      </c>
      <c r="L12" s="357">
        <v>11038</v>
      </c>
      <c r="M12" s="353">
        <v>39.232272969610804</v>
      </c>
      <c r="N12" s="357">
        <v>17097</v>
      </c>
      <c r="O12" s="358">
        <v>60.767727030389196</v>
      </c>
      <c r="P12" s="350"/>
      <c r="Q12" s="355">
        <v>13004</v>
      </c>
      <c r="R12" s="356">
        <v>17.065168893204902</v>
      </c>
      <c r="S12" s="357">
        <v>7505</v>
      </c>
      <c r="T12" s="353">
        <v>57.713011381113496</v>
      </c>
      <c r="U12" s="357">
        <v>5499</v>
      </c>
      <c r="V12" s="358">
        <v>42.286988618886497</v>
      </c>
      <c r="W12" s="350"/>
      <c r="X12" s="355">
        <v>35063</v>
      </c>
      <c r="Y12" s="356">
        <v>46.013227999265112</v>
      </c>
      <c r="Z12" s="357">
        <v>26673</v>
      </c>
      <c r="AA12" s="353">
        <v>76.07164247212161</v>
      </c>
      <c r="AB12" s="357">
        <v>8390</v>
      </c>
      <c r="AC12" s="358">
        <f t="shared" ref="AC12:AC29" si="0">AB12/$X12*100</f>
        <v>23.92835752787839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12264</v>
      </c>
      <c r="E13" s="365">
        <f t="shared" ref="E13:E29" si="2">L13+S13+Z13</f>
        <v>8163</v>
      </c>
      <c r="F13" s="366">
        <f t="shared" ref="F13:H29" si="3">E13/$D13*100</f>
        <v>66.560665362035223</v>
      </c>
      <c r="G13" s="365">
        <f t="shared" ref="G13:G29" si="4">N13+U13+AB13</f>
        <v>4101</v>
      </c>
      <c r="H13" s="367">
        <f t="shared" si="3"/>
        <v>33.439334637964777</v>
      </c>
      <c r="I13" s="350"/>
      <c r="J13" s="368">
        <f t="shared" ref="J13:J29" si="5">L13+N13</f>
        <v>2330</v>
      </c>
      <c r="K13" s="369">
        <f t="shared" ref="K13:K29" si="6">J13/$D13*100</f>
        <v>18.998695368558383</v>
      </c>
      <c r="L13" s="370">
        <v>956</v>
      </c>
      <c r="M13" s="371">
        <v>41.030042918454932</v>
      </c>
      <c r="N13" s="370">
        <v>1374</v>
      </c>
      <c r="O13" s="372">
        <v>58.969957081545068</v>
      </c>
      <c r="P13" s="350"/>
      <c r="Q13" s="368">
        <v>1830</v>
      </c>
      <c r="R13" s="369">
        <v>14.921722113502936</v>
      </c>
      <c r="S13" s="370">
        <v>1066</v>
      </c>
      <c r="T13" s="371">
        <v>58.251366120218584</v>
      </c>
      <c r="U13" s="370">
        <v>764</v>
      </c>
      <c r="V13" s="372">
        <v>41.748633879781423</v>
      </c>
      <c r="W13" s="350"/>
      <c r="X13" s="368">
        <v>8104</v>
      </c>
      <c r="Y13" s="369">
        <v>66.07958251793869</v>
      </c>
      <c r="Z13" s="370">
        <v>6141</v>
      </c>
      <c r="AA13" s="371">
        <v>75.777393879565651</v>
      </c>
      <c r="AB13" s="370">
        <v>1963</v>
      </c>
      <c r="AC13" s="372">
        <f t="shared" si="0"/>
        <v>24.222606120434353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7801</v>
      </c>
      <c r="E14" s="365">
        <f t="shared" si="2"/>
        <v>5218</v>
      </c>
      <c r="F14" s="366">
        <f t="shared" si="3"/>
        <v>66.888860402512492</v>
      </c>
      <c r="G14" s="365">
        <f t="shared" si="4"/>
        <v>2583</v>
      </c>
      <c r="H14" s="367">
        <f t="shared" si="3"/>
        <v>33.111139597487501</v>
      </c>
      <c r="I14" s="350"/>
      <c r="J14" s="368">
        <f t="shared" si="5"/>
        <v>1818</v>
      </c>
      <c r="K14" s="369">
        <f t="shared" si="6"/>
        <v>23.304704525060892</v>
      </c>
      <c r="L14" s="370">
        <v>744</v>
      </c>
      <c r="M14" s="371">
        <v>40.924092409240927</v>
      </c>
      <c r="N14" s="370">
        <v>1074</v>
      </c>
      <c r="O14" s="372">
        <v>59.07590759075908</v>
      </c>
      <c r="P14" s="350"/>
      <c r="Q14" s="368">
        <v>1405</v>
      </c>
      <c r="R14" s="369">
        <v>18.010511472888091</v>
      </c>
      <c r="S14" s="370">
        <v>821</v>
      </c>
      <c r="T14" s="371">
        <v>58.434163701067618</v>
      </c>
      <c r="U14" s="370">
        <v>584</v>
      </c>
      <c r="V14" s="372">
        <v>41.565836298932382</v>
      </c>
      <c r="W14" s="350"/>
      <c r="X14" s="368">
        <v>4578</v>
      </c>
      <c r="Y14" s="369">
        <v>58.684784002051018</v>
      </c>
      <c r="Z14" s="370">
        <v>3653</v>
      </c>
      <c r="AA14" s="371">
        <v>79.794670161642628</v>
      </c>
      <c r="AB14" s="370">
        <v>925</v>
      </c>
      <c r="AC14" s="372">
        <f t="shared" si="0"/>
        <v>20.205329838357361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7768</v>
      </c>
      <c r="E15" s="365">
        <f t="shared" si="2"/>
        <v>4991</v>
      </c>
      <c r="F15" s="366">
        <f t="shared" si="3"/>
        <v>64.250772399588058</v>
      </c>
      <c r="G15" s="365">
        <f t="shared" si="4"/>
        <v>2777</v>
      </c>
      <c r="H15" s="367">
        <f t="shared" si="3"/>
        <v>35.749227600411949</v>
      </c>
      <c r="I15" s="350"/>
      <c r="J15" s="368">
        <f t="shared" si="5"/>
        <v>1803</v>
      </c>
      <c r="K15" s="369">
        <f t="shared" si="6"/>
        <v>23.21060762100927</v>
      </c>
      <c r="L15" s="370">
        <v>702</v>
      </c>
      <c r="M15" s="371">
        <v>38.935108153078204</v>
      </c>
      <c r="N15" s="370">
        <v>1101</v>
      </c>
      <c r="O15" s="372">
        <v>61.064891846921796</v>
      </c>
      <c r="P15" s="350"/>
      <c r="Q15" s="368">
        <v>1376</v>
      </c>
      <c r="R15" s="369">
        <v>17.713697219361482</v>
      </c>
      <c r="S15" s="370">
        <v>801</v>
      </c>
      <c r="T15" s="371">
        <v>58.212209302325576</v>
      </c>
      <c r="U15" s="370">
        <v>575</v>
      </c>
      <c r="V15" s="372">
        <v>41.787790697674424</v>
      </c>
      <c r="W15" s="350"/>
      <c r="X15" s="368">
        <v>4589</v>
      </c>
      <c r="Y15" s="369">
        <v>59.075695159629248</v>
      </c>
      <c r="Z15" s="370">
        <v>3488</v>
      </c>
      <c r="AA15" s="371">
        <v>76.007844846371768</v>
      </c>
      <c r="AB15" s="370">
        <v>1101</v>
      </c>
      <c r="AC15" s="372">
        <f t="shared" si="0"/>
        <v>23.992155153628243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14003</v>
      </c>
      <c r="E16" s="365">
        <f t="shared" si="2"/>
        <v>8476</v>
      </c>
      <c r="F16" s="366">
        <f t="shared" si="3"/>
        <v>60.52988645290295</v>
      </c>
      <c r="G16" s="365">
        <f t="shared" si="4"/>
        <v>5527</v>
      </c>
      <c r="H16" s="367">
        <f t="shared" si="3"/>
        <v>39.47011354709705</v>
      </c>
      <c r="I16" s="350"/>
      <c r="J16" s="368">
        <f t="shared" si="5"/>
        <v>5067</v>
      </c>
      <c r="K16" s="369">
        <f t="shared" si="6"/>
        <v>36.185103192173109</v>
      </c>
      <c r="L16" s="370">
        <v>2076</v>
      </c>
      <c r="M16" s="371">
        <v>40.970988750740084</v>
      </c>
      <c r="N16" s="370">
        <v>2991</v>
      </c>
      <c r="O16" s="372">
        <v>59.029011249259923</v>
      </c>
      <c r="P16" s="350"/>
      <c r="Q16" s="368">
        <v>2435</v>
      </c>
      <c r="R16" s="369">
        <v>17.389130900521316</v>
      </c>
      <c r="S16" s="370">
        <v>1390</v>
      </c>
      <c r="T16" s="371">
        <v>57.084188911704317</v>
      </c>
      <c r="U16" s="370">
        <v>1045</v>
      </c>
      <c r="V16" s="372">
        <v>42.915811088295683</v>
      </c>
      <c r="W16" s="350"/>
      <c r="X16" s="368">
        <v>6501</v>
      </c>
      <c r="Y16" s="369">
        <v>46.425765907305575</v>
      </c>
      <c r="Z16" s="370">
        <v>5010</v>
      </c>
      <c r="AA16" s="371">
        <v>77.065066912782655</v>
      </c>
      <c r="AB16" s="370">
        <v>1491</v>
      </c>
      <c r="AC16" s="372">
        <f t="shared" si="0"/>
        <v>22.934933087217352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5182</v>
      </c>
      <c r="E17" s="375">
        <f t="shared" si="2"/>
        <v>3332</v>
      </c>
      <c r="F17" s="376">
        <f t="shared" si="3"/>
        <v>64.299498263218837</v>
      </c>
      <c r="G17" s="375">
        <f t="shared" si="4"/>
        <v>1850</v>
      </c>
      <c r="H17" s="367">
        <f t="shared" si="3"/>
        <v>35.700501736781163</v>
      </c>
      <c r="I17" s="350"/>
      <c r="J17" s="377">
        <f t="shared" si="5"/>
        <v>1300</v>
      </c>
      <c r="K17" s="378">
        <f t="shared" si="6"/>
        <v>25.08683905827866</v>
      </c>
      <c r="L17" s="375">
        <v>521</v>
      </c>
      <c r="M17" s="376">
        <v>40.07692307692308</v>
      </c>
      <c r="N17" s="375">
        <v>779</v>
      </c>
      <c r="O17" s="372">
        <v>59.92307692307692</v>
      </c>
      <c r="P17" s="350"/>
      <c r="Q17" s="377">
        <v>969</v>
      </c>
      <c r="R17" s="378">
        <v>18.699343882670782</v>
      </c>
      <c r="S17" s="375">
        <v>546</v>
      </c>
      <c r="T17" s="376">
        <v>56.346749226006189</v>
      </c>
      <c r="U17" s="375">
        <v>423</v>
      </c>
      <c r="V17" s="372">
        <v>43.653250773993804</v>
      </c>
      <c r="W17" s="350"/>
      <c r="X17" s="377">
        <v>2913</v>
      </c>
      <c r="Y17" s="378">
        <v>56.213817059050562</v>
      </c>
      <c r="Z17" s="375">
        <v>2265</v>
      </c>
      <c r="AA17" s="376">
        <v>77.754891864057669</v>
      </c>
      <c r="AB17" s="375">
        <v>648</v>
      </c>
      <c r="AC17" s="372">
        <f t="shared" si="0"/>
        <v>22.245108135942328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34899</v>
      </c>
      <c r="E18" s="365">
        <f t="shared" si="2"/>
        <v>22827</v>
      </c>
      <c r="F18" s="366">
        <f t="shared" si="3"/>
        <v>65.408750967076429</v>
      </c>
      <c r="G18" s="365">
        <f t="shared" si="4"/>
        <v>12072</v>
      </c>
      <c r="H18" s="367">
        <f t="shared" si="3"/>
        <v>34.591249032923585</v>
      </c>
      <c r="I18" s="350"/>
      <c r="J18" s="368">
        <f t="shared" si="5"/>
        <v>6812</v>
      </c>
      <c r="K18" s="369">
        <f t="shared" si="6"/>
        <v>19.519183930771653</v>
      </c>
      <c r="L18" s="370">
        <v>2817</v>
      </c>
      <c r="M18" s="371">
        <v>41.353493834409868</v>
      </c>
      <c r="N18" s="370">
        <v>3995</v>
      </c>
      <c r="O18" s="372">
        <v>58.646506165590139</v>
      </c>
      <c r="P18" s="350"/>
      <c r="Q18" s="368">
        <v>5134</v>
      </c>
      <c r="R18" s="369">
        <v>14.711023238488208</v>
      </c>
      <c r="S18" s="370">
        <v>2882</v>
      </c>
      <c r="T18" s="371">
        <v>56.135566809505256</v>
      </c>
      <c r="U18" s="370">
        <v>2252</v>
      </c>
      <c r="V18" s="372">
        <v>43.864433190494736</v>
      </c>
      <c r="W18" s="350"/>
      <c r="X18" s="368">
        <v>22953</v>
      </c>
      <c r="Y18" s="369">
        <v>65.76979283074013</v>
      </c>
      <c r="Z18" s="370">
        <v>17128</v>
      </c>
      <c r="AA18" s="371">
        <v>74.622053762035463</v>
      </c>
      <c r="AB18" s="370">
        <v>5825</v>
      </c>
      <c r="AC18" s="372">
        <f t="shared" si="0"/>
        <v>25.377946237964537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22369</v>
      </c>
      <c r="E19" s="365">
        <f t="shared" si="2"/>
        <v>14319</v>
      </c>
      <c r="F19" s="366">
        <f t="shared" si="3"/>
        <v>64.012696141982204</v>
      </c>
      <c r="G19" s="365">
        <f t="shared" si="4"/>
        <v>8050</v>
      </c>
      <c r="H19" s="367">
        <f t="shared" si="3"/>
        <v>35.987303858017796</v>
      </c>
      <c r="I19" s="350"/>
      <c r="J19" s="368">
        <f t="shared" si="5"/>
        <v>5321</v>
      </c>
      <c r="K19" s="369">
        <f t="shared" si="6"/>
        <v>23.787384326523313</v>
      </c>
      <c r="L19" s="370">
        <v>2084</v>
      </c>
      <c r="M19" s="371">
        <v>39.165570381507237</v>
      </c>
      <c r="N19" s="370">
        <v>3237</v>
      </c>
      <c r="O19" s="372">
        <v>60.83442961849277</v>
      </c>
      <c r="P19" s="350"/>
      <c r="Q19" s="368">
        <v>3117</v>
      </c>
      <c r="R19" s="369">
        <v>13.934462872725648</v>
      </c>
      <c r="S19" s="370">
        <v>1846</v>
      </c>
      <c r="T19" s="371">
        <v>59.223612447866536</v>
      </c>
      <c r="U19" s="370">
        <v>1271</v>
      </c>
      <c r="V19" s="372">
        <v>40.776387552133464</v>
      </c>
      <c r="W19" s="350"/>
      <c r="X19" s="368">
        <v>13931</v>
      </c>
      <c r="Y19" s="369">
        <v>62.278152800751045</v>
      </c>
      <c r="Z19" s="370">
        <v>10389</v>
      </c>
      <c r="AA19" s="371">
        <v>74.574689541310747</v>
      </c>
      <c r="AB19" s="370">
        <v>3542</v>
      </c>
      <c r="AC19" s="372">
        <f t="shared" si="0"/>
        <v>25.425310458689253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44841</v>
      </c>
      <c r="E20" s="365">
        <f t="shared" si="2"/>
        <v>28382</v>
      </c>
      <c r="F20" s="366">
        <f t="shared" si="3"/>
        <v>63.294752570192458</v>
      </c>
      <c r="G20" s="365">
        <f t="shared" si="4"/>
        <v>16459</v>
      </c>
      <c r="H20" s="367">
        <f t="shared" si="3"/>
        <v>36.705247429807542</v>
      </c>
      <c r="I20" s="350"/>
      <c r="J20" s="368">
        <f t="shared" si="5"/>
        <v>12626</v>
      </c>
      <c r="K20" s="369">
        <f t="shared" si="6"/>
        <v>28.157266787092173</v>
      </c>
      <c r="L20" s="370">
        <v>5235</v>
      </c>
      <c r="M20" s="371">
        <v>41.462062410898149</v>
      </c>
      <c r="N20" s="370">
        <v>7391</v>
      </c>
      <c r="O20" s="372">
        <v>58.537937589101851</v>
      </c>
      <c r="P20" s="350"/>
      <c r="Q20" s="368">
        <v>7194</v>
      </c>
      <c r="R20" s="369">
        <v>16.043353181240384</v>
      </c>
      <c r="S20" s="370">
        <v>4072</v>
      </c>
      <c r="T20" s="371">
        <v>56.602724492632753</v>
      </c>
      <c r="U20" s="370">
        <v>3122</v>
      </c>
      <c r="V20" s="372">
        <v>43.397275507367247</v>
      </c>
      <c r="W20" s="350"/>
      <c r="X20" s="368">
        <v>25021</v>
      </c>
      <c r="Y20" s="369">
        <v>55.799380031667447</v>
      </c>
      <c r="Z20" s="370">
        <v>19075</v>
      </c>
      <c r="AA20" s="371">
        <v>76.235961792094642</v>
      </c>
      <c r="AB20" s="370">
        <v>5946</v>
      </c>
      <c r="AC20" s="372">
        <f t="shared" si="0"/>
        <v>23.764038207905362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45673</v>
      </c>
      <c r="E21" s="365">
        <f t="shared" si="2"/>
        <v>29679</v>
      </c>
      <c r="F21" s="366">
        <f t="shared" si="3"/>
        <v>64.981498916208707</v>
      </c>
      <c r="G21" s="365">
        <f t="shared" si="4"/>
        <v>15994</v>
      </c>
      <c r="H21" s="367">
        <f t="shared" si="3"/>
        <v>35.0185010837913</v>
      </c>
      <c r="I21" s="350"/>
      <c r="J21" s="368">
        <f t="shared" si="5"/>
        <v>9941</v>
      </c>
      <c r="K21" s="369">
        <f t="shared" si="6"/>
        <v>21.7655945525803</v>
      </c>
      <c r="L21" s="370">
        <v>4087</v>
      </c>
      <c r="M21" s="371">
        <v>41.112564128357306</v>
      </c>
      <c r="N21" s="370">
        <v>5854</v>
      </c>
      <c r="O21" s="372">
        <v>58.887435871642694</v>
      </c>
      <c r="P21" s="350"/>
      <c r="Q21" s="368">
        <v>7988</v>
      </c>
      <c r="R21" s="369">
        <v>17.489545245549888</v>
      </c>
      <c r="S21" s="370">
        <v>4557</v>
      </c>
      <c r="T21" s="371">
        <v>57.048072108162238</v>
      </c>
      <c r="U21" s="370">
        <v>3431</v>
      </c>
      <c r="V21" s="372">
        <v>42.951927891837755</v>
      </c>
      <c r="W21" s="350"/>
      <c r="X21" s="368">
        <v>27744</v>
      </c>
      <c r="Y21" s="369">
        <v>60.744860201869812</v>
      </c>
      <c r="Z21" s="370">
        <v>21035</v>
      </c>
      <c r="AA21" s="371">
        <v>75.818194925028834</v>
      </c>
      <c r="AB21" s="370">
        <v>6709</v>
      </c>
      <c r="AC21" s="372">
        <f t="shared" si="0"/>
        <v>24.181805074971166</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12245</v>
      </c>
      <c r="E22" s="365">
        <f t="shared" si="2"/>
        <v>8082</v>
      </c>
      <c r="F22" s="366">
        <f t="shared" si="3"/>
        <v>66.002449979583503</v>
      </c>
      <c r="G22" s="365">
        <f t="shared" si="4"/>
        <v>4163</v>
      </c>
      <c r="H22" s="367">
        <f t="shared" si="3"/>
        <v>33.997550020416497</v>
      </c>
      <c r="I22" s="350"/>
      <c r="J22" s="368">
        <f t="shared" si="5"/>
        <v>2647</v>
      </c>
      <c r="K22" s="369">
        <f t="shared" si="6"/>
        <v>21.616986525112292</v>
      </c>
      <c r="L22" s="370">
        <v>1090</v>
      </c>
      <c r="M22" s="371">
        <v>41.178692859841334</v>
      </c>
      <c r="N22" s="370">
        <v>1557</v>
      </c>
      <c r="O22" s="372">
        <v>58.821307140158673</v>
      </c>
      <c r="P22" s="350"/>
      <c r="Q22" s="368">
        <v>1900</v>
      </c>
      <c r="R22" s="369">
        <v>15.516537362188648</v>
      </c>
      <c r="S22" s="370">
        <v>1102</v>
      </c>
      <c r="T22" s="371">
        <v>57.999999999999993</v>
      </c>
      <c r="U22" s="370">
        <v>798</v>
      </c>
      <c r="V22" s="372">
        <v>42</v>
      </c>
      <c r="W22" s="350"/>
      <c r="X22" s="368">
        <v>7698</v>
      </c>
      <c r="Y22" s="369">
        <v>62.866476112699068</v>
      </c>
      <c r="Z22" s="370">
        <v>5890</v>
      </c>
      <c r="AA22" s="371">
        <v>76.513380098726941</v>
      </c>
      <c r="AB22" s="370">
        <v>1808</v>
      </c>
      <c r="AC22" s="372">
        <f t="shared" si="0"/>
        <v>23.486619901273059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25998</v>
      </c>
      <c r="E23" s="365">
        <f t="shared" si="2"/>
        <v>17442</v>
      </c>
      <c r="F23" s="366">
        <f t="shared" si="3"/>
        <v>67.089776136625886</v>
      </c>
      <c r="G23" s="365">
        <f t="shared" si="4"/>
        <v>8556</v>
      </c>
      <c r="H23" s="367">
        <f t="shared" si="3"/>
        <v>32.910223863374107</v>
      </c>
      <c r="I23" s="350"/>
      <c r="J23" s="368">
        <f t="shared" si="5"/>
        <v>5246</v>
      </c>
      <c r="K23" s="369">
        <f t="shared" si="6"/>
        <v>20.178475267328256</v>
      </c>
      <c r="L23" s="370">
        <v>2235</v>
      </c>
      <c r="M23" s="371">
        <v>42.603888677087305</v>
      </c>
      <c r="N23" s="370">
        <v>3011</v>
      </c>
      <c r="O23" s="372">
        <v>57.396111322912688</v>
      </c>
      <c r="P23" s="350"/>
      <c r="Q23" s="368">
        <v>4291</v>
      </c>
      <c r="R23" s="369">
        <v>16.50511577813678</v>
      </c>
      <c r="S23" s="370">
        <v>2424</v>
      </c>
      <c r="T23" s="371">
        <v>56.490328594733164</v>
      </c>
      <c r="U23" s="370">
        <v>1867</v>
      </c>
      <c r="V23" s="372">
        <v>43.509671405266836</v>
      </c>
      <c r="W23" s="350"/>
      <c r="X23" s="368">
        <v>16461</v>
      </c>
      <c r="Y23" s="369">
        <v>63.316408954534964</v>
      </c>
      <c r="Z23" s="370">
        <v>12783</v>
      </c>
      <c r="AA23" s="371">
        <v>77.656278476398768</v>
      </c>
      <c r="AB23" s="370">
        <v>3678</v>
      </c>
      <c r="AC23" s="372">
        <f t="shared" si="0"/>
        <v>22.343721523601239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62113</v>
      </c>
      <c r="E24" s="365">
        <f t="shared" si="2"/>
        <v>41680</v>
      </c>
      <c r="F24" s="366">
        <f t="shared" si="3"/>
        <v>67.103504902355382</v>
      </c>
      <c r="G24" s="365">
        <f t="shared" si="4"/>
        <v>20433</v>
      </c>
      <c r="H24" s="367">
        <f t="shared" si="3"/>
        <v>32.896495097644618</v>
      </c>
      <c r="I24" s="350"/>
      <c r="J24" s="368">
        <f t="shared" si="5"/>
        <v>15353</v>
      </c>
      <c r="K24" s="369">
        <f t="shared" si="6"/>
        <v>24.717852945438153</v>
      </c>
      <c r="L24" s="370">
        <v>7488</v>
      </c>
      <c r="M24" s="371">
        <v>48.772226926333616</v>
      </c>
      <c r="N24" s="370">
        <v>7865</v>
      </c>
      <c r="O24" s="372">
        <v>51.227773073666384</v>
      </c>
      <c r="P24" s="350"/>
      <c r="Q24" s="368">
        <v>9440</v>
      </c>
      <c r="R24" s="369">
        <v>15.198106676541142</v>
      </c>
      <c r="S24" s="370">
        <v>5592</v>
      </c>
      <c r="T24" s="371">
        <v>59.237288135593225</v>
      </c>
      <c r="U24" s="370">
        <v>3848</v>
      </c>
      <c r="V24" s="372">
        <v>40.762711864406782</v>
      </c>
      <c r="W24" s="350"/>
      <c r="X24" s="368">
        <v>37320</v>
      </c>
      <c r="Y24" s="369">
        <v>60.08404037802071</v>
      </c>
      <c r="Z24" s="370">
        <v>28600</v>
      </c>
      <c r="AA24" s="371">
        <v>76.634512325830656</v>
      </c>
      <c r="AB24" s="370">
        <v>8720</v>
      </c>
      <c r="AC24" s="372">
        <f t="shared" si="0"/>
        <v>23.365487674169348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13462</v>
      </c>
      <c r="E25" s="365">
        <f t="shared" si="2"/>
        <v>7671</v>
      </c>
      <c r="F25" s="366">
        <f t="shared" si="3"/>
        <v>56.982617738820387</v>
      </c>
      <c r="G25" s="365">
        <f t="shared" si="4"/>
        <v>5791</v>
      </c>
      <c r="H25" s="367">
        <f t="shared" si="3"/>
        <v>43.017382261179613</v>
      </c>
      <c r="I25" s="350"/>
      <c r="J25" s="368">
        <f t="shared" si="5"/>
        <v>5132</v>
      </c>
      <c r="K25" s="369">
        <f t="shared" si="6"/>
        <v>38.122121527261918</v>
      </c>
      <c r="L25" s="370">
        <v>1842</v>
      </c>
      <c r="M25" s="371">
        <v>35.892439594699923</v>
      </c>
      <c r="N25" s="370">
        <v>3290</v>
      </c>
      <c r="O25" s="372">
        <v>64.107560405300077</v>
      </c>
      <c r="P25" s="350"/>
      <c r="Q25" s="368">
        <v>2011</v>
      </c>
      <c r="R25" s="369">
        <v>14.938344971029565</v>
      </c>
      <c r="S25" s="370">
        <v>1095</v>
      </c>
      <c r="T25" s="371">
        <v>54.450522128294374</v>
      </c>
      <c r="U25" s="370">
        <v>916</v>
      </c>
      <c r="V25" s="372">
        <v>45.549477871705619</v>
      </c>
      <c r="W25" s="350"/>
      <c r="X25" s="368">
        <v>6319</v>
      </c>
      <c r="Y25" s="369">
        <v>46.93953350170851</v>
      </c>
      <c r="Z25" s="370">
        <v>4734</v>
      </c>
      <c r="AA25" s="371">
        <v>74.916917233739511</v>
      </c>
      <c r="AB25" s="370">
        <v>1585</v>
      </c>
      <c r="AC25" s="372">
        <f t="shared" si="0"/>
        <v>25.083082766260485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3277</v>
      </c>
      <c r="E26" s="380">
        <f t="shared" si="2"/>
        <v>2229</v>
      </c>
      <c r="F26" s="381">
        <f t="shared" si="3"/>
        <v>68.019530057979864</v>
      </c>
      <c r="G26" s="380">
        <f t="shared" si="4"/>
        <v>1048</v>
      </c>
      <c r="H26" s="367">
        <f t="shared" si="3"/>
        <v>31.980469942020139</v>
      </c>
      <c r="I26" s="350"/>
      <c r="J26" s="377">
        <f t="shared" si="5"/>
        <v>642</v>
      </c>
      <c r="K26" s="378">
        <f t="shared" si="6"/>
        <v>19.591089411046688</v>
      </c>
      <c r="L26" s="375">
        <v>306</v>
      </c>
      <c r="M26" s="376">
        <v>47.663551401869157</v>
      </c>
      <c r="N26" s="375">
        <v>336</v>
      </c>
      <c r="O26" s="372">
        <v>52.336448598130836</v>
      </c>
      <c r="P26" s="350"/>
      <c r="Q26" s="377">
        <v>496</v>
      </c>
      <c r="R26" s="378">
        <v>15.13579493439121</v>
      </c>
      <c r="S26" s="375">
        <v>285</v>
      </c>
      <c r="T26" s="376">
        <v>57.45967741935484</v>
      </c>
      <c r="U26" s="375">
        <v>211</v>
      </c>
      <c r="V26" s="372">
        <v>42.54032258064516</v>
      </c>
      <c r="W26" s="350"/>
      <c r="X26" s="377">
        <v>2139</v>
      </c>
      <c r="Y26" s="378">
        <v>65.273115654562091</v>
      </c>
      <c r="Z26" s="375">
        <v>1638</v>
      </c>
      <c r="AA26" s="376">
        <v>76.577840112201969</v>
      </c>
      <c r="AB26" s="375">
        <v>501</v>
      </c>
      <c r="AC26" s="372">
        <f t="shared" si="0"/>
        <v>23.422159887798035</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17338</v>
      </c>
      <c r="E27" s="380">
        <f t="shared" si="2"/>
        <v>11634</v>
      </c>
      <c r="F27" s="381">
        <f t="shared" si="3"/>
        <v>67.101165070942443</v>
      </c>
      <c r="G27" s="380">
        <f t="shared" si="4"/>
        <v>5704</v>
      </c>
      <c r="H27" s="367">
        <f t="shared" si="3"/>
        <v>32.898834929057564</v>
      </c>
      <c r="I27" s="350"/>
      <c r="J27" s="377">
        <f t="shared" si="5"/>
        <v>3364</v>
      </c>
      <c r="K27" s="378">
        <f t="shared" si="6"/>
        <v>19.402468566155264</v>
      </c>
      <c r="L27" s="375">
        <v>1403</v>
      </c>
      <c r="M27" s="376">
        <v>41.70630202140309</v>
      </c>
      <c r="N27" s="375">
        <v>1961</v>
      </c>
      <c r="O27" s="372">
        <v>58.293697978596903</v>
      </c>
      <c r="P27" s="350"/>
      <c r="Q27" s="377">
        <v>2608</v>
      </c>
      <c r="R27" s="378">
        <v>15.042104048909909</v>
      </c>
      <c r="S27" s="375">
        <v>1471</v>
      </c>
      <c r="T27" s="376">
        <v>56.403374233128837</v>
      </c>
      <c r="U27" s="375">
        <v>1137</v>
      </c>
      <c r="V27" s="372">
        <v>43.596625766871163</v>
      </c>
      <c r="W27" s="350"/>
      <c r="X27" s="377">
        <v>11366</v>
      </c>
      <c r="Y27" s="378">
        <v>65.555427384934831</v>
      </c>
      <c r="Z27" s="375">
        <v>8760</v>
      </c>
      <c r="AA27" s="376">
        <v>77.071969030441664</v>
      </c>
      <c r="AB27" s="375">
        <v>2606</v>
      </c>
      <c r="AC27" s="372">
        <f t="shared" si="0"/>
        <v>22.928030969558332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2352</v>
      </c>
      <c r="E28" s="380">
        <f t="shared" si="2"/>
        <v>1522</v>
      </c>
      <c r="F28" s="381">
        <f t="shared" si="3"/>
        <v>64.710884353741491</v>
      </c>
      <c r="G28" s="380">
        <f t="shared" si="4"/>
        <v>830</v>
      </c>
      <c r="H28" s="382">
        <f t="shared" si="3"/>
        <v>35.289115646258502</v>
      </c>
      <c r="I28" s="350"/>
      <c r="J28" s="377">
        <f t="shared" si="5"/>
        <v>519</v>
      </c>
      <c r="K28" s="378">
        <f t="shared" si="6"/>
        <v>22.066326530612244</v>
      </c>
      <c r="L28" s="375">
        <v>227</v>
      </c>
      <c r="M28" s="376">
        <v>43.737957610789977</v>
      </c>
      <c r="N28" s="375">
        <v>292</v>
      </c>
      <c r="O28" s="383">
        <v>56.262042389210023</v>
      </c>
      <c r="P28" s="350"/>
      <c r="Q28" s="377">
        <v>356</v>
      </c>
      <c r="R28" s="378">
        <v>15.136054421768709</v>
      </c>
      <c r="S28" s="375">
        <v>194</v>
      </c>
      <c r="T28" s="376">
        <v>54.49438202247191</v>
      </c>
      <c r="U28" s="375">
        <v>162</v>
      </c>
      <c r="V28" s="383">
        <v>45.50561797752809</v>
      </c>
      <c r="W28" s="350"/>
      <c r="X28" s="377">
        <v>1477</v>
      </c>
      <c r="Y28" s="378">
        <v>62.797619047619044</v>
      </c>
      <c r="Z28" s="375">
        <v>1101</v>
      </c>
      <c r="AA28" s="376">
        <v>74.542992552471219</v>
      </c>
      <c r="AB28" s="375">
        <v>376</v>
      </c>
      <c r="AC28" s="383">
        <f t="shared" si="0"/>
        <v>25.457007447528774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1193</v>
      </c>
      <c r="E29" s="386">
        <f t="shared" si="2"/>
        <v>642</v>
      </c>
      <c r="F29" s="387">
        <f t="shared" si="3"/>
        <v>53.813914501257329</v>
      </c>
      <c r="G29" s="386">
        <f t="shared" si="4"/>
        <v>551</v>
      </c>
      <c r="H29" s="388">
        <f t="shared" si="3"/>
        <v>46.186085498742663</v>
      </c>
      <c r="I29" s="350"/>
      <c r="J29" s="389">
        <f t="shared" si="5"/>
        <v>651</v>
      </c>
      <c r="K29" s="390">
        <f t="shared" si="6"/>
        <v>54.568315171835714</v>
      </c>
      <c r="L29" s="391">
        <v>248</v>
      </c>
      <c r="M29" s="392">
        <v>38.095238095238095</v>
      </c>
      <c r="N29" s="391">
        <v>403</v>
      </c>
      <c r="O29" s="393">
        <v>61.904761904761905</v>
      </c>
      <c r="P29" s="350"/>
      <c r="Q29" s="389">
        <v>172</v>
      </c>
      <c r="R29" s="390">
        <v>14.417435037720033</v>
      </c>
      <c r="S29" s="391">
        <v>102</v>
      </c>
      <c r="T29" s="392">
        <v>59.302325581395351</v>
      </c>
      <c r="U29" s="391">
        <v>70</v>
      </c>
      <c r="V29" s="393">
        <v>40.697674418604649</v>
      </c>
      <c r="W29" s="350"/>
      <c r="X29" s="389">
        <v>370</v>
      </c>
      <c r="Y29" s="390">
        <v>31.014249790444261</v>
      </c>
      <c r="Z29" s="391">
        <v>292</v>
      </c>
      <c r="AA29" s="392">
        <v>78.918918918918919</v>
      </c>
      <c r="AB29" s="391">
        <v>78</v>
      </c>
      <c r="AC29" s="393">
        <f t="shared" si="0"/>
        <v>21.081081081081081</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408980</v>
      </c>
      <c r="E31" s="1236">
        <f>L31+S31+Z31</f>
        <v>261505</v>
      </c>
      <c r="F31" s="1237">
        <f>E31/$D31*100</f>
        <v>63.94077950022006</v>
      </c>
      <c r="G31" s="1236">
        <f>N31+U31+AB31</f>
        <v>147475</v>
      </c>
      <c r="H31" s="1238">
        <f>G31/$D31*100</f>
        <v>36.05922049977994</v>
      </c>
      <c r="I31" s="320"/>
      <c r="J31" s="1239">
        <f>SUM(J12:J29)</f>
        <v>108707</v>
      </c>
      <c r="K31" s="1240">
        <f>J31/$D31*100</f>
        <v>26.580028363245145</v>
      </c>
      <c r="L31" s="1236">
        <f>SUM(L12:L29)</f>
        <v>45099</v>
      </c>
      <c r="M31" s="1237">
        <f>L31/$J31*100</f>
        <v>41.486748783427011</v>
      </c>
      <c r="N31" s="1236">
        <f>SUM(N12:N29)</f>
        <v>63608</v>
      </c>
      <c r="O31" s="1241">
        <f>N31/$J31*100</f>
        <v>58.513251216572989</v>
      </c>
      <c r="P31" s="320"/>
      <c r="Q31" s="1239">
        <f>SUM(Q12:Q29)</f>
        <v>65726</v>
      </c>
      <c r="R31" s="1240">
        <f>Q31/$D31*100</f>
        <v>16.070712504278937</v>
      </c>
      <c r="S31" s="1236">
        <f>SUM(S12:S29)</f>
        <v>37751</v>
      </c>
      <c r="T31" s="1237">
        <f>S31/$Q31*100</f>
        <v>57.436935155037581</v>
      </c>
      <c r="U31" s="1236">
        <f>SUM(U12:U29)</f>
        <v>27975</v>
      </c>
      <c r="V31" s="1241">
        <f>U31/$Q31*100</f>
        <v>42.563064844962419</v>
      </c>
      <c r="W31" s="320"/>
      <c r="X31" s="1239">
        <f>SUM(X12:X29)</f>
        <v>234547</v>
      </c>
      <c r="Y31" s="1240">
        <f>X31/$D31*100</f>
        <v>57.349259132475915</v>
      </c>
      <c r="Z31" s="1236">
        <f>SUM(Z12:Z29)</f>
        <v>178655</v>
      </c>
      <c r="AA31" s="1237">
        <f>Z31/$X31*100</f>
        <v>76.170234537214284</v>
      </c>
      <c r="AB31" s="1236">
        <f>SUM(AB12:AB29)</f>
        <v>55892</v>
      </c>
      <c r="AC31" s="1241">
        <f>AB31/$X31*100</f>
        <v>23.829765462785709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topLeftCell="A5"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423</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259</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260</v>
      </c>
      <c r="K8" s="1401"/>
      <c r="L8" s="1401"/>
      <c r="M8" s="1401"/>
      <c r="N8" s="1401"/>
      <c r="O8" s="1402"/>
      <c r="P8" s="317"/>
      <c r="Q8" s="1400" t="s">
        <v>261</v>
      </c>
      <c r="R8" s="1401"/>
      <c r="S8" s="1401"/>
      <c r="T8" s="1401"/>
      <c r="U8" s="1401"/>
      <c r="V8" s="1402"/>
      <c r="W8" s="317"/>
      <c r="X8" s="1400" t="s">
        <v>262</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131252</v>
      </c>
      <c r="E12" s="352">
        <f>L12+S12+Z12</f>
        <v>82866</v>
      </c>
      <c r="F12" s="353">
        <f>E12/$D12*100</f>
        <v>63.13503794227897</v>
      </c>
      <c r="G12" s="352">
        <f>N12+U12+AB12</f>
        <v>48386</v>
      </c>
      <c r="H12" s="354">
        <f>G12/$D12*100</f>
        <v>36.864962057721023</v>
      </c>
      <c r="I12" s="350"/>
      <c r="J12" s="355">
        <f>L12+N12</f>
        <v>40022</v>
      </c>
      <c r="K12" s="356">
        <f>J12/$D12*100</f>
        <v>30.492487733520253</v>
      </c>
      <c r="L12" s="357">
        <v>16202</v>
      </c>
      <c r="M12" s="353">
        <v>40.482734496027184</v>
      </c>
      <c r="N12" s="357">
        <v>23820</v>
      </c>
      <c r="O12" s="358">
        <v>59.517265503972816</v>
      </c>
      <c r="P12" s="350"/>
      <c r="Q12" s="355">
        <v>26195</v>
      </c>
      <c r="R12" s="356">
        <v>19.957791119373418</v>
      </c>
      <c r="S12" s="357">
        <v>16850</v>
      </c>
      <c r="T12" s="353">
        <v>64.325252910860854</v>
      </c>
      <c r="U12" s="357">
        <v>9345</v>
      </c>
      <c r="V12" s="358">
        <v>35.674747089139146</v>
      </c>
      <c r="W12" s="350"/>
      <c r="X12" s="355">
        <v>65035</v>
      </c>
      <c r="Y12" s="356">
        <v>49.549721147106332</v>
      </c>
      <c r="Z12" s="357">
        <v>49814</v>
      </c>
      <c r="AA12" s="353">
        <v>76.595679249634813</v>
      </c>
      <c r="AB12" s="357">
        <v>15221</v>
      </c>
      <c r="AC12" s="358">
        <f t="shared" ref="AC12:AC29" si="0">AB12/$X12*100</f>
        <v>23.404320750365187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15041</v>
      </c>
      <c r="E13" s="365">
        <f t="shared" ref="E13:E29" si="2">L13+S13+Z13</f>
        <v>9477</v>
      </c>
      <c r="F13" s="366">
        <f t="shared" ref="F13:H29" si="3">E13/$D13*100</f>
        <v>63.007778738115817</v>
      </c>
      <c r="G13" s="365">
        <f t="shared" ref="G13:G29" si="4">N13+U13+AB13</f>
        <v>5564</v>
      </c>
      <c r="H13" s="367">
        <f t="shared" si="3"/>
        <v>36.992221261884183</v>
      </c>
      <c r="I13" s="350"/>
      <c r="J13" s="368">
        <f t="shared" ref="J13:J29" si="5">L13+N13</f>
        <v>3269</v>
      </c>
      <c r="K13" s="369">
        <f t="shared" ref="K13:K29" si="6">J13/$D13*100</f>
        <v>21.733927265474371</v>
      </c>
      <c r="L13" s="370">
        <v>1337</v>
      </c>
      <c r="M13" s="371">
        <v>40.899357601713064</v>
      </c>
      <c r="N13" s="370">
        <v>1932</v>
      </c>
      <c r="O13" s="372">
        <v>59.100642398286936</v>
      </c>
      <c r="P13" s="350"/>
      <c r="Q13" s="368">
        <v>2638</v>
      </c>
      <c r="R13" s="369">
        <v>17.538727478226182</v>
      </c>
      <c r="S13" s="370">
        <v>1540</v>
      </c>
      <c r="T13" s="371">
        <v>58.377558756633817</v>
      </c>
      <c r="U13" s="370">
        <v>1098</v>
      </c>
      <c r="V13" s="372">
        <v>41.62244124336619</v>
      </c>
      <c r="W13" s="350"/>
      <c r="X13" s="368">
        <v>9134</v>
      </c>
      <c r="Y13" s="369">
        <v>60.727345256299451</v>
      </c>
      <c r="Z13" s="370">
        <v>6600</v>
      </c>
      <c r="AA13" s="371">
        <v>72.257499452594701</v>
      </c>
      <c r="AB13" s="370">
        <v>2534</v>
      </c>
      <c r="AC13" s="372">
        <f t="shared" si="0"/>
        <v>27.742500547405296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10662</v>
      </c>
      <c r="E14" s="365">
        <f t="shared" si="2"/>
        <v>6883</v>
      </c>
      <c r="F14" s="366">
        <f t="shared" si="3"/>
        <v>64.556368411179889</v>
      </c>
      <c r="G14" s="365">
        <f t="shared" si="4"/>
        <v>3779</v>
      </c>
      <c r="H14" s="367">
        <f t="shared" si="3"/>
        <v>35.443631588820104</v>
      </c>
      <c r="I14" s="350"/>
      <c r="J14" s="368">
        <f t="shared" si="5"/>
        <v>2645</v>
      </c>
      <c r="K14" s="369">
        <f t="shared" si="6"/>
        <v>24.807728381166761</v>
      </c>
      <c r="L14" s="370">
        <v>1022</v>
      </c>
      <c r="M14" s="371">
        <v>38.638941398865782</v>
      </c>
      <c r="N14" s="370">
        <v>1623</v>
      </c>
      <c r="O14" s="372">
        <v>61.361058601134211</v>
      </c>
      <c r="P14" s="350"/>
      <c r="Q14" s="368">
        <v>2151</v>
      </c>
      <c r="R14" s="369">
        <v>20.174451322453574</v>
      </c>
      <c r="S14" s="370">
        <v>1280</v>
      </c>
      <c r="T14" s="371">
        <v>59.507205950720596</v>
      </c>
      <c r="U14" s="370">
        <v>871</v>
      </c>
      <c r="V14" s="372">
        <v>40.492794049279404</v>
      </c>
      <c r="W14" s="350"/>
      <c r="X14" s="368">
        <v>5866</v>
      </c>
      <c r="Y14" s="369">
        <v>55.017820296379668</v>
      </c>
      <c r="Z14" s="370">
        <v>4581</v>
      </c>
      <c r="AA14" s="371">
        <v>78.094101602454828</v>
      </c>
      <c r="AB14" s="370">
        <v>1285</v>
      </c>
      <c r="AC14" s="372">
        <f t="shared" si="0"/>
        <v>21.905898397545176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10127</v>
      </c>
      <c r="E15" s="365">
        <f t="shared" si="2"/>
        <v>6084</v>
      </c>
      <c r="F15" s="366">
        <f t="shared" si="3"/>
        <v>60.077021822849808</v>
      </c>
      <c r="G15" s="365">
        <f t="shared" si="4"/>
        <v>4043</v>
      </c>
      <c r="H15" s="367">
        <f t="shared" si="3"/>
        <v>39.922978177150192</v>
      </c>
      <c r="I15" s="350"/>
      <c r="J15" s="368">
        <f t="shared" si="5"/>
        <v>2987</v>
      </c>
      <c r="K15" s="369">
        <f t="shared" si="6"/>
        <v>29.49540831440703</v>
      </c>
      <c r="L15" s="370">
        <v>1196</v>
      </c>
      <c r="M15" s="371">
        <v>40.040174087713424</v>
      </c>
      <c r="N15" s="370">
        <v>1791</v>
      </c>
      <c r="O15" s="372">
        <v>59.959825912286583</v>
      </c>
      <c r="P15" s="350"/>
      <c r="Q15" s="368">
        <v>2068</v>
      </c>
      <c r="R15" s="369">
        <v>20.420657647872027</v>
      </c>
      <c r="S15" s="370">
        <v>1160</v>
      </c>
      <c r="T15" s="371">
        <v>56.092843326885877</v>
      </c>
      <c r="U15" s="370">
        <v>908</v>
      </c>
      <c r="V15" s="372">
        <v>43.907156673114116</v>
      </c>
      <c r="W15" s="350"/>
      <c r="X15" s="368">
        <v>5072</v>
      </c>
      <c r="Y15" s="369">
        <v>50.083934037720944</v>
      </c>
      <c r="Z15" s="370">
        <v>3728</v>
      </c>
      <c r="AA15" s="371">
        <v>73.50157728706624</v>
      </c>
      <c r="AB15" s="370">
        <v>1344</v>
      </c>
      <c r="AC15" s="372">
        <f t="shared" si="0"/>
        <v>26.498422712933756</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15105</v>
      </c>
      <c r="E16" s="365">
        <f t="shared" si="2"/>
        <v>8783</v>
      </c>
      <c r="F16" s="366">
        <f t="shared" si="3"/>
        <v>58.146309169149291</v>
      </c>
      <c r="G16" s="365">
        <f t="shared" si="4"/>
        <v>6322</v>
      </c>
      <c r="H16" s="367">
        <f t="shared" si="3"/>
        <v>41.853690830850709</v>
      </c>
      <c r="I16" s="350"/>
      <c r="J16" s="368">
        <f t="shared" si="5"/>
        <v>6227</v>
      </c>
      <c r="K16" s="369">
        <f t="shared" si="6"/>
        <v>41.224760013240648</v>
      </c>
      <c r="L16" s="370">
        <v>2529</v>
      </c>
      <c r="M16" s="371">
        <v>40.613457523687167</v>
      </c>
      <c r="N16" s="370">
        <v>3698</v>
      </c>
      <c r="O16" s="372">
        <v>59.386542476312833</v>
      </c>
      <c r="P16" s="350"/>
      <c r="Q16" s="368">
        <v>2991</v>
      </c>
      <c r="R16" s="369">
        <v>19.801390268123136</v>
      </c>
      <c r="S16" s="370">
        <v>1820</v>
      </c>
      <c r="T16" s="371">
        <v>60.849214309595453</v>
      </c>
      <c r="U16" s="370">
        <v>1171</v>
      </c>
      <c r="V16" s="372">
        <v>39.150785690404547</v>
      </c>
      <c r="W16" s="350"/>
      <c r="X16" s="368">
        <v>5887</v>
      </c>
      <c r="Y16" s="369">
        <v>38.97384971863621</v>
      </c>
      <c r="Z16" s="370">
        <v>4434</v>
      </c>
      <c r="AA16" s="371">
        <v>75.31849838627484</v>
      </c>
      <c r="AB16" s="370">
        <v>1453</v>
      </c>
      <c r="AC16" s="372">
        <f t="shared" si="0"/>
        <v>24.681501613725157</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7658</v>
      </c>
      <c r="E17" s="375">
        <f t="shared" si="2"/>
        <v>4877</v>
      </c>
      <c r="F17" s="376">
        <f t="shared" si="3"/>
        <v>63.685035257247321</v>
      </c>
      <c r="G17" s="375">
        <f t="shared" si="4"/>
        <v>2781</v>
      </c>
      <c r="H17" s="367">
        <f t="shared" si="3"/>
        <v>36.314964742752679</v>
      </c>
      <c r="I17" s="350"/>
      <c r="J17" s="377">
        <f t="shared" si="5"/>
        <v>1883</v>
      </c>
      <c r="K17" s="378">
        <f t="shared" si="6"/>
        <v>24.588665447897622</v>
      </c>
      <c r="L17" s="375">
        <v>760</v>
      </c>
      <c r="M17" s="376">
        <v>40.361125862984601</v>
      </c>
      <c r="N17" s="375">
        <v>1123</v>
      </c>
      <c r="O17" s="372">
        <v>59.638874137015399</v>
      </c>
      <c r="P17" s="350"/>
      <c r="Q17" s="377">
        <v>1592</v>
      </c>
      <c r="R17" s="378">
        <v>20.788717680856621</v>
      </c>
      <c r="S17" s="375">
        <v>901</v>
      </c>
      <c r="T17" s="376">
        <v>56.595477386934675</v>
      </c>
      <c r="U17" s="375">
        <v>691</v>
      </c>
      <c r="V17" s="372">
        <v>43.404522613065325</v>
      </c>
      <c r="W17" s="350"/>
      <c r="X17" s="377">
        <v>4183</v>
      </c>
      <c r="Y17" s="378">
        <v>54.622616871245754</v>
      </c>
      <c r="Z17" s="375">
        <v>3216</v>
      </c>
      <c r="AA17" s="376">
        <v>76.882620129093951</v>
      </c>
      <c r="AB17" s="375">
        <v>967</v>
      </c>
      <c r="AC17" s="372">
        <f t="shared" si="0"/>
        <v>23.117379870906049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40936</v>
      </c>
      <c r="E18" s="365">
        <f t="shared" si="2"/>
        <v>25884</v>
      </c>
      <c r="F18" s="366">
        <f t="shared" si="3"/>
        <v>63.230408442446752</v>
      </c>
      <c r="G18" s="365">
        <f t="shared" si="4"/>
        <v>15052</v>
      </c>
      <c r="H18" s="367">
        <f t="shared" si="3"/>
        <v>36.769591557553255</v>
      </c>
      <c r="I18" s="350"/>
      <c r="J18" s="368">
        <f t="shared" si="5"/>
        <v>9418</v>
      </c>
      <c r="K18" s="369">
        <f t="shared" si="6"/>
        <v>23.006644518272427</v>
      </c>
      <c r="L18" s="370">
        <v>3921</v>
      </c>
      <c r="M18" s="371">
        <v>41.633043108940328</v>
      </c>
      <c r="N18" s="370">
        <v>5497</v>
      </c>
      <c r="O18" s="372">
        <v>58.366956891059672</v>
      </c>
      <c r="P18" s="350"/>
      <c r="Q18" s="368">
        <v>6913</v>
      </c>
      <c r="R18" s="369">
        <v>16.887336329880789</v>
      </c>
      <c r="S18" s="370">
        <v>3947</v>
      </c>
      <c r="T18" s="371">
        <v>57.09532764357008</v>
      </c>
      <c r="U18" s="370">
        <v>2966</v>
      </c>
      <c r="V18" s="372">
        <v>42.904672356429913</v>
      </c>
      <c r="W18" s="350"/>
      <c r="X18" s="368">
        <v>24605</v>
      </c>
      <c r="Y18" s="369">
        <v>60.106019151846787</v>
      </c>
      <c r="Z18" s="370">
        <v>18016</v>
      </c>
      <c r="AA18" s="371">
        <v>73.220890062995323</v>
      </c>
      <c r="AB18" s="370">
        <v>6589</v>
      </c>
      <c r="AC18" s="372">
        <f t="shared" si="0"/>
        <v>26.779109937004677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24157</v>
      </c>
      <c r="E19" s="365">
        <f t="shared" si="2"/>
        <v>14933</v>
      </c>
      <c r="F19" s="366">
        <f t="shared" si="3"/>
        <v>61.81645071821832</v>
      </c>
      <c r="G19" s="365">
        <f t="shared" si="4"/>
        <v>9224</v>
      </c>
      <c r="H19" s="367">
        <f t="shared" si="3"/>
        <v>38.183549281781673</v>
      </c>
      <c r="I19" s="350"/>
      <c r="J19" s="368">
        <f t="shared" si="5"/>
        <v>6326</v>
      </c>
      <c r="K19" s="369">
        <f t="shared" si="6"/>
        <v>26.187026534751833</v>
      </c>
      <c r="L19" s="370">
        <v>2578</v>
      </c>
      <c r="M19" s="371">
        <v>40.752450205501106</v>
      </c>
      <c r="N19" s="370">
        <v>3748</v>
      </c>
      <c r="O19" s="372">
        <v>59.247549794498887</v>
      </c>
      <c r="P19" s="350"/>
      <c r="Q19" s="368">
        <v>4216</v>
      </c>
      <c r="R19" s="369">
        <v>17.452498240675581</v>
      </c>
      <c r="S19" s="370">
        <v>2488</v>
      </c>
      <c r="T19" s="371">
        <v>59.013282732447813</v>
      </c>
      <c r="U19" s="370">
        <v>1728</v>
      </c>
      <c r="V19" s="372">
        <v>40.98671726755218</v>
      </c>
      <c r="W19" s="350"/>
      <c r="X19" s="368">
        <v>13615</v>
      </c>
      <c r="Y19" s="369">
        <v>56.360475224572596</v>
      </c>
      <c r="Z19" s="370">
        <v>9867</v>
      </c>
      <c r="AA19" s="371">
        <v>72.471538744032316</v>
      </c>
      <c r="AB19" s="370">
        <v>3748</v>
      </c>
      <c r="AC19" s="372">
        <f t="shared" si="0"/>
        <v>27.528461255967684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86114</v>
      </c>
      <c r="E20" s="365">
        <f t="shared" si="2"/>
        <v>55046</v>
      </c>
      <c r="F20" s="366">
        <f t="shared" si="3"/>
        <v>63.922242608635059</v>
      </c>
      <c r="G20" s="365">
        <f t="shared" si="4"/>
        <v>31068</v>
      </c>
      <c r="H20" s="367">
        <f t="shared" si="3"/>
        <v>36.077757391364933</v>
      </c>
      <c r="I20" s="350"/>
      <c r="J20" s="368">
        <f t="shared" si="5"/>
        <v>19868</v>
      </c>
      <c r="K20" s="369">
        <f t="shared" si="6"/>
        <v>23.071742109296977</v>
      </c>
      <c r="L20" s="370">
        <v>8086</v>
      </c>
      <c r="M20" s="371">
        <v>40.698610831487819</v>
      </c>
      <c r="N20" s="370">
        <v>11782</v>
      </c>
      <c r="O20" s="372">
        <v>59.301389168512173</v>
      </c>
      <c r="P20" s="350"/>
      <c r="Q20" s="368">
        <v>16389</v>
      </c>
      <c r="R20" s="369">
        <v>19.031748612304618</v>
      </c>
      <c r="S20" s="370">
        <v>9591</v>
      </c>
      <c r="T20" s="371">
        <v>58.520959179937762</v>
      </c>
      <c r="U20" s="370">
        <v>6798</v>
      </c>
      <c r="V20" s="372">
        <v>41.479040820062238</v>
      </c>
      <c r="W20" s="350"/>
      <c r="X20" s="368">
        <v>49857</v>
      </c>
      <c r="Y20" s="369">
        <v>57.896509278398398</v>
      </c>
      <c r="Z20" s="370">
        <v>37369</v>
      </c>
      <c r="AA20" s="371">
        <v>74.952363760354615</v>
      </c>
      <c r="AB20" s="370">
        <v>12488</v>
      </c>
      <c r="AC20" s="372">
        <f t="shared" si="0"/>
        <v>25.047636239645389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58649</v>
      </c>
      <c r="E21" s="365">
        <f t="shared" si="2"/>
        <v>36573</v>
      </c>
      <c r="F21" s="366">
        <f t="shared" si="3"/>
        <v>62.359119507578988</v>
      </c>
      <c r="G21" s="365">
        <f t="shared" si="4"/>
        <v>22076</v>
      </c>
      <c r="H21" s="367">
        <f t="shared" si="3"/>
        <v>37.640880492421012</v>
      </c>
      <c r="I21" s="350"/>
      <c r="J21" s="368">
        <f t="shared" si="5"/>
        <v>15406</v>
      </c>
      <c r="K21" s="369">
        <f t="shared" si="6"/>
        <v>26.268137564152845</v>
      </c>
      <c r="L21" s="370">
        <v>6270</v>
      </c>
      <c r="M21" s="371">
        <v>40.698429183435024</v>
      </c>
      <c r="N21" s="370">
        <v>9136</v>
      </c>
      <c r="O21" s="372">
        <v>59.301570816564976</v>
      </c>
      <c r="P21" s="350"/>
      <c r="Q21" s="368">
        <v>11932</v>
      </c>
      <c r="R21" s="369">
        <v>20.344762911558593</v>
      </c>
      <c r="S21" s="370">
        <v>7159</v>
      </c>
      <c r="T21" s="371">
        <v>59.998323835065371</v>
      </c>
      <c r="U21" s="370">
        <v>4773</v>
      </c>
      <c r="V21" s="372">
        <v>40.001676164934629</v>
      </c>
      <c r="W21" s="350"/>
      <c r="X21" s="368">
        <v>31311</v>
      </c>
      <c r="Y21" s="369">
        <v>53.387099524288558</v>
      </c>
      <c r="Z21" s="370">
        <v>23144</v>
      </c>
      <c r="AA21" s="371">
        <v>73.916514962792633</v>
      </c>
      <c r="AB21" s="370">
        <v>8167</v>
      </c>
      <c r="AC21" s="372">
        <f t="shared" si="0"/>
        <v>26.083485037207371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12011</v>
      </c>
      <c r="E22" s="365">
        <f t="shared" si="2"/>
        <v>7655</v>
      </c>
      <c r="F22" s="366">
        <f t="shared" si="3"/>
        <v>63.733244525851305</v>
      </c>
      <c r="G22" s="365">
        <f t="shared" si="4"/>
        <v>4356</v>
      </c>
      <c r="H22" s="367">
        <f t="shared" si="3"/>
        <v>36.266755474148695</v>
      </c>
      <c r="I22" s="350"/>
      <c r="J22" s="368">
        <f t="shared" si="5"/>
        <v>3140</v>
      </c>
      <c r="K22" s="369">
        <f t="shared" si="6"/>
        <v>26.142702522687539</v>
      </c>
      <c r="L22" s="370">
        <v>1310</v>
      </c>
      <c r="M22" s="371">
        <v>41.719745222929937</v>
      </c>
      <c r="N22" s="370">
        <v>1830</v>
      </c>
      <c r="O22" s="372">
        <v>58.280254777070063</v>
      </c>
      <c r="P22" s="350"/>
      <c r="Q22" s="368">
        <v>2249</v>
      </c>
      <c r="R22" s="369">
        <v>18.724502539338939</v>
      </c>
      <c r="S22" s="370">
        <v>1382</v>
      </c>
      <c r="T22" s="371">
        <v>61.449533125833696</v>
      </c>
      <c r="U22" s="370">
        <v>867</v>
      </c>
      <c r="V22" s="372">
        <v>38.550466874166297</v>
      </c>
      <c r="W22" s="350"/>
      <c r="X22" s="368">
        <v>6622</v>
      </c>
      <c r="Y22" s="369">
        <v>55.132794937973529</v>
      </c>
      <c r="Z22" s="370">
        <v>4963</v>
      </c>
      <c r="AA22" s="371">
        <v>74.947145877378446</v>
      </c>
      <c r="AB22" s="370">
        <v>1659</v>
      </c>
      <c r="AC22" s="372">
        <f t="shared" si="0"/>
        <v>25.052854122621564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26188</v>
      </c>
      <c r="E23" s="365">
        <f t="shared" si="2"/>
        <v>16154</v>
      </c>
      <c r="F23" s="366">
        <f t="shared" si="3"/>
        <v>61.684741102795172</v>
      </c>
      <c r="G23" s="365">
        <f t="shared" si="4"/>
        <v>10034</v>
      </c>
      <c r="H23" s="367">
        <f t="shared" si="3"/>
        <v>38.315258897204828</v>
      </c>
      <c r="I23" s="350"/>
      <c r="J23" s="368">
        <f t="shared" si="5"/>
        <v>7772</v>
      </c>
      <c r="K23" s="369">
        <f t="shared" si="6"/>
        <v>29.677714983962122</v>
      </c>
      <c r="L23" s="370">
        <v>2991</v>
      </c>
      <c r="M23" s="371">
        <v>38.484302624807</v>
      </c>
      <c r="N23" s="370">
        <v>4781</v>
      </c>
      <c r="O23" s="372">
        <v>61.515697375193</v>
      </c>
      <c r="P23" s="350"/>
      <c r="Q23" s="368">
        <v>4819</v>
      </c>
      <c r="R23" s="369">
        <v>18.401557965480372</v>
      </c>
      <c r="S23" s="370">
        <v>2829</v>
      </c>
      <c r="T23" s="371">
        <v>58.705125544718818</v>
      </c>
      <c r="U23" s="370">
        <v>1990</v>
      </c>
      <c r="V23" s="372">
        <v>41.294874455281175</v>
      </c>
      <c r="W23" s="350"/>
      <c r="X23" s="368">
        <v>13597</v>
      </c>
      <c r="Y23" s="369">
        <v>51.920727050557502</v>
      </c>
      <c r="Z23" s="370">
        <v>10334</v>
      </c>
      <c r="AA23" s="371">
        <v>76.002059277781868</v>
      </c>
      <c r="AB23" s="370">
        <v>3263</v>
      </c>
      <c r="AC23" s="372">
        <f t="shared" si="0"/>
        <v>23.997940722218136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69073</v>
      </c>
      <c r="E24" s="365">
        <f t="shared" si="2"/>
        <v>44178</v>
      </c>
      <c r="F24" s="366">
        <f t="shared" si="3"/>
        <v>63.958420801181362</v>
      </c>
      <c r="G24" s="365">
        <f t="shared" si="4"/>
        <v>24895</v>
      </c>
      <c r="H24" s="367">
        <f t="shared" si="3"/>
        <v>36.041579198818638</v>
      </c>
      <c r="I24" s="350"/>
      <c r="J24" s="368">
        <f t="shared" si="5"/>
        <v>20108</v>
      </c>
      <c r="K24" s="369">
        <f t="shared" si="6"/>
        <v>29.111230147814631</v>
      </c>
      <c r="L24" s="370">
        <v>9006</v>
      </c>
      <c r="M24" s="371">
        <v>44.788144022279688</v>
      </c>
      <c r="N24" s="370">
        <v>11102</v>
      </c>
      <c r="O24" s="372">
        <v>55.211855977720312</v>
      </c>
      <c r="P24" s="350"/>
      <c r="Q24" s="368">
        <v>12131</v>
      </c>
      <c r="R24" s="369">
        <v>17.562578721063225</v>
      </c>
      <c r="S24" s="370">
        <v>7488</v>
      </c>
      <c r="T24" s="371">
        <v>61.726156128925894</v>
      </c>
      <c r="U24" s="370">
        <v>4643</v>
      </c>
      <c r="V24" s="372">
        <v>38.273843871074106</v>
      </c>
      <c r="W24" s="350"/>
      <c r="X24" s="368">
        <v>36834</v>
      </c>
      <c r="Y24" s="369">
        <v>53.326191131122144</v>
      </c>
      <c r="Z24" s="370">
        <v>27684</v>
      </c>
      <c r="AA24" s="371">
        <v>75.158820654829768</v>
      </c>
      <c r="AB24" s="370">
        <v>9150</v>
      </c>
      <c r="AC24" s="372">
        <f t="shared" si="0"/>
        <v>24.841179345170222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16967</v>
      </c>
      <c r="E25" s="365">
        <f t="shared" si="2"/>
        <v>9356</v>
      </c>
      <c r="F25" s="366">
        <f t="shared" si="3"/>
        <v>55.142335121117455</v>
      </c>
      <c r="G25" s="365">
        <f t="shared" si="4"/>
        <v>7611</v>
      </c>
      <c r="H25" s="367">
        <f t="shared" si="3"/>
        <v>44.857664878882538</v>
      </c>
      <c r="I25" s="350"/>
      <c r="J25" s="368">
        <f t="shared" si="5"/>
        <v>7112</v>
      </c>
      <c r="K25" s="369">
        <f t="shared" si="6"/>
        <v>41.916661755171802</v>
      </c>
      <c r="L25" s="370">
        <v>2634</v>
      </c>
      <c r="M25" s="371">
        <v>37.035995500562429</v>
      </c>
      <c r="N25" s="370">
        <v>4478</v>
      </c>
      <c r="O25" s="372">
        <v>62.964004499437578</v>
      </c>
      <c r="P25" s="350"/>
      <c r="Q25" s="368">
        <v>3150</v>
      </c>
      <c r="R25" s="369">
        <v>18.565450580538691</v>
      </c>
      <c r="S25" s="370">
        <v>1751</v>
      </c>
      <c r="T25" s="371">
        <v>55.587301587301582</v>
      </c>
      <c r="U25" s="370">
        <v>1399</v>
      </c>
      <c r="V25" s="372">
        <v>44.412698412698418</v>
      </c>
      <c r="W25" s="350"/>
      <c r="X25" s="368">
        <v>6705</v>
      </c>
      <c r="Y25" s="369">
        <v>39.517887664289503</v>
      </c>
      <c r="Z25" s="370">
        <v>4971</v>
      </c>
      <c r="AA25" s="371">
        <v>74.138702460850112</v>
      </c>
      <c r="AB25" s="370">
        <v>1734</v>
      </c>
      <c r="AC25" s="372">
        <f t="shared" si="0"/>
        <v>25.861297539149884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6161</v>
      </c>
      <c r="E26" s="380">
        <f t="shared" si="2"/>
        <v>3960</v>
      </c>
      <c r="F26" s="381">
        <f t="shared" si="3"/>
        <v>64.275279987015097</v>
      </c>
      <c r="G26" s="380">
        <f t="shared" si="4"/>
        <v>2201</v>
      </c>
      <c r="H26" s="367">
        <f t="shared" si="3"/>
        <v>35.724720012984903</v>
      </c>
      <c r="I26" s="350"/>
      <c r="J26" s="377">
        <f t="shared" si="5"/>
        <v>1136</v>
      </c>
      <c r="K26" s="378">
        <f t="shared" si="6"/>
        <v>18.438565167992209</v>
      </c>
      <c r="L26" s="375">
        <v>440</v>
      </c>
      <c r="M26" s="376">
        <v>38.732394366197184</v>
      </c>
      <c r="N26" s="375">
        <v>696</v>
      </c>
      <c r="O26" s="372">
        <v>61.267605633802816</v>
      </c>
      <c r="P26" s="350"/>
      <c r="Q26" s="377">
        <v>867</v>
      </c>
      <c r="R26" s="378">
        <v>14.072390845641941</v>
      </c>
      <c r="S26" s="375">
        <v>469</v>
      </c>
      <c r="T26" s="376">
        <v>54.094579008073815</v>
      </c>
      <c r="U26" s="375">
        <v>398</v>
      </c>
      <c r="V26" s="372">
        <v>45.905420991926185</v>
      </c>
      <c r="W26" s="350"/>
      <c r="X26" s="377">
        <v>4158</v>
      </c>
      <c r="Y26" s="378">
        <v>67.489043986365843</v>
      </c>
      <c r="Z26" s="375">
        <v>3051</v>
      </c>
      <c r="AA26" s="376">
        <v>73.376623376623371</v>
      </c>
      <c r="AB26" s="375">
        <v>1107</v>
      </c>
      <c r="AC26" s="372">
        <f t="shared" si="0"/>
        <v>26.623376623376622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23526</v>
      </c>
      <c r="E27" s="380">
        <f t="shared" si="2"/>
        <v>14396</v>
      </c>
      <c r="F27" s="381">
        <f t="shared" si="3"/>
        <v>61.191872821559123</v>
      </c>
      <c r="G27" s="380">
        <f t="shared" si="4"/>
        <v>9130</v>
      </c>
      <c r="H27" s="367">
        <f t="shared" si="3"/>
        <v>38.808127178440877</v>
      </c>
      <c r="I27" s="350"/>
      <c r="J27" s="377">
        <f t="shared" si="5"/>
        <v>5920</v>
      </c>
      <c r="K27" s="378">
        <f t="shared" si="6"/>
        <v>25.163648729065713</v>
      </c>
      <c r="L27" s="375">
        <v>2266</v>
      </c>
      <c r="M27" s="376">
        <v>38.277027027027025</v>
      </c>
      <c r="N27" s="375">
        <v>3654</v>
      </c>
      <c r="O27" s="372">
        <v>61.722972972972975</v>
      </c>
      <c r="P27" s="350"/>
      <c r="Q27" s="377">
        <v>4258</v>
      </c>
      <c r="R27" s="378">
        <v>18.09912437303409</v>
      </c>
      <c r="S27" s="375">
        <v>2314</v>
      </c>
      <c r="T27" s="376">
        <v>54.344762799436353</v>
      </c>
      <c r="U27" s="375">
        <v>1944</v>
      </c>
      <c r="V27" s="372">
        <v>45.655237200563647</v>
      </c>
      <c r="W27" s="350"/>
      <c r="X27" s="377">
        <v>13348</v>
      </c>
      <c r="Y27" s="378">
        <v>56.737226897900193</v>
      </c>
      <c r="Z27" s="375">
        <v>9816</v>
      </c>
      <c r="AA27" s="376">
        <v>73.539106982319453</v>
      </c>
      <c r="AB27" s="375">
        <v>3532</v>
      </c>
      <c r="AC27" s="372">
        <f t="shared" si="0"/>
        <v>26.460893017680554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4010</v>
      </c>
      <c r="E28" s="380">
        <f t="shared" si="2"/>
        <v>2584</v>
      </c>
      <c r="F28" s="381">
        <f t="shared" si="3"/>
        <v>64.438902743142151</v>
      </c>
      <c r="G28" s="380">
        <f t="shared" si="4"/>
        <v>1426</v>
      </c>
      <c r="H28" s="382">
        <f t="shared" si="3"/>
        <v>35.561097256857856</v>
      </c>
      <c r="I28" s="350"/>
      <c r="J28" s="377">
        <f t="shared" si="5"/>
        <v>679</v>
      </c>
      <c r="K28" s="378">
        <f t="shared" si="6"/>
        <v>16.932668329177059</v>
      </c>
      <c r="L28" s="375">
        <v>276</v>
      </c>
      <c r="M28" s="376">
        <v>40.648011782032398</v>
      </c>
      <c r="N28" s="375">
        <v>403</v>
      </c>
      <c r="O28" s="383">
        <v>59.351988217967602</v>
      </c>
      <c r="P28" s="350"/>
      <c r="Q28" s="377">
        <v>689</v>
      </c>
      <c r="R28" s="378">
        <v>17.182044887780549</v>
      </c>
      <c r="S28" s="375">
        <v>385</v>
      </c>
      <c r="T28" s="376">
        <v>55.878084179970976</v>
      </c>
      <c r="U28" s="375">
        <v>304</v>
      </c>
      <c r="V28" s="383">
        <v>44.121915820029031</v>
      </c>
      <c r="W28" s="350"/>
      <c r="X28" s="377">
        <v>2642</v>
      </c>
      <c r="Y28" s="378">
        <v>65.885286783042403</v>
      </c>
      <c r="Z28" s="375">
        <v>1923</v>
      </c>
      <c r="AA28" s="376">
        <v>72.785768357305074</v>
      </c>
      <c r="AB28" s="375">
        <v>719</v>
      </c>
      <c r="AC28" s="383">
        <f t="shared" si="0"/>
        <v>27.21423164269493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1296</v>
      </c>
      <c r="E29" s="386">
        <f t="shared" si="2"/>
        <v>681</v>
      </c>
      <c r="F29" s="387">
        <f t="shared" si="3"/>
        <v>52.546296296296291</v>
      </c>
      <c r="G29" s="386">
        <f t="shared" si="4"/>
        <v>615</v>
      </c>
      <c r="H29" s="388">
        <f t="shared" si="3"/>
        <v>47.453703703703702</v>
      </c>
      <c r="I29" s="350"/>
      <c r="J29" s="389">
        <f t="shared" si="5"/>
        <v>751</v>
      </c>
      <c r="K29" s="390">
        <f t="shared" si="6"/>
        <v>57.947530864197525</v>
      </c>
      <c r="L29" s="391">
        <v>267</v>
      </c>
      <c r="M29" s="392">
        <v>35.552596537949398</v>
      </c>
      <c r="N29" s="391">
        <v>484</v>
      </c>
      <c r="O29" s="393">
        <v>64.447403462050602</v>
      </c>
      <c r="P29" s="350"/>
      <c r="Q29" s="389">
        <v>184</v>
      </c>
      <c r="R29" s="390">
        <v>14.19753086419753</v>
      </c>
      <c r="S29" s="391">
        <v>138</v>
      </c>
      <c r="T29" s="392">
        <v>75</v>
      </c>
      <c r="U29" s="391">
        <v>46</v>
      </c>
      <c r="V29" s="393">
        <v>25</v>
      </c>
      <c r="W29" s="350"/>
      <c r="X29" s="389">
        <v>361</v>
      </c>
      <c r="Y29" s="390">
        <v>27.85493827160494</v>
      </c>
      <c r="Z29" s="391">
        <v>276</v>
      </c>
      <c r="AA29" s="392">
        <v>76.45429362880887</v>
      </c>
      <c r="AB29" s="391">
        <v>85</v>
      </c>
      <c r="AC29" s="393">
        <f t="shared" si="0"/>
        <v>23.545706371191137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558933</v>
      </c>
      <c r="E31" s="1236">
        <f>L31+S31+Z31</f>
        <v>350370</v>
      </c>
      <c r="F31" s="1237">
        <f>E31/$D31*100</f>
        <v>62.685509712255318</v>
      </c>
      <c r="G31" s="1236">
        <f>N31+U31+AB31</f>
        <v>208563</v>
      </c>
      <c r="H31" s="1238">
        <f>G31/$D31*100</f>
        <v>37.314490287744682</v>
      </c>
      <c r="I31" s="320"/>
      <c r="J31" s="1239">
        <f>SUM(J12:J29)</f>
        <v>154669</v>
      </c>
      <c r="K31" s="1240">
        <f>J31/$D31*100</f>
        <v>27.672189689998621</v>
      </c>
      <c r="L31" s="1236">
        <f>SUM(L12:L29)</f>
        <v>63091</v>
      </c>
      <c r="M31" s="1237">
        <f>L31/$J31*100</f>
        <v>40.790979446430761</v>
      </c>
      <c r="N31" s="1236">
        <f>SUM(N12:N29)</f>
        <v>91578</v>
      </c>
      <c r="O31" s="1241">
        <f>N31/$J31*100</f>
        <v>59.209020553569239</v>
      </c>
      <c r="P31" s="320"/>
      <c r="Q31" s="1239">
        <f>SUM(Q12:Q29)</f>
        <v>105432</v>
      </c>
      <c r="R31" s="1240">
        <f>Q31/$D31*100</f>
        <v>18.863083768537553</v>
      </c>
      <c r="S31" s="1236">
        <f>SUM(S12:S29)</f>
        <v>63492</v>
      </c>
      <c r="T31" s="1237">
        <f>S31/$Q31*100</f>
        <v>60.220805827452764</v>
      </c>
      <c r="U31" s="1236">
        <f>SUM(U12:U29)</f>
        <v>41940</v>
      </c>
      <c r="V31" s="1241">
        <f>U31/$Q31*100</f>
        <v>39.779194172547236</v>
      </c>
      <c r="W31" s="320"/>
      <c r="X31" s="1239">
        <f>SUM(X12:X29)</f>
        <v>298832</v>
      </c>
      <c r="Y31" s="1240">
        <f>X31/$D31*100</f>
        <v>53.464726541463826</v>
      </c>
      <c r="Z31" s="1236">
        <f>SUM(Z12:Z29)</f>
        <v>223787</v>
      </c>
      <c r="AA31" s="1237">
        <f>Z31/$X31*100</f>
        <v>74.887227606146595</v>
      </c>
      <c r="AB31" s="1236">
        <f>SUM(AB12:AB29)</f>
        <v>75045</v>
      </c>
      <c r="AC31" s="1241">
        <f>AB31/$X31*100</f>
        <v>25.112772393853405</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387"/>
      <c r="C2" s="1387"/>
    </row>
    <row r="3" spans="1:53" s="345" customFormat="1" ht="4.5" customHeight="1" x14ac:dyDescent="0.25">
      <c r="B3" s="1388"/>
      <c r="C3" s="1388"/>
    </row>
    <row r="4" spans="1:53" s="345" customFormat="1" ht="17.25" customHeight="1" x14ac:dyDescent="0.25">
      <c r="A4" s="1389" t="s">
        <v>422</v>
      </c>
      <c r="B4" s="1389"/>
      <c r="C4" s="1389"/>
      <c r="D4" s="1389"/>
      <c r="E4" s="1389"/>
      <c r="F4" s="1389"/>
      <c r="G4" s="1389"/>
      <c r="H4" s="1389"/>
      <c r="I4" s="1389"/>
      <c r="J4" s="1389"/>
      <c r="K4" s="1389"/>
      <c r="L4" s="1389"/>
      <c r="M4" s="1389"/>
      <c r="N4" s="1389"/>
      <c r="O4" s="1389"/>
      <c r="P4" s="1389"/>
      <c r="Q4" s="1389"/>
      <c r="R4" s="1389"/>
      <c r="S4" s="1389"/>
      <c r="T4" s="1389"/>
      <c r="U4" s="1389"/>
      <c r="V4" s="1389"/>
      <c r="W4" s="1389"/>
      <c r="X4" s="1389"/>
      <c r="Y4" s="1389"/>
      <c r="Z4" s="1389"/>
      <c r="AA4" s="1389"/>
      <c r="AB4" s="1389"/>
      <c r="AC4" s="1389"/>
    </row>
    <row r="5" spans="1:53" s="345" customFormat="1" ht="17.25" customHeight="1" x14ac:dyDescent="0.25">
      <c r="B5" s="1390" t="str">
        <f>porsaad!$B$6</f>
        <v>Situación a 30 de junio de 2024</v>
      </c>
      <c r="C5" s="1390"/>
      <c r="D5" s="1390"/>
      <c r="E5" s="1390"/>
      <c r="F5" s="1390"/>
      <c r="G5" s="1390"/>
      <c r="H5" s="1390"/>
      <c r="I5" s="1390"/>
      <c r="J5" s="1390"/>
      <c r="K5" s="1390"/>
      <c r="L5" s="1390"/>
      <c r="M5" s="1390"/>
      <c r="N5" s="1390"/>
      <c r="O5" s="1390"/>
      <c r="P5" s="1390"/>
      <c r="Q5" s="1390"/>
      <c r="R5" s="1390"/>
      <c r="S5" s="1390"/>
      <c r="T5" s="1390"/>
      <c r="U5" s="1390"/>
      <c r="V5" s="1390"/>
      <c r="W5" s="1390"/>
      <c r="X5" s="1390"/>
      <c r="Y5" s="1390"/>
      <c r="Z5" s="1390"/>
      <c r="AA5" s="1390"/>
      <c r="AB5" s="1390"/>
      <c r="AC5" s="1390"/>
    </row>
    <row r="6" spans="1:53" s="345" customFormat="1" ht="6" customHeight="1" x14ac:dyDescent="0.25"/>
    <row r="7" spans="1:53" s="322" customFormat="1" ht="12.75" customHeight="1" x14ac:dyDescent="0.25">
      <c r="A7" s="316"/>
      <c r="B7" s="1391" t="s">
        <v>12</v>
      </c>
      <c r="C7" s="317"/>
      <c r="D7" s="1394" t="s">
        <v>263</v>
      </c>
      <c r="E7" s="1395"/>
      <c r="F7" s="1395"/>
      <c r="G7" s="1395"/>
      <c r="H7" s="1395"/>
      <c r="I7" s="318"/>
      <c r="J7" s="1398"/>
      <c r="K7" s="1398"/>
      <c r="L7" s="1398"/>
      <c r="M7" s="1398"/>
      <c r="N7" s="1398"/>
      <c r="O7" s="1398"/>
      <c r="P7" s="318"/>
      <c r="Q7" s="1398"/>
      <c r="R7" s="1398"/>
      <c r="S7" s="1398"/>
      <c r="T7" s="1398"/>
      <c r="U7" s="1398"/>
      <c r="V7" s="1398"/>
      <c r="W7" s="318"/>
      <c r="X7" s="1398"/>
      <c r="Y7" s="1398"/>
      <c r="Z7" s="1398"/>
      <c r="AA7" s="1398"/>
      <c r="AB7" s="1398"/>
      <c r="AC7" s="1399"/>
      <c r="AD7" s="319"/>
      <c r="AE7" s="319"/>
      <c r="AF7" s="320"/>
      <c r="AG7" s="320"/>
      <c r="AH7" s="320"/>
      <c r="AI7" s="320"/>
      <c r="AJ7" s="320"/>
      <c r="AK7" s="320"/>
      <c r="AL7" s="321"/>
    </row>
    <row r="8" spans="1:53" s="322" customFormat="1" ht="33.75" customHeight="1" x14ac:dyDescent="0.25">
      <c r="A8" s="316"/>
      <c r="B8" s="1392"/>
      <c r="C8" s="317"/>
      <c r="D8" s="1396"/>
      <c r="E8" s="1397"/>
      <c r="F8" s="1397"/>
      <c r="G8" s="1397"/>
      <c r="H8" s="1397"/>
      <c r="I8" s="323"/>
      <c r="J8" s="1400" t="s">
        <v>264</v>
      </c>
      <c r="K8" s="1401"/>
      <c r="L8" s="1401"/>
      <c r="M8" s="1401"/>
      <c r="N8" s="1401"/>
      <c r="O8" s="1402"/>
      <c r="P8" s="317"/>
      <c r="Q8" s="1400" t="s">
        <v>265</v>
      </c>
      <c r="R8" s="1401"/>
      <c r="S8" s="1401"/>
      <c r="T8" s="1401"/>
      <c r="U8" s="1401"/>
      <c r="V8" s="1402"/>
      <c r="W8" s="317"/>
      <c r="X8" s="1400" t="s">
        <v>266</v>
      </c>
      <c r="Y8" s="1401"/>
      <c r="Z8" s="1401"/>
      <c r="AA8" s="1401"/>
      <c r="AB8" s="1401"/>
      <c r="AC8" s="1402"/>
      <c r="AD8" s="319"/>
      <c r="AE8" s="319"/>
      <c r="AF8" s="320"/>
      <c r="AG8" s="320"/>
      <c r="AH8" s="320"/>
      <c r="AI8" s="320"/>
      <c r="AJ8" s="320"/>
      <c r="AK8" s="320"/>
      <c r="AL8" s="321"/>
    </row>
    <row r="9" spans="1:53" s="322" customFormat="1" ht="21.75" customHeight="1" x14ac:dyDescent="0.25">
      <c r="A9" s="316"/>
      <c r="B9" s="1392"/>
      <c r="C9" s="317"/>
      <c r="D9" s="1403" t="s">
        <v>9</v>
      </c>
      <c r="E9" s="1404" t="s">
        <v>24</v>
      </c>
      <c r="F9" s="1405"/>
      <c r="G9" s="1404" t="s">
        <v>23</v>
      </c>
      <c r="H9" s="1406"/>
      <c r="I9" s="323"/>
      <c r="J9" s="1383" t="s">
        <v>9</v>
      </c>
      <c r="K9" s="1377" t="s">
        <v>267</v>
      </c>
      <c r="L9" s="1379" t="s">
        <v>24</v>
      </c>
      <c r="M9" s="1380"/>
      <c r="N9" s="1381" t="s">
        <v>23</v>
      </c>
      <c r="O9" s="1382"/>
      <c r="P9" s="317"/>
      <c r="Q9" s="1383" t="s">
        <v>9</v>
      </c>
      <c r="R9" s="1377" t="s">
        <v>267</v>
      </c>
      <c r="S9" s="1379" t="s">
        <v>24</v>
      </c>
      <c r="T9" s="1380"/>
      <c r="U9" s="1381" t="s">
        <v>23</v>
      </c>
      <c r="V9" s="1382"/>
      <c r="W9" s="317"/>
      <c r="X9" s="1383" t="s">
        <v>9</v>
      </c>
      <c r="Y9" s="1377" t="s">
        <v>267</v>
      </c>
      <c r="Z9" s="1379" t="s">
        <v>24</v>
      </c>
      <c r="AA9" s="1380"/>
      <c r="AB9" s="1381" t="s">
        <v>23</v>
      </c>
      <c r="AC9" s="1382"/>
      <c r="AD9" s="319"/>
      <c r="AE9" s="319"/>
      <c r="AF9" s="320"/>
      <c r="AG9" s="320"/>
      <c r="AH9" s="320"/>
      <c r="AI9" s="320"/>
      <c r="AJ9" s="320"/>
      <c r="AK9" s="320"/>
      <c r="AL9" s="321"/>
    </row>
    <row r="10" spans="1:53" s="322" customFormat="1" ht="36.75" customHeight="1" x14ac:dyDescent="0.25">
      <c r="A10" s="316"/>
      <c r="B10" s="1393"/>
      <c r="C10" s="317"/>
      <c r="D10" s="1384"/>
      <c r="E10" s="407" t="s">
        <v>9</v>
      </c>
      <c r="F10" s="403" t="s">
        <v>267</v>
      </c>
      <c r="G10" s="406" t="s">
        <v>9</v>
      </c>
      <c r="H10" s="888" t="s">
        <v>267</v>
      </c>
      <c r="I10" s="346"/>
      <c r="J10" s="1384"/>
      <c r="K10" s="1378"/>
      <c r="L10" s="404" t="s">
        <v>9</v>
      </c>
      <c r="M10" s="403" t="s">
        <v>267</v>
      </c>
      <c r="N10" s="407" t="s">
        <v>9</v>
      </c>
      <c r="O10" s="402" t="s">
        <v>267</v>
      </c>
      <c r="P10" s="347"/>
      <c r="Q10" s="1384"/>
      <c r="R10" s="1378"/>
      <c r="S10" s="404" t="s">
        <v>9</v>
      </c>
      <c r="T10" s="403" t="s">
        <v>267</v>
      </c>
      <c r="U10" s="407" t="s">
        <v>9</v>
      </c>
      <c r="V10" s="402" t="s">
        <v>267</v>
      </c>
      <c r="W10" s="347"/>
      <c r="X10" s="1384"/>
      <c r="Y10" s="1378"/>
      <c r="Z10" s="404" t="s">
        <v>9</v>
      </c>
      <c r="AA10" s="403" t="s">
        <v>267</v>
      </c>
      <c r="AB10" s="407" t="s">
        <v>9</v>
      </c>
      <c r="AC10" s="402" t="s">
        <v>267</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79413</v>
      </c>
      <c r="E12" s="352">
        <f>L12+S12+Z12</f>
        <v>52226</v>
      </c>
      <c r="F12" s="353">
        <f>E12/$D12*100</f>
        <v>65.765051062168666</v>
      </c>
      <c r="G12" s="352">
        <f>N12+U12+AB12</f>
        <v>27187</v>
      </c>
      <c r="H12" s="354">
        <f>G12/$D12*100</f>
        <v>34.234948937831341</v>
      </c>
      <c r="I12" s="350"/>
      <c r="J12" s="355">
        <f>L12+N12</f>
        <v>19282</v>
      </c>
      <c r="K12" s="356">
        <f>J12/$D12*100</f>
        <v>24.28065933789178</v>
      </c>
      <c r="L12" s="357">
        <v>8343</v>
      </c>
      <c r="M12" s="353">
        <v>43.268333160460529</v>
      </c>
      <c r="N12" s="357">
        <v>10939</v>
      </c>
      <c r="O12" s="358">
        <v>56.731666839539464</v>
      </c>
      <c r="P12" s="350"/>
      <c r="Q12" s="355">
        <v>19863</v>
      </c>
      <c r="R12" s="356">
        <v>25.012277586793097</v>
      </c>
      <c r="S12" s="357">
        <v>14571</v>
      </c>
      <c r="T12" s="353">
        <v>73.357498867240594</v>
      </c>
      <c r="U12" s="357">
        <v>5292</v>
      </c>
      <c r="V12" s="358">
        <v>26.642501132759399</v>
      </c>
      <c r="W12" s="350"/>
      <c r="X12" s="355">
        <v>40268</v>
      </c>
      <c r="Y12" s="356">
        <v>50.707063075315126</v>
      </c>
      <c r="Z12" s="357">
        <v>29312</v>
      </c>
      <c r="AA12" s="353">
        <v>72.792291645971986</v>
      </c>
      <c r="AB12" s="357">
        <v>10956</v>
      </c>
      <c r="AC12" s="358">
        <f t="shared" ref="AC12:AC29" si="0">AB12/$X12*100</f>
        <v>27.207708354028011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14549</v>
      </c>
      <c r="E13" s="365">
        <f t="shared" ref="E13:E29" si="2">L13+S13+Z13</f>
        <v>9373</v>
      </c>
      <c r="F13" s="366">
        <f t="shared" ref="F13:H29" si="3">E13/$D13*100</f>
        <v>64.423671730015812</v>
      </c>
      <c r="G13" s="365">
        <f t="shared" ref="G13:G29" si="4">N13+U13+AB13</f>
        <v>5176</v>
      </c>
      <c r="H13" s="367">
        <f t="shared" si="3"/>
        <v>35.576328269984195</v>
      </c>
      <c r="I13" s="350"/>
      <c r="J13" s="368">
        <f t="shared" ref="J13:J29" si="5">L13+N13</f>
        <v>2923</v>
      </c>
      <c r="K13" s="369">
        <f t="shared" ref="K13:K29" si="6">J13/$D13*100</f>
        <v>20.090727885078014</v>
      </c>
      <c r="L13" s="370">
        <v>1293</v>
      </c>
      <c r="M13" s="371">
        <v>44.235374615121451</v>
      </c>
      <c r="N13" s="370">
        <v>1630</v>
      </c>
      <c r="O13" s="372">
        <v>55.764625384878549</v>
      </c>
      <c r="P13" s="350"/>
      <c r="Q13" s="368">
        <v>3120</v>
      </c>
      <c r="R13" s="369">
        <v>21.444772836621073</v>
      </c>
      <c r="S13" s="370">
        <v>1992</v>
      </c>
      <c r="T13" s="371">
        <v>63.84615384615384</v>
      </c>
      <c r="U13" s="370">
        <v>1128</v>
      </c>
      <c r="V13" s="372">
        <v>36.153846153846153</v>
      </c>
      <c r="W13" s="350"/>
      <c r="X13" s="368">
        <v>8506</v>
      </c>
      <c r="Y13" s="369">
        <v>58.46449927830092</v>
      </c>
      <c r="Z13" s="370">
        <v>6088</v>
      </c>
      <c r="AA13" s="371">
        <v>71.573007288972491</v>
      </c>
      <c r="AB13" s="370">
        <v>2418</v>
      </c>
      <c r="AC13" s="372">
        <f t="shared" si="0"/>
        <v>28.426992711027509</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13196</v>
      </c>
      <c r="E14" s="365">
        <f t="shared" si="2"/>
        <v>8439</v>
      </c>
      <c r="F14" s="366">
        <f t="shared" si="3"/>
        <v>63.951197332525012</v>
      </c>
      <c r="G14" s="365">
        <f t="shared" si="4"/>
        <v>4757</v>
      </c>
      <c r="H14" s="367">
        <f t="shared" si="3"/>
        <v>36.048802667474995</v>
      </c>
      <c r="I14" s="350"/>
      <c r="J14" s="368">
        <f t="shared" si="5"/>
        <v>3229</v>
      </c>
      <c r="K14" s="369">
        <f t="shared" si="6"/>
        <v>24.469536223097911</v>
      </c>
      <c r="L14" s="370">
        <v>1391</v>
      </c>
      <c r="M14" s="371">
        <v>43.078352431093222</v>
      </c>
      <c r="N14" s="370">
        <v>1838</v>
      </c>
      <c r="O14" s="372">
        <v>56.921647568906785</v>
      </c>
      <c r="P14" s="350"/>
      <c r="Q14" s="368">
        <v>2961</v>
      </c>
      <c r="R14" s="369">
        <v>22.438617762958472</v>
      </c>
      <c r="S14" s="370">
        <v>1748</v>
      </c>
      <c r="T14" s="371">
        <v>59.034110097939887</v>
      </c>
      <c r="U14" s="370">
        <v>1213</v>
      </c>
      <c r="V14" s="372">
        <v>40.965889902060113</v>
      </c>
      <c r="W14" s="350"/>
      <c r="X14" s="368">
        <v>7006</v>
      </c>
      <c r="Y14" s="369">
        <v>53.091846013943623</v>
      </c>
      <c r="Z14" s="370">
        <v>5300</v>
      </c>
      <c r="AA14" s="371">
        <v>75.649443334284896</v>
      </c>
      <c r="AB14" s="370">
        <v>1706</v>
      </c>
      <c r="AC14" s="372">
        <f t="shared" si="0"/>
        <v>24.3505566657151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12275</v>
      </c>
      <c r="E15" s="365">
        <f t="shared" si="2"/>
        <v>7723</v>
      </c>
      <c r="F15" s="366">
        <f t="shared" si="3"/>
        <v>62.916496945010181</v>
      </c>
      <c r="G15" s="365">
        <f t="shared" si="4"/>
        <v>4552</v>
      </c>
      <c r="H15" s="367">
        <f t="shared" si="3"/>
        <v>37.083503054989819</v>
      </c>
      <c r="I15" s="350"/>
      <c r="J15" s="368">
        <f t="shared" si="5"/>
        <v>3352</v>
      </c>
      <c r="K15" s="369">
        <f t="shared" si="6"/>
        <v>27.307535641547865</v>
      </c>
      <c r="L15" s="370">
        <v>1539</v>
      </c>
      <c r="M15" s="371">
        <v>45.91288782816229</v>
      </c>
      <c r="N15" s="370">
        <v>1813</v>
      </c>
      <c r="O15" s="372">
        <v>54.087112171837703</v>
      </c>
      <c r="P15" s="350"/>
      <c r="Q15" s="368">
        <v>3080</v>
      </c>
      <c r="R15" s="369">
        <v>25.091649694501015</v>
      </c>
      <c r="S15" s="370">
        <v>1946</v>
      </c>
      <c r="T15" s="371">
        <v>63.181818181818187</v>
      </c>
      <c r="U15" s="370">
        <v>1134</v>
      </c>
      <c r="V15" s="372">
        <v>36.818181818181813</v>
      </c>
      <c r="W15" s="350"/>
      <c r="X15" s="368">
        <v>5843</v>
      </c>
      <c r="Y15" s="369">
        <v>47.60081466395112</v>
      </c>
      <c r="Z15" s="370">
        <v>4238</v>
      </c>
      <c r="AA15" s="371">
        <v>72.531233955160019</v>
      </c>
      <c r="AB15" s="370">
        <v>1605</v>
      </c>
      <c r="AC15" s="372">
        <f t="shared" si="0"/>
        <v>27.468766044839981</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13526</v>
      </c>
      <c r="E16" s="365">
        <f t="shared" si="2"/>
        <v>7849</v>
      </c>
      <c r="F16" s="366">
        <f t="shared" si="3"/>
        <v>58.028981221351472</v>
      </c>
      <c r="G16" s="365">
        <f t="shared" si="4"/>
        <v>5677</v>
      </c>
      <c r="H16" s="367">
        <f t="shared" si="3"/>
        <v>41.971018778648528</v>
      </c>
      <c r="I16" s="350"/>
      <c r="J16" s="368">
        <f t="shared" si="5"/>
        <v>5496</v>
      </c>
      <c r="K16" s="369">
        <f t="shared" si="6"/>
        <v>40.632855241756616</v>
      </c>
      <c r="L16" s="370">
        <v>2303</v>
      </c>
      <c r="M16" s="371">
        <v>41.903202328966522</v>
      </c>
      <c r="N16" s="370">
        <v>3193</v>
      </c>
      <c r="O16" s="372">
        <v>58.096797671033485</v>
      </c>
      <c r="P16" s="350"/>
      <c r="Q16" s="368">
        <v>3137</v>
      </c>
      <c r="R16" s="369">
        <v>23.192370249889102</v>
      </c>
      <c r="S16" s="370">
        <v>1978</v>
      </c>
      <c r="T16" s="371">
        <v>63.053873127191586</v>
      </c>
      <c r="U16" s="370">
        <v>1159</v>
      </c>
      <c r="V16" s="372">
        <v>36.946126872808414</v>
      </c>
      <c r="W16" s="350"/>
      <c r="X16" s="368">
        <v>4893</v>
      </c>
      <c r="Y16" s="369">
        <v>36.174774508354282</v>
      </c>
      <c r="Z16" s="370">
        <v>3568</v>
      </c>
      <c r="AA16" s="371">
        <v>72.920498671571636</v>
      </c>
      <c r="AB16" s="370">
        <v>1325</v>
      </c>
      <c r="AC16" s="372">
        <f t="shared" si="0"/>
        <v>27.079501328428368</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4875</v>
      </c>
      <c r="E17" s="375">
        <f t="shared" si="2"/>
        <v>2884</v>
      </c>
      <c r="F17" s="376">
        <f t="shared" si="3"/>
        <v>59.158974358974362</v>
      </c>
      <c r="G17" s="375">
        <f t="shared" si="4"/>
        <v>1991</v>
      </c>
      <c r="H17" s="367">
        <f t="shared" si="3"/>
        <v>40.841025641025638</v>
      </c>
      <c r="I17" s="350"/>
      <c r="J17" s="377">
        <f t="shared" si="5"/>
        <v>1427</v>
      </c>
      <c r="K17" s="378">
        <f t="shared" si="6"/>
        <v>29.271794871794871</v>
      </c>
      <c r="L17" s="375">
        <v>613</v>
      </c>
      <c r="M17" s="376">
        <v>42.957252978276102</v>
      </c>
      <c r="N17" s="375">
        <v>814</v>
      </c>
      <c r="O17" s="372">
        <v>57.042747021723898</v>
      </c>
      <c r="P17" s="350"/>
      <c r="Q17" s="377">
        <v>1191</v>
      </c>
      <c r="R17" s="378">
        <v>24.430769230769229</v>
      </c>
      <c r="S17" s="375">
        <v>662</v>
      </c>
      <c r="T17" s="376">
        <v>55.583543240973974</v>
      </c>
      <c r="U17" s="375">
        <v>529</v>
      </c>
      <c r="V17" s="372">
        <v>44.416456759026026</v>
      </c>
      <c r="W17" s="350"/>
      <c r="X17" s="377">
        <v>2257</v>
      </c>
      <c r="Y17" s="378">
        <v>46.297435897435896</v>
      </c>
      <c r="Z17" s="375">
        <v>1609</v>
      </c>
      <c r="AA17" s="376">
        <v>71.289322108994241</v>
      </c>
      <c r="AB17" s="375">
        <v>648</v>
      </c>
      <c r="AC17" s="372">
        <f t="shared" si="0"/>
        <v>28.710677891005759</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48882</v>
      </c>
      <c r="E18" s="365">
        <f t="shared" si="2"/>
        <v>30399</v>
      </c>
      <c r="F18" s="366">
        <f t="shared" si="3"/>
        <v>62.188535657297159</v>
      </c>
      <c r="G18" s="365">
        <f t="shared" si="4"/>
        <v>18483</v>
      </c>
      <c r="H18" s="367">
        <f t="shared" si="3"/>
        <v>37.811464342702834</v>
      </c>
      <c r="I18" s="350"/>
      <c r="J18" s="368">
        <f t="shared" si="5"/>
        <v>9476</v>
      </c>
      <c r="K18" s="369">
        <f t="shared" si="6"/>
        <v>19.385458860112106</v>
      </c>
      <c r="L18" s="370">
        <v>3989</v>
      </c>
      <c r="M18" s="371">
        <v>42.095821021528067</v>
      </c>
      <c r="N18" s="370">
        <v>5487</v>
      </c>
      <c r="O18" s="372">
        <v>57.904178978471933</v>
      </c>
      <c r="P18" s="350"/>
      <c r="Q18" s="368">
        <v>9449</v>
      </c>
      <c r="R18" s="369">
        <v>19.330223804263326</v>
      </c>
      <c r="S18" s="370">
        <v>5545</v>
      </c>
      <c r="T18" s="371">
        <v>58.683458567044134</v>
      </c>
      <c r="U18" s="370">
        <v>3904</v>
      </c>
      <c r="V18" s="372">
        <v>41.316541432955866</v>
      </c>
      <c r="W18" s="350"/>
      <c r="X18" s="368">
        <v>29957</v>
      </c>
      <c r="Y18" s="369">
        <v>61.284317335624564</v>
      </c>
      <c r="Z18" s="370">
        <v>20865</v>
      </c>
      <c r="AA18" s="371">
        <v>69.649831425042564</v>
      </c>
      <c r="AB18" s="370">
        <v>9092</v>
      </c>
      <c r="AC18" s="372">
        <f t="shared" si="0"/>
        <v>30.350168574957436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26973</v>
      </c>
      <c r="E19" s="365">
        <f t="shared" si="2"/>
        <v>17585</v>
      </c>
      <c r="F19" s="366">
        <f t="shared" si="3"/>
        <v>65.194824454083715</v>
      </c>
      <c r="G19" s="365">
        <f t="shared" si="4"/>
        <v>9388</v>
      </c>
      <c r="H19" s="367">
        <f t="shared" si="3"/>
        <v>34.805175545916292</v>
      </c>
      <c r="I19" s="350"/>
      <c r="J19" s="368">
        <f t="shared" si="5"/>
        <v>5196</v>
      </c>
      <c r="K19" s="369">
        <f t="shared" si="6"/>
        <v>19.263708152597044</v>
      </c>
      <c r="L19" s="370">
        <v>2230</v>
      </c>
      <c r="M19" s="371">
        <v>42.917628945342571</v>
      </c>
      <c r="N19" s="370">
        <v>2966</v>
      </c>
      <c r="O19" s="372">
        <v>57.082371054657429</v>
      </c>
      <c r="P19" s="350"/>
      <c r="Q19" s="368">
        <v>5508</v>
      </c>
      <c r="R19" s="369">
        <v>20.42042042042042</v>
      </c>
      <c r="S19" s="370">
        <v>3667</v>
      </c>
      <c r="T19" s="371">
        <v>66.575889615105297</v>
      </c>
      <c r="U19" s="370">
        <v>1841</v>
      </c>
      <c r="V19" s="372">
        <v>33.424110384894703</v>
      </c>
      <c r="W19" s="350"/>
      <c r="X19" s="368">
        <v>16269</v>
      </c>
      <c r="Y19" s="369">
        <v>60.31587142698254</v>
      </c>
      <c r="Z19" s="370">
        <v>11688</v>
      </c>
      <c r="AA19" s="371">
        <v>71.842153789415448</v>
      </c>
      <c r="AB19" s="370">
        <v>4581</v>
      </c>
      <c r="AC19" s="372">
        <f t="shared" si="0"/>
        <v>28.157846210584548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83670</v>
      </c>
      <c r="E20" s="365">
        <f t="shared" si="2"/>
        <v>52703</v>
      </c>
      <c r="F20" s="366">
        <f t="shared" si="3"/>
        <v>62.989123939285285</v>
      </c>
      <c r="G20" s="365">
        <f t="shared" si="4"/>
        <v>30967</v>
      </c>
      <c r="H20" s="367">
        <f t="shared" si="3"/>
        <v>37.010876060714715</v>
      </c>
      <c r="I20" s="350"/>
      <c r="J20" s="368">
        <f t="shared" si="5"/>
        <v>24272</v>
      </c>
      <c r="K20" s="369">
        <f t="shared" si="6"/>
        <v>29.009202820604756</v>
      </c>
      <c r="L20" s="370">
        <v>10827</v>
      </c>
      <c r="M20" s="371">
        <v>44.606954515491097</v>
      </c>
      <c r="N20" s="370">
        <v>13445</v>
      </c>
      <c r="O20" s="372">
        <v>55.393045484508896</v>
      </c>
      <c r="P20" s="350"/>
      <c r="Q20" s="368">
        <v>19555</v>
      </c>
      <c r="R20" s="369">
        <v>23.371578821560892</v>
      </c>
      <c r="S20" s="370">
        <v>12754</v>
      </c>
      <c r="T20" s="371">
        <v>65.22117105599591</v>
      </c>
      <c r="U20" s="370">
        <v>6801</v>
      </c>
      <c r="V20" s="372">
        <v>34.77882894400409</v>
      </c>
      <c r="W20" s="350"/>
      <c r="X20" s="368">
        <v>39843</v>
      </c>
      <c r="Y20" s="369">
        <v>47.619218357834349</v>
      </c>
      <c r="Z20" s="370">
        <v>29122</v>
      </c>
      <c r="AA20" s="371">
        <v>73.091885651180888</v>
      </c>
      <c r="AB20" s="370">
        <v>10721</v>
      </c>
      <c r="AC20" s="372">
        <f t="shared" si="0"/>
        <v>26.908114348819119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51759</v>
      </c>
      <c r="E21" s="365">
        <f t="shared" si="2"/>
        <v>31581</v>
      </c>
      <c r="F21" s="366">
        <f t="shared" si="3"/>
        <v>61.015475569466183</v>
      </c>
      <c r="G21" s="365">
        <f t="shared" si="4"/>
        <v>20178</v>
      </c>
      <c r="H21" s="367">
        <f t="shared" si="3"/>
        <v>38.984524430533817</v>
      </c>
      <c r="I21" s="350"/>
      <c r="J21" s="368">
        <f t="shared" si="5"/>
        <v>15769</v>
      </c>
      <c r="K21" s="369">
        <f t="shared" si="6"/>
        <v>30.46619911512974</v>
      </c>
      <c r="L21" s="370">
        <v>6185</v>
      </c>
      <c r="M21" s="371">
        <v>39.222525207685962</v>
      </c>
      <c r="N21" s="370">
        <v>9584</v>
      </c>
      <c r="O21" s="372">
        <v>60.777474792314038</v>
      </c>
      <c r="P21" s="350"/>
      <c r="Q21" s="368">
        <v>11653</v>
      </c>
      <c r="R21" s="369">
        <v>22.513958925017871</v>
      </c>
      <c r="S21" s="370">
        <v>7669</v>
      </c>
      <c r="T21" s="371">
        <v>65.811379044022999</v>
      </c>
      <c r="U21" s="370">
        <v>3984</v>
      </c>
      <c r="V21" s="372">
        <v>34.188620955977001</v>
      </c>
      <c r="W21" s="350"/>
      <c r="X21" s="368">
        <v>24337</v>
      </c>
      <c r="Y21" s="369">
        <v>47.019841959852393</v>
      </c>
      <c r="Z21" s="370">
        <v>17727</v>
      </c>
      <c r="AA21" s="371">
        <v>72.839709084932409</v>
      </c>
      <c r="AB21" s="370">
        <v>6610</v>
      </c>
      <c r="AC21" s="372">
        <f t="shared" si="0"/>
        <v>27.160290915067591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11678</v>
      </c>
      <c r="E22" s="365">
        <f t="shared" si="2"/>
        <v>7446</v>
      </c>
      <c r="F22" s="366">
        <f t="shared" si="3"/>
        <v>63.760917965405042</v>
      </c>
      <c r="G22" s="365">
        <f t="shared" si="4"/>
        <v>4232</v>
      </c>
      <c r="H22" s="367">
        <f t="shared" si="3"/>
        <v>36.239082034594965</v>
      </c>
      <c r="I22" s="350"/>
      <c r="J22" s="368">
        <f t="shared" si="5"/>
        <v>3051</v>
      </c>
      <c r="K22" s="369">
        <f t="shared" si="6"/>
        <v>26.126048980989896</v>
      </c>
      <c r="L22" s="370">
        <v>1322</v>
      </c>
      <c r="M22" s="371">
        <v>43.330055719436253</v>
      </c>
      <c r="N22" s="370">
        <v>1729</v>
      </c>
      <c r="O22" s="372">
        <v>56.669944280563747</v>
      </c>
      <c r="P22" s="350"/>
      <c r="Q22" s="368">
        <v>2559</v>
      </c>
      <c r="R22" s="369">
        <v>21.912998801164584</v>
      </c>
      <c r="S22" s="370">
        <v>1738</v>
      </c>
      <c r="T22" s="371">
        <v>67.917155138726059</v>
      </c>
      <c r="U22" s="370">
        <v>821</v>
      </c>
      <c r="V22" s="372">
        <v>32.082844861273934</v>
      </c>
      <c r="W22" s="350"/>
      <c r="X22" s="368">
        <v>6068</v>
      </c>
      <c r="Y22" s="369">
        <v>51.960952217845524</v>
      </c>
      <c r="Z22" s="370">
        <v>4386</v>
      </c>
      <c r="AA22" s="371">
        <v>72.280817402768633</v>
      </c>
      <c r="AB22" s="370">
        <v>1682</v>
      </c>
      <c r="AC22" s="372">
        <f t="shared" si="0"/>
        <v>27.719182597231377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23172</v>
      </c>
      <c r="E23" s="365">
        <f t="shared" si="2"/>
        <v>13411</v>
      </c>
      <c r="F23" s="366">
        <f t="shared" si="3"/>
        <v>57.875884688417059</v>
      </c>
      <c r="G23" s="365">
        <f t="shared" si="4"/>
        <v>9761</v>
      </c>
      <c r="H23" s="367">
        <f t="shared" si="3"/>
        <v>42.124115311582941</v>
      </c>
      <c r="I23" s="350"/>
      <c r="J23" s="368">
        <f t="shared" si="5"/>
        <v>8322</v>
      </c>
      <c r="K23" s="369">
        <f t="shared" si="6"/>
        <v>35.914034179181769</v>
      </c>
      <c r="L23" s="370">
        <v>3020</v>
      </c>
      <c r="M23" s="371">
        <v>36.289353520788268</v>
      </c>
      <c r="N23" s="370">
        <v>5302</v>
      </c>
      <c r="O23" s="372">
        <v>63.710646479211732</v>
      </c>
      <c r="P23" s="350"/>
      <c r="Q23" s="368">
        <v>4260</v>
      </c>
      <c r="R23" s="369">
        <v>18.384256861729671</v>
      </c>
      <c r="S23" s="370">
        <v>2564</v>
      </c>
      <c r="T23" s="371">
        <v>60.187793427230055</v>
      </c>
      <c r="U23" s="370">
        <v>1696</v>
      </c>
      <c r="V23" s="372">
        <v>39.812206572769952</v>
      </c>
      <c r="W23" s="350"/>
      <c r="X23" s="368">
        <v>10590</v>
      </c>
      <c r="Y23" s="369">
        <v>45.701708959088556</v>
      </c>
      <c r="Z23" s="370">
        <v>7827</v>
      </c>
      <c r="AA23" s="371">
        <v>73.909348441926355</v>
      </c>
      <c r="AB23" s="370">
        <v>2763</v>
      </c>
      <c r="AC23" s="372">
        <f t="shared" si="0"/>
        <v>26.090651558073652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53234</v>
      </c>
      <c r="E24" s="365">
        <f t="shared" si="2"/>
        <v>35365</v>
      </c>
      <c r="F24" s="366">
        <f t="shared" si="3"/>
        <v>66.433106661156401</v>
      </c>
      <c r="G24" s="365">
        <f t="shared" si="4"/>
        <v>17869</v>
      </c>
      <c r="H24" s="367">
        <f t="shared" si="3"/>
        <v>33.566893338843599</v>
      </c>
      <c r="I24" s="350"/>
      <c r="J24" s="368">
        <f t="shared" si="5"/>
        <v>13122</v>
      </c>
      <c r="K24" s="369">
        <f t="shared" si="6"/>
        <v>24.649659991734609</v>
      </c>
      <c r="L24" s="370">
        <v>6055</v>
      </c>
      <c r="M24" s="371">
        <v>46.143880506020423</v>
      </c>
      <c r="N24" s="370">
        <v>7067</v>
      </c>
      <c r="O24" s="372">
        <v>53.856119493979584</v>
      </c>
      <c r="P24" s="350"/>
      <c r="Q24" s="368">
        <v>11109</v>
      </c>
      <c r="R24" s="369">
        <v>20.868242100912951</v>
      </c>
      <c r="S24" s="370">
        <v>7730</v>
      </c>
      <c r="T24" s="371">
        <v>69.583220811954277</v>
      </c>
      <c r="U24" s="370">
        <v>3379</v>
      </c>
      <c r="V24" s="372">
        <v>30.41677918804573</v>
      </c>
      <c r="W24" s="350"/>
      <c r="X24" s="368">
        <v>29003</v>
      </c>
      <c r="Y24" s="369">
        <v>54.482097907352447</v>
      </c>
      <c r="Z24" s="370">
        <v>21580</v>
      </c>
      <c r="AA24" s="371">
        <v>74.406095921111614</v>
      </c>
      <c r="AB24" s="370">
        <v>7423</v>
      </c>
      <c r="AC24" s="372">
        <f t="shared" si="0"/>
        <v>25.593904078888389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12716</v>
      </c>
      <c r="E25" s="365">
        <f t="shared" si="2"/>
        <v>8047</v>
      </c>
      <c r="F25" s="366">
        <f t="shared" si="3"/>
        <v>63.282478766907836</v>
      </c>
      <c r="G25" s="365">
        <f t="shared" si="4"/>
        <v>4669</v>
      </c>
      <c r="H25" s="367">
        <f t="shared" si="3"/>
        <v>36.717521233092164</v>
      </c>
      <c r="I25" s="350"/>
      <c r="J25" s="368">
        <f t="shared" si="5"/>
        <v>3619</v>
      </c>
      <c r="K25" s="369">
        <f t="shared" si="6"/>
        <v>28.460207612456745</v>
      </c>
      <c r="L25" s="370">
        <v>1448</v>
      </c>
      <c r="M25" s="371">
        <v>40.011052777010228</v>
      </c>
      <c r="N25" s="370">
        <v>2171</v>
      </c>
      <c r="O25" s="372">
        <v>59.988947222989772</v>
      </c>
      <c r="P25" s="350"/>
      <c r="Q25" s="368">
        <v>3284</v>
      </c>
      <c r="R25" s="369">
        <v>25.825731362063543</v>
      </c>
      <c r="S25" s="370">
        <v>2349</v>
      </c>
      <c r="T25" s="371">
        <v>71.52862362971986</v>
      </c>
      <c r="U25" s="370">
        <v>935</v>
      </c>
      <c r="V25" s="372">
        <v>28.471376370280144</v>
      </c>
      <c r="W25" s="350"/>
      <c r="X25" s="368">
        <v>5813</v>
      </c>
      <c r="Y25" s="369">
        <v>45.714061025479715</v>
      </c>
      <c r="Z25" s="370">
        <v>4250</v>
      </c>
      <c r="AA25" s="371">
        <v>73.111990366420088</v>
      </c>
      <c r="AB25" s="370">
        <v>1563</v>
      </c>
      <c r="AC25" s="372">
        <f t="shared" si="0"/>
        <v>26.888009633579905</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6618</v>
      </c>
      <c r="E26" s="380">
        <f t="shared" si="2"/>
        <v>4091</v>
      </c>
      <c r="F26" s="381">
        <f t="shared" si="3"/>
        <v>61.816258688425506</v>
      </c>
      <c r="G26" s="380">
        <f t="shared" si="4"/>
        <v>2527</v>
      </c>
      <c r="H26" s="367">
        <f t="shared" si="3"/>
        <v>38.183741311574494</v>
      </c>
      <c r="I26" s="350"/>
      <c r="J26" s="377">
        <f t="shared" si="5"/>
        <v>1579</v>
      </c>
      <c r="K26" s="378">
        <f t="shared" si="6"/>
        <v>23.859171955273499</v>
      </c>
      <c r="L26" s="375">
        <v>645</v>
      </c>
      <c r="M26" s="376">
        <v>40.848638378720707</v>
      </c>
      <c r="N26" s="375">
        <v>934</v>
      </c>
      <c r="O26" s="372">
        <v>59.151361621279285</v>
      </c>
      <c r="P26" s="350"/>
      <c r="Q26" s="377">
        <v>1309</v>
      </c>
      <c r="R26" s="378">
        <v>19.779389543668781</v>
      </c>
      <c r="S26" s="375">
        <v>747</v>
      </c>
      <c r="T26" s="376">
        <v>57.066462948815889</v>
      </c>
      <c r="U26" s="375">
        <v>562</v>
      </c>
      <c r="V26" s="372">
        <v>42.933537051184111</v>
      </c>
      <c r="W26" s="350"/>
      <c r="X26" s="377">
        <v>3730</v>
      </c>
      <c r="Y26" s="378">
        <v>56.361438501057727</v>
      </c>
      <c r="Z26" s="375">
        <v>2699</v>
      </c>
      <c r="AA26" s="376">
        <v>72.359249329758711</v>
      </c>
      <c r="AB26" s="375">
        <v>1031</v>
      </c>
      <c r="AC26" s="372">
        <f t="shared" si="0"/>
        <v>27.640750670241289</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28789</v>
      </c>
      <c r="E27" s="380">
        <f t="shared" si="2"/>
        <v>17109</v>
      </c>
      <c r="F27" s="381">
        <f t="shared" si="3"/>
        <v>59.428948556740423</v>
      </c>
      <c r="G27" s="380">
        <f t="shared" si="4"/>
        <v>11680</v>
      </c>
      <c r="H27" s="367">
        <f t="shared" si="3"/>
        <v>40.571051443259577</v>
      </c>
      <c r="I27" s="350"/>
      <c r="J27" s="377">
        <f t="shared" si="5"/>
        <v>8352</v>
      </c>
      <c r="K27" s="378">
        <f t="shared" si="6"/>
        <v>29.011080621070544</v>
      </c>
      <c r="L27" s="375">
        <v>3260</v>
      </c>
      <c r="M27" s="376">
        <v>39.032567049808428</v>
      </c>
      <c r="N27" s="375">
        <v>5092</v>
      </c>
      <c r="O27" s="372">
        <v>60.967432950191572</v>
      </c>
      <c r="P27" s="350"/>
      <c r="Q27" s="377">
        <v>5859</v>
      </c>
      <c r="R27" s="378">
        <v>20.351523151203583</v>
      </c>
      <c r="S27" s="375">
        <v>3392</v>
      </c>
      <c r="T27" s="376">
        <v>57.89383853899983</v>
      </c>
      <c r="U27" s="375">
        <v>2467</v>
      </c>
      <c r="V27" s="372">
        <v>42.10616146100017</v>
      </c>
      <c r="W27" s="350"/>
      <c r="X27" s="377">
        <v>14578</v>
      </c>
      <c r="Y27" s="378">
        <v>50.637396227725873</v>
      </c>
      <c r="Z27" s="375">
        <v>10457</v>
      </c>
      <c r="AA27" s="376">
        <v>71.731376046096855</v>
      </c>
      <c r="AB27" s="375">
        <v>4121</v>
      </c>
      <c r="AC27" s="372">
        <f t="shared" si="0"/>
        <v>28.268623953903145</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2915</v>
      </c>
      <c r="E28" s="380">
        <f t="shared" si="2"/>
        <v>1975</v>
      </c>
      <c r="F28" s="381">
        <f t="shared" si="3"/>
        <v>67.753001715265867</v>
      </c>
      <c r="G28" s="380">
        <f t="shared" si="4"/>
        <v>940</v>
      </c>
      <c r="H28" s="382">
        <f t="shared" si="3"/>
        <v>32.246998284734133</v>
      </c>
      <c r="I28" s="350"/>
      <c r="J28" s="377">
        <f t="shared" si="5"/>
        <v>382</v>
      </c>
      <c r="K28" s="378">
        <f t="shared" si="6"/>
        <v>13.104631217838767</v>
      </c>
      <c r="L28" s="375">
        <v>169</v>
      </c>
      <c r="M28" s="376">
        <v>44.240837696335078</v>
      </c>
      <c r="N28" s="375">
        <v>213</v>
      </c>
      <c r="O28" s="383">
        <v>55.759162303664922</v>
      </c>
      <c r="P28" s="350"/>
      <c r="Q28" s="377">
        <v>611</v>
      </c>
      <c r="R28" s="378">
        <v>20.960548885077188</v>
      </c>
      <c r="S28" s="375">
        <v>399</v>
      </c>
      <c r="T28" s="376">
        <v>65.30278232405891</v>
      </c>
      <c r="U28" s="375">
        <v>212</v>
      </c>
      <c r="V28" s="383">
        <v>34.697217675941076</v>
      </c>
      <c r="W28" s="350"/>
      <c r="X28" s="377">
        <v>1922</v>
      </c>
      <c r="Y28" s="378">
        <v>65.934819897084054</v>
      </c>
      <c r="Z28" s="375">
        <v>1407</v>
      </c>
      <c r="AA28" s="376">
        <v>73.204994797086371</v>
      </c>
      <c r="AB28" s="375">
        <v>515</v>
      </c>
      <c r="AC28" s="383">
        <f t="shared" si="0"/>
        <v>26.795005202913629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1090</v>
      </c>
      <c r="E29" s="386">
        <f t="shared" si="2"/>
        <v>586</v>
      </c>
      <c r="F29" s="387">
        <f t="shared" si="3"/>
        <v>53.761467889908253</v>
      </c>
      <c r="G29" s="386">
        <f t="shared" si="4"/>
        <v>504</v>
      </c>
      <c r="H29" s="388">
        <f t="shared" si="3"/>
        <v>46.238532110091747</v>
      </c>
      <c r="I29" s="350"/>
      <c r="J29" s="389">
        <f t="shared" si="5"/>
        <v>598</v>
      </c>
      <c r="K29" s="390">
        <f t="shared" si="6"/>
        <v>54.862385321100916</v>
      </c>
      <c r="L29" s="391">
        <v>215</v>
      </c>
      <c r="M29" s="392">
        <v>35.953177257525084</v>
      </c>
      <c r="N29" s="391">
        <v>383</v>
      </c>
      <c r="O29" s="393">
        <v>64.046822742474916</v>
      </c>
      <c r="P29" s="350"/>
      <c r="Q29" s="389">
        <v>190</v>
      </c>
      <c r="R29" s="390">
        <v>17.431192660550458</v>
      </c>
      <c r="S29" s="391">
        <v>135</v>
      </c>
      <c r="T29" s="392">
        <v>71.05263157894737</v>
      </c>
      <c r="U29" s="391">
        <v>55</v>
      </c>
      <c r="V29" s="393">
        <v>28.947368421052634</v>
      </c>
      <c r="W29" s="350"/>
      <c r="X29" s="389">
        <v>302</v>
      </c>
      <c r="Y29" s="390">
        <v>27.706422018348626</v>
      </c>
      <c r="Z29" s="391">
        <v>236</v>
      </c>
      <c r="AA29" s="392">
        <v>78.145695364238406</v>
      </c>
      <c r="AB29" s="391">
        <v>66</v>
      </c>
      <c r="AC29" s="393">
        <f t="shared" si="0"/>
        <v>21.85430463576159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34" t="s">
        <v>0</v>
      </c>
      <c r="C31" s="320"/>
      <c r="D31" s="1235">
        <f>J31+Q31+X31</f>
        <v>489330</v>
      </c>
      <c r="E31" s="1236">
        <f>L31+S31+Z31</f>
        <v>308792</v>
      </c>
      <c r="F31" s="1237">
        <f>E31/$D31*100</f>
        <v>63.105062023583272</v>
      </c>
      <c r="G31" s="1236">
        <f>N31+U31+AB31</f>
        <v>180538</v>
      </c>
      <c r="H31" s="1238">
        <f>G31/$D31*100</f>
        <v>36.894937976416728</v>
      </c>
      <c r="I31" s="320"/>
      <c r="J31" s="1239">
        <f>SUM(J12:J29)</f>
        <v>129447</v>
      </c>
      <c r="K31" s="1240">
        <f>J31/$D31*100</f>
        <v>26.453926797866472</v>
      </c>
      <c r="L31" s="1236">
        <f>SUM(L12:L29)</f>
        <v>54847</v>
      </c>
      <c r="M31" s="1237">
        <f>L31/$J31*100</f>
        <v>42.370236467434545</v>
      </c>
      <c r="N31" s="1236">
        <f>SUM(N12:N29)</f>
        <v>74600</v>
      </c>
      <c r="O31" s="1241">
        <f>N31/$J31*100</f>
        <v>57.629763532565448</v>
      </c>
      <c r="P31" s="320"/>
      <c r="Q31" s="1239">
        <f>SUM(Q12:Q29)</f>
        <v>108698</v>
      </c>
      <c r="R31" s="1240">
        <f>Q31/$D31*100</f>
        <v>22.213639057486766</v>
      </c>
      <c r="S31" s="1236">
        <f>SUM(S12:S29)</f>
        <v>71586</v>
      </c>
      <c r="T31" s="1237">
        <f>S31/$Q31*100</f>
        <v>65.857697473734561</v>
      </c>
      <c r="U31" s="1236">
        <f>SUM(U12:U29)</f>
        <v>37112</v>
      </c>
      <c r="V31" s="1241">
        <f>U31/$Q31*100</f>
        <v>34.142302526265432</v>
      </c>
      <c r="W31" s="320"/>
      <c r="X31" s="1239">
        <f>SUM(X12:X29)</f>
        <v>251185</v>
      </c>
      <c r="Y31" s="1240">
        <f>X31/$D31*100</f>
        <v>51.332434144646768</v>
      </c>
      <c r="Z31" s="1236">
        <f>SUM(Z12:Z29)</f>
        <v>182359</v>
      </c>
      <c r="AA31" s="1237">
        <f>Z31/$X31*100</f>
        <v>72.59947847204252</v>
      </c>
      <c r="AB31" s="1236">
        <f>SUM(AB12:AB29)</f>
        <v>68826</v>
      </c>
      <c r="AC31" s="1241">
        <f>AB31/$X31*100</f>
        <v>27.400521527957483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385"/>
      <c r="C34" s="1385"/>
      <c r="D34" s="1385"/>
      <c r="E34" s="1385"/>
      <c r="F34" s="1385"/>
      <c r="G34" s="1385"/>
      <c r="H34" s="1385"/>
      <c r="I34" s="1385"/>
      <c r="J34" s="1385"/>
      <c r="K34" s="1385"/>
      <c r="L34" s="1385"/>
      <c r="M34" s="1385"/>
      <c r="N34" s="1385"/>
      <c r="O34" s="1385"/>
    </row>
    <row r="35" spans="2:15" s="329" customFormat="1" ht="29.25" customHeight="1" x14ac:dyDescent="0.25">
      <c r="B35" s="1386"/>
      <c r="C35" s="1386"/>
      <c r="D35" s="1386"/>
      <c r="E35" s="1386"/>
      <c r="F35" s="1386"/>
      <c r="G35" s="1386"/>
      <c r="H35" s="1386"/>
      <c r="I35" s="1386"/>
      <c r="J35" s="1386"/>
      <c r="K35" s="1386"/>
      <c r="L35" s="1386"/>
      <c r="M35" s="1386"/>
    </row>
    <row r="36" spans="2:15" s="329" customFormat="1" ht="4.5" customHeight="1" x14ac:dyDescent="0.25">
      <c r="B36" s="1376"/>
      <c r="C36" s="1376"/>
      <c r="D36" s="1376"/>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387"/>
      <c r="C2" s="1387"/>
    </row>
    <row r="3" spans="1:38" s="345" customFormat="1" ht="4.5" customHeight="1" x14ac:dyDescent="0.25">
      <c r="B3" s="1388"/>
      <c r="C3" s="1388"/>
    </row>
    <row r="4" spans="1:38" s="492" customFormat="1" ht="17.25" customHeight="1" x14ac:dyDescent="0.25">
      <c r="A4" s="1414" t="s">
        <v>427</v>
      </c>
      <c r="B4" s="1414"/>
      <c r="C4" s="1414"/>
      <c r="D4" s="1414"/>
      <c r="E4" s="1414"/>
      <c r="F4" s="1414"/>
      <c r="G4" s="1414"/>
      <c r="H4" s="1414"/>
      <c r="I4" s="1414"/>
      <c r="J4" s="1414"/>
      <c r="K4" s="1414"/>
      <c r="L4" s="1414"/>
      <c r="M4" s="1414"/>
      <c r="N4" s="1414"/>
    </row>
    <row r="5" spans="1:38" s="492" customFormat="1" ht="17.25" customHeight="1" x14ac:dyDescent="0.25">
      <c r="B5" s="1415" t="str">
        <f>porsaad!$B$6</f>
        <v>Situación a 30 de junio de 2024</v>
      </c>
      <c r="C5" s="1415"/>
      <c r="D5" s="1415"/>
      <c r="E5" s="1415"/>
      <c r="F5" s="1415"/>
      <c r="G5" s="1415"/>
      <c r="H5" s="1415"/>
      <c r="I5" s="1415"/>
      <c r="J5" s="1415"/>
      <c r="K5" s="1415"/>
      <c r="L5" s="1415"/>
      <c r="M5" s="1415"/>
      <c r="N5" s="1415"/>
    </row>
    <row r="6" spans="1:38" s="492" customFormat="1" ht="6" customHeight="1" x14ac:dyDescent="0.25"/>
    <row r="7" spans="1:38" s="437" customFormat="1" ht="12.75" customHeight="1" x14ac:dyDescent="0.25">
      <c r="A7" s="488"/>
      <c r="B7" s="1391" t="s">
        <v>12</v>
      </c>
      <c r="D7" s="1394" t="s">
        <v>251</v>
      </c>
      <c r="E7" s="1395"/>
      <c r="F7" s="489"/>
      <c r="G7" s="1425"/>
      <c r="H7" s="1425"/>
      <c r="I7" s="489"/>
      <c r="J7" s="1425"/>
      <c r="K7" s="1425"/>
      <c r="L7" s="489"/>
      <c r="M7" s="1425"/>
      <c r="N7" s="1426"/>
      <c r="O7" s="488"/>
      <c r="P7" s="488"/>
      <c r="W7" s="490"/>
    </row>
    <row r="8" spans="1:38" s="437" customFormat="1" ht="45.75" customHeight="1" x14ac:dyDescent="0.25">
      <c r="A8" s="488"/>
      <c r="B8" s="1392"/>
      <c r="D8" s="1423"/>
      <c r="E8" s="1424"/>
      <c r="F8" s="491"/>
      <c r="G8" s="1547" t="s">
        <v>268</v>
      </c>
      <c r="H8" s="1548"/>
      <c r="I8" s="746"/>
      <c r="J8" s="1547" t="s">
        <v>269</v>
      </c>
      <c r="K8" s="1548"/>
      <c r="L8" s="746"/>
      <c r="M8" s="1547" t="s">
        <v>270</v>
      </c>
      <c r="N8" s="1548"/>
      <c r="O8" s="488"/>
      <c r="P8" s="488"/>
      <c r="W8" s="490"/>
    </row>
    <row r="9" spans="1:38" s="437" customFormat="1" ht="6" customHeight="1" x14ac:dyDescent="0.25">
      <c r="A9" s="488"/>
      <c r="B9" s="1392"/>
      <c r="D9" s="1427" t="s">
        <v>9</v>
      </c>
      <c r="E9" s="1434" t="s">
        <v>218</v>
      </c>
      <c r="G9" s="1429" t="s">
        <v>9</v>
      </c>
      <c r="H9" s="1431" t="s">
        <v>218</v>
      </c>
      <c r="J9" s="1429" t="s">
        <v>9</v>
      </c>
      <c r="K9" s="1431" t="s">
        <v>218</v>
      </c>
      <c r="M9" s="1429" t="s">
        <v>9</v>
      </c>
      <c r="N9" s="1431" t="s">
        <v>218</v>
      </c>
      <c r="O9" s="488"/>
      <c r="P9" s="488"/>
      <c r="W9" s="490"/>
    </row>
    <row r="10" spans="1:38" s="437" customFormat="1" ht="27.75" customHeight="1" x14ac:dyDescent="0.25">
      <c r="A10" s="488"/>
      <c r="B10" s="1393"/>
      <c r="D10" s="1428"/>
      <c r="E10" s="1435"/>
      <c r="F10" s="493"/>
      <c r="G10" s="1430"/>
      <c r="H10" s="1432"/>
      <c r="I10" s="494"/>
      <c r="J10" s="1430"/>
      <c r="K10" s="1432"/>
      <c r="L10" s="494"/>
      <c r="M10" s="1430"/>
      <c r="N10" s="1432"/>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286867</v>
      </c>
      <c r="E12" s="498">
        <f>D12/'20pobl'!D12*100</f>
        <v>3.3418230139814709</v>
      </c>
      <c r="F12" s="350"/>
      <c r="G12" s="355">
        <v>87439</v>
      </c>
      <c r="H12" s="498">
        <v>1.2462609250400543</v>
      </c>
      <c r="I12" s="350"/>
      <c r="J12" s="355">
        <v>59062</v>
      </c>
      <c r="K12" s="498">
        <v>5.1539725520550181</v>
      </c>
      <c r="L12" s="350"/>
      <c r="M12" s="355">
        <v>140366</v>
      </c>
      <c r="N12" s="498">
        <f>M12/'20pobl'!X12*100</f>
        <v>33.255071797654054</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41854</v>
      </c>
      <c r="E13" s="500">
        <f>D13/'20pobl'!D13*100</f>
        <v>3.12043116733232</v>
      </c>
      <c r="F13" s="350"/>
      <c r="G13" s="368">
        <v>8522</v>
      </c>
      <c r="H13" s="501">
        <v>0.8160966981696719</v>
      </c>
      <c r="I13" s="350"/>
      <c r="J13" s="368">
        <v>7588</v>
      </c>
      <c r="K13" s="501">
        <v>3.7752558546815065</v>
      </c>
      <c r="L13" s="350"/>
      <c r="M13" s="368">
        <v>25744</v>
      </c>
      <c r="N13" s="501">
        <f>M13/'20pobl'!X13*100</f>
        <v>26.800753719145927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31659</v>
      </c>
      <c r="E14" s="500">
        <f>D14/'20pobl'!D14*100</f>
        <v>3.1468302089338609</v>
      </c>
      <c r="F14" s="350"/>
      <c r="G14" s="368">
        <v>7692</v>
      </c>
      <c r="H14" s="501">
        <v>1.0553249871377122</v>
      </c>
      <c r="I14" s="350"/>
      <c r="J14" s="368">
        <v>6517</v>
      </c>
      <c r="K14" s="501">
        <v>3.3715828901351323</v>
      </c>
      <c r="L14" s="350"/>
      <c r="M14" s="368">
        <v>17450</v>
      </c>
      <c r="N14" s="501">
        <f>M14/'20pobl'!X14*100</f>
        <v>20.800305150608516</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30170</v>
      </c>
      <c r="E15" s="500">
        <f>D15/'20pobl'!D15*100</f>
        <v>2.4935821460510157</v>
      </c>
      <c r="F15" s="350"/>
      <c r="G15" s="368">
        <v>8142</v>
      </c>
      <c r="H15" s="501">
        <v>0.80588328450391955</v>
      </c>
      <c r="I15" s="350"/>
      <c r="J15" s="368">
        <v>6524</v>
      </c>
      <c r="K15" s="501">
        <v>4.4370086237384037</v>
      </c>
      <c r="L15" s="350"/>
      <c r="M15" s="368">
        <v>15504</v>
      </c>
      <c r="N15" s="501">
        <f>M15/'20pobl'!X15*100</f>
        <v>29.503330161750714</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42634</v>
      </c>
      <c r="E16" s="500">
        <f>D16/'20pobl'!D16*100</f>
        <v>1.9265111503938517</v>
      </c>
      <c r="F16" s="350"/>
      <c r="G16" s="368">
        <v>16790</v>
      </c>
      <c r="H16" s="501">
        <v>0.91926005861583204</v>
      </c>
      <c r="I16" s="350"/>
      <c r="J16" s="368">
        <v>8563</v>
      </c>
      <c r="K16" s="501">
        <v>2.9714789379990494</v>
      </c>
      <c r="L16" s="350"/>
      <c r="M16" s="368">
        <v>17281</v>
      </c>
      <c r="N16" s="501">
        <f>M16/'20pobl'!X16*100</f>
        <v>17.566633460060586</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17715</v>
      </c>
      <c r="E17" s="502">
        <f>D17/'20pobl'!D17*100</f>
        <v>3.0107735215088027</v>
      </c>
      <c r="F17" s="350"/>
      <c r="G17" s="377">
        <v>4610</v>
      </c>
      <c r="H17" s="502">
        <v>1.0239574957686788</v>
      </c>
      <c r="I17" s="350"/>
      <c r="J17" s="377">
        <v>3752</v>
      </c>
      <c r="K17" s="502">
        <v>3.8484024821785736</v>
      </c>
      <c r="L17" s="350"/>
      <c r="M17" s="377">
        <v>9353</v>
      </c>
      <c r="N17" s="502">
        <f>M17/'20pobl'!X17*100</f>
        <v>22.992772506022913</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124717</v>
      </c>
      <c r="E18" s="500">
        <f>D18/'20pobl'!D18*100</f>
        <v>5.2320695992747419</v>
      </c>
      <c r="F18" s="350"/>
      <c r="G18" s="368">
        <v>25706</v>
      </c>
      <c r="H18" s="501">
        <v>1.4667627542912767</v>
      </c>
      <c r="I18" s="350"/>
      <c r="J18" s="368">
        <v>21496</v>
      </c>
      <c r="K18" s="501">
        <v>5.1955208693361312</v>
      </c>
      <c r="L18" s="350"/>
      <c r="M18" s="368">
        <v>77515</v>
      </c>
      <c r="N18" s="501">
        <f>M18/'20pobl'!X18*100</f>
        <v>35.656293843004669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73499</v>
      </c>
      <c r="E19" s="500">
        <f>D19/'20pobl'!D19*100</f>
        <v>3.5266778818148583</v>
      </c>
      <c r="F19" s="350"/>
      <c r="G19" s="368">
        <v>16843</v>
      </c>
      <c r="H19" s="501">
        <v>1.0027684338999197</v>
      </c>
      <c r="I19" s="350"/>
      <c r="J19" s="368">
        <v>12841</v>
      </c>
      <c r="K19" s="501">
        <v>4.6962659547233301</v>
      </c>
      <c r="L19" s="350"/>
      <c r="M19" s="368">
        <v>43815</v>
      </c>
      <c r="N19" s="501">
        <f>M19/'20pobl'!X19*100</f>
        <v>33.445033051921286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214625</v>
      </c>
      <c r="E20" s="500">
        <f>D20/'20pobl'!D20*100</f>
        <v>2.7160972533027552</v>
      </c>
      <c r="F20" s="350"/>
      <c r="G20" s="368">
        <v>56766</v>
      </c>
      <c r="H20" s="501">
        <v>0.89075459621431652</v>
      </c>
      <c r="I20" s="350"/>
      <c r="J20" s="368">
        <v>43138</v>
      </c>
      <c r="K20" s="501">
        <v>4.008444699668642</v>
      </c>
      <c r="L20" s="350"/>
      <c r="M20" s="368">
        <v>114721</v>
      </c>
      <c r="N20" s="501">
        <f>M20/'20pobl'!X20*100</f>
        <v>25.325506748552932</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156081</v>
      </c>
      <c r="E21" s="500">
        <f>D21/'20pobl'!D21*100</f>
        <v>2.9922385953745976</v>
      </c>
      <c r="F21" s="350"/>
      <c r="G21" s="368">
        <v>41116</v>
      </c>
      <c r="H21" s="501">
        <v>0.98631191166659993</v>
      </c>
      <c r="I21" s="350"/>
      <c r="J21" s="368">
        <v>31573</v>
      </c>
      <c r="K21" s="501">
        <v>4.1803261324337067</v>
      </c>
      <c r="L21" s="350"/>
      <c r="M21" s="368">
        <v>83392</v>
      </c>
      <c r="N21" s="501">
        <f>M21/'20pobl'!X21*100</f>
        <v>28.533692833044778</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35934</v>
      </c>
      <c r="E22" s="500">
        <f>D22/'20pobl'!D22*100</f>
        <v>3.4083084038220406</v>
      </c>
      <c r="F22" s="350"/>
      <c r="G22" s="368">
        <v>8838</v>
      </c>
      <c r="H22" s="501">
        <v>1.0725220529610855</v>
      </c>
      <c r="I22" s="350"/>
      <c r="J22" s="368">
        <v>6708</v>
      </c>
      <c r="K22" s="501">
        <v>4.2669584245076591</v>
      </c>
      <c r="L22" s="350"/>
      <c r="M22" s="368">
        <v>20388</v>
      </c>
      <c r="N22" s="501">
        <f>M22/'20pobl'!X22*100</f>
        <v>27.906212786925632</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75358</v>
      </c>
      <c r="E23" s="500">
        <f>D23/'20pobl'!D23*100</f>
        <v>2.7916325853219055</v>
      </c>
      <c r="F23" s="350"/>
      <c r="G23" s="368">
        <v>21340</v>
      </c>
      <c r="H23" s="501">
        <v>1.0726733694510264</v>
      </c>
      <c r="I23" s="350"/>
      <c r="J23" s="368">
        <v>13370</v>
      </c>
      <c r="K23" s="501">
        <v>2.8257065323064698</v>
      </c>
      <c r="L23" s="350"/>
      <c r="M23" s="368">
        <v>40648</v>
      </c>
      <c r="N23" s="501">
        <f>M23/'20pobl'!X23*100</f>
        <v>17.162206665934825</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184420</v>
      </c>
      <c r="E24" s="500">
        <f>D24/'20pobl'!D24*100</f>
        <v>2.6836816526659355</v>
      </c>
      <c r="F24" s="350"/>
      <c r="G24" s="368">
        <v>48583</v>
      </c>
      <c r="H24" s="501">
        <v>0.8667232196297654</v>
      </c>
      <c r="I24" s="350"/>
      <c r="J24" s="368">
        <v>32680</v>
      </c>
      <c r="K24" s="501">
        <v>3.6686536669697687</v>
      </c>
      <c r="L24" s="350"/>
      <c r="M24" s="368">
        <v>103157</v>
      </c>
      <c r="N24" s="501">
        <f>M24/'20pobl'!X24*100</f>
        <v>27.453772209033716</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43145</v>
      </c>
      <c r="E25" s="500">
        <f>D25/'20pobl'!D25*100</f>
        <v>2.7805131430722074</v>
      </c>
      <c r="F25" s="350"/>
      <c r="G25" s="368">
        <v>15863</v>
      </c>
      <c r="H25" s="501">
        <v>1.2220742211905806</v>
      </c>
      <c r="I25" s="350"/>
      <c r="J25" s="368">
        <v>8445</v>
      </c>
      <c r="K25" s="501">
        <v>4.631356118106436</v>
      </c>
      <c r="L25" s="350"/>
      <c r="M25" s="368">
        <v>18837</v>
      </c>
      <c r="N25" s="501">
        <f>M25/'20pobl'!X25*100</f>
        <v>26.416020418180032</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16056</v>
      </c>
      <c r="E26" s="504">
        <f>D26/'20pobl'!D26*100</f>
        <v>2.3887347412427191</v>
      </c>
      <c r="F26" s="350"/>
      <c r="G26" s="377">
        <v>3357</v>
      </c>
      <c r="H26" s="502">
        <v>0.62780403238324278</v>
      </c>
      <c r="I26" s="350"/>
      <c r="J26" s="377">
        <v>2672</v>
      </c>
      <c r="K26" s="502">
        <v>2.7920876916164223</v>
      </c>
      <c r="L26" s="350"/>
      <c r="M26" s="377">
        <v>10027</v>
      </c>
      <c r="N26" s="502">
        <f>M26/'20pobl'!X26*100</f>
        <v>24.025398346711395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69653</v>
      </c>
      <c r="E27" s="504">
        <f>D27/'20pobl'!D27*100</f>
        <v>3.1427576205769787</v>
      </c>
      <c r="F27" s="350"/>
      <c r="G27" s="377">
        <v>17636</v>
      </c>
      <c r="H27" s="502">
        <v>1.0398229305837419</v>
      </c>
      <c r="I27" s="350"/>
      <c r="J27" s="377">
        <v>12725</v>
      </c>
      <c r="K27" s="502">
        <v>3.5218479115234311</v>
      </c>
      <c r="L27" s="350"/>
      <c r="M27" s="377">
        <v>39292</v>
      </c>
      <c r="N27" s="502">
        <f>M27/'20pobl'!X27*100</f>
        <v>24.72314507198228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9277</v>
      </c>
      <c r="E28" s="504">
        <f>D28/'20pobl'!D28*100</f>
        <v>2.8785349476545385</v>
      </c>
      <c r="F28" s="350"/>
      <c r="G28" s="377">
        <v>1580</v>
      </c>
      <c r="H28" s="502">
        <v>0.62673293640247363</v>
      </c>
      <c r="I28" s="350"/>
      <c r="J28" s="377">
        <v>1656</v>
      </c>
      <c r="K28" s="502">
        <v>3.4427558678613752</v>
      </c>
      <c r="L28" s="350"/>
      <c r="M28" s="377">
        <v>6041</v>
      </c>
      <c r="N28" s="502">
        <f>M28/'20pobl'!X28*100</f>
        <v>27.35960144927536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3579</v>
      </c>
      <c r="E29" s="506">
        <f>D29/'20pobl'!D29*100</f>
        <v>2.1234685098935002</v>
      </c>
      <c r="F29" s="350"/>
      <c r="G29" s="389">
        <v>2000</v>
      </c>
      <c r="H29" s="507">
        <v>1.3519085569052109</v>
      </c>
      <c r="I29" s="350"/>
      <c r="J29" s="389">
        <v>546</v>
      </c>
      <c r="K29" s="507">
        <v>3.4682080924855487</v>
      </c>
      <c r="L29" s="350"/>
      <c r="M29" s="389">
        <v>1033</v>
      </c>
      <c r="N29" s="507">
        <f>M29/'20pobl'!X29*100</f>
        <v>21.242031667694839</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42" t="s">
        <v>0</v>
      </c>
      <c r="C31" s="320"/>
      <c r="D31" s="1248">
        <f>G31+J31+M31</f>
        <v>1457243</v>
      </c>
      <c r="E31" s="1249">
        <f>D31/'20pobl'!D31*100</f>
        <v>3.0305335546924561</v>
      </c>
      <c r="F31" s="320"/>
      <c r="G31" s="1248">
        <f>SUM(G12:G29)</f>
        <v>392823</v>
      </c>
      <c r="H31" s="1249">
        <f>G31/'20pobl'!J31*100</f>
        <v>1.0230409021817388</v>
      </c>
      <c r="I31" s="320"/>
      <c r="J31" s="1248">
        <f>SUM(J12:J29)</f>
        <v>279856</v>
      </c>
      <c r="K31" s="1249">
        <f>J31/'20pobl'!Q31*100</f>
        <v>4.1059155313103641</v>
      </c>
      <c r="L31" s="320"/>
      <c r="M31" s="1248">
        <f>SUM(M12:M29)</f>
        <v>784564</v>
      </c>
      <c r="N31" s="1249">
        <f>M31/'20pobl'!X31*100</f>
        <v>27.319076805436488</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19" t="str">
        <f>'24solcasaad_pobl'!B34:N34</f>
        <v xml:space="preserve">(1) Cifras INE de población referidas al 01/01/2023. Publicado Censo de Población Anual el 13/12/2023 </v>
      </c>
      <c r="C34" s="1436"/>
      <c r="D34" s="1436"/>
      <c r="E34" s="1436"/>
      <c r="F34" s="1436"/>
      <c r="G34" s="1436"/>
      <c r="H34" s="1436"/>
      <c r="I34" s="1436"/>
      <c r="J34" s="1436"/>
      <c r="K34" s="1436"/>
      <c r="L34" s="1436"/>
      <c r="M34" s="1436"/>
      <c r="N34" s="1436"/>
    </row>
    <row r="35" spans="2:14" ht="29.25" customHeight="1" x14ac:dyDescent="0.25">
      <c r="B35" s="1433"/>
      <c r="C35" s="1433"/>
      <c r="D35" s="1433"/>
      <c r="E35" s="510"/>
    </row>
    <row r="36" spans="2:14" ht="4.5" customHeight="1" x14ac:dyDescent="0.25">
      <c r="B36" s="1413"/>
      <c r="C36" s="1413"/>
      <c r="D36" s="1413"/>
      <c r="E36" s="45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B28"/>
  <sheetViews>
    <sheetView topLeftCell="A2" zoomScale="70" zoomScaleNormal="70" workbookViewId="0">
      <selection activeCell="W9" sqref="W9:X27"/>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3" width="7.90625" style="220" customWidth="1"/>
    <col min="24"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365</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3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3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J7</f>
        <v>45473</v>
      </c>
      <c r="X6" s="1370"/>
    </row>
    <row r="7" spans="1:26" x14ac:dyDescent="0.35">
      <c r="B7" s="225"/>
      <c r="C7" s="219"/>
      <c r="D7" s="226">
        <v>43465</v>
      </c>
      <c r="E7" s="227">
        <v>43830</v>
      </c>
      <c r="F7" s="228">
        <v>44196</v>
      </c>
      <c r="G7" s="228">
        <v>44561</v>
      </c>
      <c r="H7" s="228">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388846</v>
      </c>
      <c r="E9" s="300">
        <v>410355</v>
      </c>
      <c r="F9" s="300">
        <v>396745</v>
      </c>
      <c r="G9" s="254">
        <v>402114</v>
      </c>
      <c r="H9" s="254">
        <v>422621</v>
      </c>
      <c r="I9" s="254">
        <v>420976</v>
      </c>
      <c r="J9" s="301">
        <v>407182</v>
      </c>
      <c r="K9" s="302"/>
      <c r="L9" s="222"/>
      <c r="M9" s="278">
        <v>5.5314957592465852E-2</v>
      </c>
      <c r="N9" s="279">
        <v>21509</v>
      </c>
      <c r="O9" s="280">
        <v>-3.3166404698370955E-2</v>
      </c>
      <c r="P9" s="279">
        <v>-13610</v>
      </c>
      <c r="Q9" s="280">
        <f t="shared" ref="Q9:Q27" si="0">G9/F9-1</f>
        <v>1.3532621709158255E-2</v>
      </c>
      <c r="R9" s="279">
        <f t="shared" ref="R9:R27" si="1">G9-F9</f>
        <v>5369</v>
      </c>
      <c r="S9" s="280">
        <f>H9/G9-1</f>
        <v>5.0997975698433784E-2</v>
      </c>
      <c r="T9" s="279">
        <f>H9-G9</f>
        <v>20507</v>
      </c>
      <c r="U9" s="280">
        <f>I9/H9-1</f>
        <v>-3.8923763845147841E-3</v>
      </c>
      <c r="V9" s="279">
        <f>I9-H9</f>
        <v>-1645</v>
      </c>
      <c r="W9" s="280">
        <v>-6.0680160374268155E-2</v>
      </c>
      <c r="X9" s="279">
        <v>-26304</v>
      </c>
    </row>
    <row r="10" spans="1:26" x14ac:dyDescent="0.35">
      <c r="B10" s="303" t="s">
        <v>7</v>
      </c>
      <c r="C10" s="219"/>
      <c r="D10" s="253">
        <v>49707</v>
      </c>
      <c r="E10" s="254">
        <v>51252</v>
      </c>
      <c r="F10" s="254">
        <v>47953</v>
      </c>
      <c r="G10" s="254">
        <v>48669</v>
      </c>
      <c r="H10" s="254">
        <v>51170</v>
      </c>
      <c r="I10" s="254">
        <v>54128</v>
      </c>
      <c r="J10" s="257">
        <v>56858</v>
      </c>
      <c r="L10" s="222"/>
      <c r="M10" s="256">
        <v>3.1082141348301118E-2</v>
      </c>
      <c r="N10" s="257">
        <v>1545</v>
      </c>
      <c r="O10" s="258">
        <v>-6.4368219776789193E-2</v>
      </c>
      <c r="P10" s="257">
        <v>-3299</v>
      </c>
      <c r="Q10" s="258">
        <f t="shared" si="0"/>
        <v>1.4931286885075057E-2</v>
      </c>
      <c r="R10" s="257">
        <f t="shared" si="1"/>
        <v>716</v>
      </c>
      <c r="S10" s="258">
        <f t="shared" ref="S10:S25" si="2">H10/G10-1</f>
        <v>5.1387947153218594E-2</v>
      </c>
      <c r="T10" s="257">
        <f t="shared" ref="T10:T26" si="3">H10-G10</f>
        <v>2501</v>
      </c>
      <c r="U10" s="258">
        <f t="shared" ref="U10:U27" si="4">I10/H10-1</f>
        <v>5.7807308970099669E-2</v>
      </c>
      <c r="V10" s="257">
        <f t="shared" ref="V10:V27" si="5">I10-H10</f>
        <v>2958</v>
      </c>
      <c r="W10" s="258">
        <v>7.7938081786641966E-2</v>
      </c>
      <c r="X10" s="257">
        <v>4111</v>
      </c>
    </row>
    <row r="11" spans="1:26" x14ac:dyDescent="0.35">
      <c r="B11" s="303" t="s">
        <v>37</v>
      </c>
      <c r="C11" s="219"/>
      <c r="D11" s="253">
        <v>38844</v>
      </c>
      <c r="E11" s="254">
        <v>40697</v>
      </c>
      <c r="F11" s="254">
        <v>39355</v>
      </c>
      <c r="G11" s="254">
        <v>41002</v>
      </c>
      <c r="H11" s="254">
        <v>43882</v>
      </c>
      <c r="I11" s="254">
        <v>46871</v>
      </c>
      <c r="J11" s="257">
        <v>48519</v>
      </c>
      <c r="L11" s="222"/>
      <c r="M11" s="256">
        <v>4.7703635053032656E-2</v>
      </c>
      <c r="N11" s="257">
        <v>1853</v>
      </c>
      <c r="O11" s="258">
        <v>-3.2975403592402364E-2</v>
      </c>
      <c r="P11" s="257">
        <v>-1342</v>
      </c>
      <c r="Q11" s="258">
        <f t="shared" si="0"/>
        <v>4.1849828484309404E-2</v>
      </c>
      <c r="R11" s="257">
        <f t="shared" si="1"/>
        <v>1647</v>
      </c>
      <c r="S11" s="258">
        <f t="shared" si="2"/>
        <v>7.024047607433781E-2</v>
      </c>
      <c r="T11" s="257">
        <f t="shared" si="3"/>
        <v>2880</v>
      </c>
      <c r="U11" s="258">
        <f t="shared" si="4"/>
        <v>6.8114488856478639E-2</v>
      </c>
      <c r="V11" s="257">
        <f t="shared" si="5"/>
        <v>2989</v>
      </c>
      <c r="W11" s="258">
        <v>6.8300416143734832E-2</v>
      </c>
      <c r="X11" s="257">
        <v>3102</v>
      </c>
    </row>
    <row r="12" spans="1:26" x14ac:dyDescent="0.35">
      <c r="B12" s="303" t="s">
        <v>38</v>
      </c>
      <c r="C12" s="219"/>
      <c r="D12" s="253">
        <v>27993</v>
      </c>
      <c r="E12" s="254">
        <v>32479</v>
      </c>
      <c r="F12" s="254">
        <v>32836</v>
      </c>
      <c r="G12" s="254">
        <v>35355</v>
      </c>
      <c r="H12" s="254">
        <v>39461</v>
      </c>
      <c r="I12" s="254">
        <v>43584</v>
      </c>
      <c r="J12" s="257">
        <v>45142</v>
      </c>
      <c r="L12" s="222"/>
      <c r="M12" s="256">
        <v>0.16025434930161109</v>
      </c>
      <c r="N12" s="257">
        <v>4486</v>
      </c>
      <c r="O12" s="258">
        <v>1.0991717725299388E-2</v>
      </c>
      <c r="P12" s="257">
        <v>357</v>
      </c>
      <c r="Q12" s="258">
        <f t="shared" si="0"/>
        <v>7.6714581556827977E-2</v>
      </c>
      <c r="R12" s="257">
        <f t="shared" si="1"/>
        <v>2519</v>
      </c>
      <c r="S12" s="258">
        <f t="shared" si="2"/>
        <v>0.11613633149483804</v>
      </c>
      <c r="T12" s="257">
        <f t="shared" si="3"/>
        <v>4106</v>
      </c>
      <c r="U12" s="258">
        <f t="shared" si="4"/>
        <v>0.10448290717417197</v>
      </c>
      <c r="V12" s="257">
        <f t="shared" si="5"/>
        <v>4123</v>
      </c>
      <c r="W12" s="258">
        <v>7.3863501201322679E-2</v>
      </c>
      <c r="X12" s="257">
        <v>3105</v>
      </c>
    </row>
    <row r="13" spans="1:26" x14ac:dyDescent="0.35">
      <c r="B13" s="303" t="s">
        <v>6</v>
      </c>
      <c r="C13" s="219"/>
      <c r="D13" s="253">
        <v>48834</v>
      </c>
      <c r="E13" s="254">
        <v>53168</v>
      </c>
      <c r="F13" s="254">
        <v>54714</v>
      </c>
      <c r="G13" s="254">
        <v>58012</v>
      </c>
      <c r="H13" s="254">
        <v>57712</v>
      </c>
      <c r="I13" s="254">
        <v>63120</v>
      </c>
      <c r="J13" s="257">
        <v>69464</v>
      </c>
      <c r="K13" s="304"/>
      <c r="L13" s="219"/>
      <c r="M13" s="256">
        <v>8.8749641643117494E-2</v>
      </c>
      <c r="N13" s="257">
        <v>4334</v>
      </c>
      <c r="O13" s="258">
        <v>2.907764068612706E-2</v>
      </c>
      <c r="P13" s="257">
        <v>1546</v>
      </c>
      <c r="Q13" s="258">
        <f t="shared" si="0"/>
        <v>6.0277077164893722E-2</v>
      </c>
      <c r="R13" s="257">
        <f t="shared" si="1"/>
        <v>3298</v>
      </c>
      <c r="S13" s="258">
        <f t="shared" si="2"/>
        <v>-5.1713438598910422E-3</v>
      </c>
      <c r="T13" s="257">
        <f t="shared" si="3"/>
        <v>-300</v>
      </c>
      <c r="U13" s="258">
        <f t="shared" si="4"/>
        <v>9.3706681452730756E-2</v>
      </c>
      <c r="V13" s="257">
        <f t="shared" si="5"/>
        <v>5408</v>
      </c>
      <c r="W13" s="258">
        <v>0.17649848415561542</v>
      </c>
      <c r="X13" s="257">
        <v>10421</v>
      </c>
      <c r="Z13" s="224"/>
    </row>
    <row r="14" spans="1:26" x14ac:dyDescent="0.35">
      <c r="B14" s="303" t="s">
        <v>5</v>
      </c>
      <c r="C14" s="219"/>
      <c r="D14" s="253">
        <v>24752</v>
      </c>
      <c r="E14" s="254">
        <v>25483</v>
      </c>
      <c r="F14" s="254">
        <v>25356</v>
      </c>
      <c r="G14" s="254">
        <v>23258</v>
      </c>
      <c r="H14" s="254">
        <v>23164</v>
      </c>
      <c r="I14" s="254">
        <v>23876</v>
      </c>
      <c r="J14" s="257">
        <v>23700</v>
      </c>
      <c r="K14" s="304"/>
      <c r="L14" s="219"/>
      <c r="M14" s="256">
        <v>2.9532967032966928E-2</v>
      </c>
      <c r="N14" s="257">
        <v>731</v>
      </c>
      <c r="O14" s="258">
        <v>-4.9837146332849525E-3</v>
      </c>
      <c r="P14" s="257">
        <v>-127</v>
      </c>
      <c r="Q14" s="258">
        <f t="shared" si="0"/>
        <v>-8.274175737498024E-2</v>
      </c>
      <c r="R14" s="257">
        <f t="shared" si="1"/>
        <v>-2098</v>
      </c>
      <c r="S14" s="258">
        <f t="shared" si="2"/>
        <v>-4.0416200877118058E-3</v>
      </c>
      <c r="T14" s="257">
        <f t="shared" si="3"/>
        <v>-94</v>
      </c>
      <c r="U14" s="258">
        <f t="shared" si="4"/>
        <v>3.0737351061992824E-2</v>
      </c>
      <c r="V14" s="257">
        <f t="shared" si="5"/>
        <v>712</v>
      </c>
      <c r="W14" s="258">
        <v>6.5403890257369479E-3</v>
      </c>
      <c r="X14" s="257">
        <v>154</v>
      </c>
      <c r="Z14" s="224"/>
    </row>
    <row r="15" spans="1:26" x14ac:dyDescent="0.35">
      <c r="B15" s="303" t="s">
        <v>4</v>
      </c>
      <c r="C15" s="219"/>
      <c r="D15" s="253">
        <v>129374</v>
      </c>
      <c r="E15" s="254">
        <v>146192</v>
      </c>
      <c r="F15" s="254">
        <v>140933</v>
      </c>
      <c r="G15" s="254">
        <v>142154</v>
      </c>
      <c r="H15" s="254">
        <v>146929</v>
      </c>
      <c r="I15" s="254">
        <v>156550</v>
      </c>
      <c r="J15" s="257">
        <v>159961</v>
      </c>
      <c r="K15" s="304"/>
      <c r="L15" s="219"/>
      <c r="M15" s="256">
        <v>0.12999520769242667</v>
      </c>
      <c r="N15" s="257">
        <v>16818</v>
      </c>
      <c r="O15" s="258">
        <v>-3.5973240669804118E-2</v>
      </c>
      <c r="P15" s="257">
        <v>-5259</v>
      </c>
      <c r="Q15" s="258">
        <f t="shared" si="0"/>
        <v>8.6636912575479563E-3</v>
      </c>
      <c r="R15" s="257">
        <f t="shared" si="1"/>
        <v>1221</v>
      </c>
      <c r="S15" s="258">
        <f t="shared" si="2"/>
        <v>3.3590331612195268E-2</v>
      </c>
      <c r="T15" s="257">
        <f t="shared" si="3"/>
        <v>4775</v>
      </c>
      <c r="U15" s="258">
        <f t="shared" si="4"/>
        <v>6.5480606279223252E-2</v>
      </c>
      <c r="V15" s="257">
        <f t="shared" si="5"/>
        <v>9621</v>
      </c>
      <c r="W15" s="258">
        <v>5.3990656730382725E-2</v>
      </c>
      <c r="X15" s="257">
        <v>8194</v>
      </c>
      <c r="Z15" s="224"/>
    </row>
    <row r="16" spans="1:26" x14ac:dyDescent="0.35">
      <c r="B16" s="303" t="s">
        <v>40</v>
      </c>
      <c r="C16" s="219"/>
      <c r="D16" s="253">
        <v>86579</v>
      </c>
      <c r="E16" s="254">
        <v>89837</v>
      </c>
      <c r="F16" s="254">
        <v>84968</v>
      </c>
      <c r="G16" s="254">
        <v>87354</v>
      </c>
      <c r="H16" s="254">
        <v>89947</v>
      </c>
      <c r="I16" s="254">
        <v>94676</v>
      </c>
      <c r="J16" s="257">
        <v>98240</v>
      </c>
      <c r="L16" s="222"/>
      <c r="M16" s="256">
        <v>3.763037226117194E-2</v>
      </c>
      <c r="N16" s="257">
        <v>3258</v>
      </c>
      <c r="O16" s="258">
        <v>-5.4198158887763359E-2</v>
      </c>
      <c r="P16" s="257">
        <v>-4869</v>
      </c>
      <c r="Q16" s="258">
        <f t="shared" si="0"/>
        <v>2.8081159966104829E-2</v>
      </c>
      <c r="R16" s="257">
        <f t="shared" si="1"/>
        <v>2386</v>
      </c>
      <c r="S16" s="258">
        <f t="shared" si="2"/>
        <v>2.9683815280353576E-2</v>
      </c>
      <c r="T16" s="257">
        <f t="shared" si="3"/>
        <v>2593</v>
      </c>
      <c r="U16" s="258">
        <f t="shared" si="4"/>
        <v>5.2575405516581908E-2</v>
      </c>
      <c r="V16" s="257">
        <f t="shared" si="5"/>
        <v>4729</v>
      </c>
      <c r="W16" s="258">
        <v>3.9895841051751368E-2</v>
      </c>
      <c r="X16" s="257">
        <v>3769</v>
      </c>
      <c r="Z16" s="224"/>
    </row>
    <row r="17" spans="2:28" x14ac:dyDescent="0.35">
      <c r="B17" s="303" t="s">
        <v>41</v>
      </c>
      <c r="C17" s="219"/>
      <c r="D17" s="253">
        <v>318602</v>
      </c>
      <c r="E17" s="254">
        <v>334206</v>
      </c>
      <c r="F17" s="254">
        <v>321411</v>
      </c>
      <c r="G17" s="254">
        <v>337967</v>
      </c>
      <c r="H17" s="254">
        <v>354754</v>
      </c>
      <c r="I17" s="254">
        <v>352939</v>
      </c>
      <c r="J17" s="257">
        <v>368778</v>
      </c>
      <c r="L17" s="222"/>
      <c r="M17" s="256">
        <v>4.8976465935556046E-2</v>
      </c>
      <c r="N17" s="257">
        <v>15604</v>
      </c>
      <c r="O17" s="258">
        <v>-3.828477047090717E-2</v>
      </c>
      <c r="P17" s="257">
        <v>-12795</v>
      </c>
      <c r="Q17" s="258">
        <f t="shared" si="0"/>
        <v>5.1510371455861792E-2</v>
      </c>
      <c r="R17" s="257">
        <f t="shared" si="1"/>
        <v>16556</v>
      </c>
      <c r="S17" s="258">
        <f t="shared" si="2"/>
        <v>4.9670529962984489E-2</v>
      </c>
      <c r="T17" s="257">
        <f t="shared" si="3"/>
        <v>16787</v>
      </c>
      <c r="U17" s="258">
        <f t="shared" si="4"/>
        <v>-5.1162213815770796E-3</v>
      </c>
      <c r="V17" s="257">
        <f t="shared" si="5"/>
        <v>-1815</v>
      </c>
      <c r="W17" s="258">
        <v>1.3277616219871113E-3</v>
      </c>
      <c r="X17" s="257">
        <v>489</v>
      </c>
      <c r="Z17" s="224"/>
    </row>
    <row r="18" spans="2:28" x14ac:dyDescent="0.35">
      <c r="B18" s="303" t="s">
        <v>3</v>
      </c>
      <c r="C18" s="219"/>
      <c r="D18" s="253">
        <v>116879</v>
      </c>
      <c r="E18" s="254">
        <v>144556</v>
      </c>
      <c r="F18" s="254">
        <v>155768</v>
      </c>
      <c r="G18" s="254">
        <v>166723</v>
      </c>
      <c r="H18" s="254">
        <v>185933</v>
      </c>
      <c r="I18" s="254">
        <v>205653</v>
      </c>
      <c r="J18" s="257">
        <v>209122</v>
      </c>
      <c r="L18" s="222"/>
      <c r="M18" s="256">
        <v>0.23680045174924502</v>
      </c>
      <c r="N18" s="257">
        <v>27677</v>
      </c>
      <c r="O18" s="258">
        <v>7.7561637012645512E-2</v>
      </c>
      <c r="P18" s="257">
        <v>11212</v>
      </c>
      <c r="Q18" s="258">
        <f t="shared" si="0"/>
        <v>7.0328950747265084E-2</v>
      </c>
      <c r="R18" s="257">
        <f t="shared" si="1"/>
        <v>10955</v>
      </c>
      <c r="S18" s="258">
        <f t="shared" si="2"/>
        <v>0.11522105528331417</v>
      </c>
      <c r="T18" s="257">
        <f t="shared" si="3"/>
        <v>19210</v>
      </c>
      <c r="U18" s="258">
        <f t="shared" si="4"/>
        <v>0.10605970968036882</v>
      </c>
      <c r="V18" s="257">
        <f t="shared" si="5"/>
        <v>19720</v>
      </c>
      <c r="W18" s="258">
        <v>5.7244981016081997E-2</v>
      </c>
      <c r="X18" s="257">
        <v>11323</v>
      </c>
      <c r="Z18" s="224"/>
    </row>
    <row r="19" spans="2:28" x14ac:dyDescent="0.35">
      <c r="B19" s="303" t="s">
        <v>2</v>
      </c>
      <c r="C19" s="219"/>
      <c r="D19" s="253">
        <v>54680</v>
      </c>
      <c r="E19" s="254">
        <v>56883</v>
      </c>
      <c r="F19" s="254">
        <v>52977</v>
      </c>
      <c r="G19" s="254">
        <v>54286</v>
      </c>
      <c r="H19" s="254">
        <v>56834</v>
      </c>
      <c r="I19" s="254">
        <v>58876</v>
      </c>
      <c r="J19" s="257">
        <v>58675</v>
      </c>
      <c r="L19" s="222"/>
      <c r="M19" s="256">
        <v>4.0288953913679482E-2</v>
      </c>
      <c r="N19" s="257">
        <v>2203</v>
      </c>
      <c r="O19" s="258">
        <v>-6.8667264384789872E-2</v>
      </c>
      <c r="P19" s="257">
        <v>-3906</v>
      </c>
      <c r="Q19" s="258">
        <f t="shared" si="0"/>
        <v>2.4708835909923232E-2</v>
      </c>
      <c r="R19" s="257">
        <f t="shared" si="1"/>
        <v>1309</v>
      </c>
      <c r="S19" s="258">
        <f t="shared" si="2"/>
        <v>4.6936595070552256E-2</v>
      </c>
      <c r="T19" s="257">
        <f t="shared" si="3"/>
        <v>2548</v>
      </c>
      <c r="U19" s="258">
        <f t="shared" si="4"/>
        <v>3.5929197311468597E-2</v>
      </c>
      <c r="V19" s="257">
        <f t="shared" si="5"/>
        <v>2042</v>
      </c>
      <c r="W19" s="258">
        <v>1.3717800314438255E-2</v>
      </c>
      <c r="X19" s="257">
        <v>794</v>
      </c>
      <c r="Z19" s="224"/>
    </row>
    <row r="20" spans="2:28" x14ac:dyDescent="0.35">
      <c r="B20" s="303" t="s">
        <v>35</v>
      </c>
      <c r="C20" s="219"/>
      <c r="D20" s="253">
        <v>80184</v>
      </c>
      <c r="E20" s="254">
        <v>80673</v>
      </c>
      <c r="F20" s="254">
        <v>77385</v>
      </c>
      <c r="G20" s="254">
        <v>77804</v>
      </c>
      <c r="H20" s="254">
        <v>79633</v>
      </c>
      <c r="I20" s="254">
        <v>83919</v>
      </c>
      <c r="J20" s="257">
        <v>84146</v>
      </c>
      <c r="L20" s="222"/>
      <c r="M20" s="256">
        <v>6.0984735109248511E-3</v>
      </c>
      <c r="N20" s="257">
        <v>489</v>
      </c>
      <c r="O20" s="258">
        <v>-4.0757130638503614E-2</v>
      </c>
      <c r="P20" s="257">
        <v>-3288</v>
      </c>
      <c r="Q20" s="258">
        <f t="shared" si="0"/>
        <v>5.414486011500852E-3</v>
      </c>
      <c r="R20" s="257">
        <f t="shared" si="1"/>
        <v>419</v>
      </c>
      <c r="S20" s="258">
        <f t="shared" si="2"/>
        <v>2.3507788802632268E-2</v>
      </c>
      <c r="T20" s="257">
        <f t="shared" si="3"/>
        <v>1829</v>
      </c>
      <c r="U20" s="258">
        <f t="shared" si="4"/>
        <v>5.3821908002963603E-2</v>
      </c>
      <c r="V20" s="257">
        <f t="shared" si="5"/>
        <v>4286</v>
      </c>
      <c r="W20" s="258">
        <v>1.2039208611461794E-2</v>
      </c>
      <c r="X20" s="257">
        <v>1001</v>
      </c>
      <c r="Z20" s="224"/>
    </row>
    <row r="21" spans="2:28" x14ac:dyDescent="0.35">
      <c r="B21" s="303" t="s">
        <v>42</v>
      </c>
      <c r="C21" s="219"/>
      <c r="D21" s="253">
        <v>215222</v>
      </c>
      <c r="E21" s="254">
        <v>228990</v>
      </c>
      <c r="F21" s="254">
        <v>223671</v>
      </c>
      <c r="G21" s="254">
        <v>216089</v>
      </c>
      <c r="H21" s="254">
        <v>224953</v>
      </c>
      <c r="I21" s="254">
        <v>237216</v>
      </c>
      <c r="J21" s="257">
        <v>252067</v>
      </c>
      <c r="L21" s="222"/>
      <c r="M21" s="256">
        <v>6.397115536515785E-2</v>
      </c>
      <c r="N21" s="257">
        <v>13768</v>
      </c>
      <c r="O21" s="258">
        <v>-2.3228088562819327E-2</v>
      </c>
      <c r="P21" s="257">
        <v>-5319</v>
      </c>
      <c r="Q21" s="258">
        <f t="shared" si="0"/>
        <v>-3.3898001976116698E-2</v>
      </c>
      <c r="R21" s="257">
        <f t="shared" si="1"/>
        <v>-7582</v>
      </c>
      <c r="S21" s="258">
        <f t="shared" si="2"/>
        <v>4.1020135222061382E-2</v>
      </c>
      <c r="T21" s="257">
        <f t="shared" si="3"/>
        <v>8864</v>
      </c>
      <c r="U21" s="258">
        <f t="shared" si="4"/>
        <v>5.4513609509541983E-2</v>
      </c>
      <c r="V21" s="257">
        <f t="shared" si="5"/>
        <v>12263</v>
      </c>
      <c r="W21" s="258">
        <v>8.0858453754127257E-2</v>
      </c>
      <c r="X21" s="257">
        <v>18857</v>
      </c>
      <c r="Z21" s="224"/>
    </row>
    <row r="22" spans="2:28" x14ac:dyDescent="0.35">
      <c r="B22" s="303" t="s">
        <v>43</v>
      </c>
      <c r="C22" s="219"/>
      <c r="D22" s="253">
        <v>44249</v>
      </c>
      <c r="E22" s="254">
        <v>53719</v>
      </c>
      <c r="F22" s="254">
        <v>52094</v>
      </c>
      <c r="G22" s="254">
        <v>54205</v>
      </c>
      <c r="H22" s="254">
        <v>55440</v>
      </c>
      <c r="I22" s="254">
        <v>62760</v>
      </c>
      <c r="J22" s="257">
        <v>65939</v>
      </c>
      <c r="L22" s="222"/>
      <c r="M22" s="256">
        <v>0.21401613595787472</v>
      </c>
      <c r="N22" s="257">
        <v>9470</v>
      </c>
      <c r="O22" s="258">
        <v>-3.0250004653846863E-2</v>
      </c>
      <c r="P22" s="257">
        <v>-1625</v>
      </c>
      <c r="Q22" s="258">
        <f t="shared" si="0"/>
        <v>4.0522900909893744E-2</v>
      </c>
      <c r="R22" s="257">
        <f t="shared" si="1"/>
        <v>2111</v>
      </c>
      <c r="S22" s="258">
        <f t="shared" si="2"/>
        <v>2.2783876026196914E-2</v>
      </c>
      <c r="T22" s="257">
        <f t="shared" si="3"/>
        <v>1235</v>
      </c>
      <c r="U22" s="258">
        <f t="shared" si="4"/>
        <v>0.13203463203463195</v>
      </c>
      <c r="V22" s="257">
        <f t="shared" si="5"/>
        <v>7320</v>
      </c>
      <c r="W22" s="258">
        <v>9.6753268354346167E-2</v>
      </c>
      <c r="X22" s="257">
        <v>5817</v>
      </c>
      <c r="Z22" s="224"/>
    </row>
    <row r="23" spans="2:28" x14ac:dyDescent="0.35">
      <c r="B23" s="303" t="s">
        <v>44</v>
      </c>
      <c r="C23" s="219"/>
      <c r="D23" s="253">
        <v>20012</v>
      </c>
      <c r="E23" s="254">
        <v>20052</v>
      </c>
      <c r="F23" s="254">
        <v>19700</v>
      </c>
      <c r="G23" s="254">
        <v>20426</v>
      </c>
      <c r="H23" s="254">
        <v>21291</v>
      </c>
      <c r="I23" s="254">
        <v>22108</v>
      </c>
      <c r="J23" s="257">
        <v>21613</v>
      </c>
      <c r="K23" s="304"/>
      <c r="L23" s="219"/>
      <c r="M23" s="256">
        <v>1.9988007195681501E-3</v>
      </c>
      <c r="N23" s="257">
        <v>40</v>
      </c>
      <c r="O23" s="258">
        <v>-1.7554358667464576E-2</v>
      </c>
      <c r="P23" s="257">
        <v>-352</v>
      </c>
      <c r="Q23" s="258">
        <f t="shared" si="0"/>
        <v>3.6852791878172697E-2</v>
      </c>
      <c r="R23" s="257">
        <f t="shared" si="1"/>
        <v>726</v>
      </c>
      <c r="S23" s="258">
        <f t="shared" si="2"/>
        <v>4.2347987858611491E-2</v>
      </c>
      <c r="T23" s="257">
        <f t="shared" si="3"/>
        <v>865</v>
      </c>
      <c r="U23" s="258">
        <f t="shared" si="4"/>
        <v>3.8373021464468637E-2</v>
      </c>
      <c r="V23" s="257">
        <f t="shared" si="5"/>
        <v>817</v>
      </c>
      <c r="W23" s="258">
        <v>-6.3445358834076648E-3</v>
      </c>
      <c r="X23" s="257">
        <v>-138</v>
      </c>
      <c r="Z23" s="224"/>
    </row>
    <row r="24" spans="2:28" x14ac:dyDescent="0.35">
      <c r="B24" s="303" t="s">
        <v>45</v>
      </c>
      <c r="C24" s="219"/>
      <c r="D24" s="253">
        <v>102813</v>
      </c>
      <c r="E24" s="254">
        <v>106366</v>
      </c>
      <c r="F24" s="254">
        <v>105906</v>
      </c>
      <c r="G24" s="254">
        <v>107110</v>
      </c>
      <c r="H24" s="254">
        <v>108983</v>
      </c>
      <c r="I24" s="254">
        <v>114252</v>
      </c>
      <c r="J24" s="257">
        <v>116241</v>
      </c>
      <c r="K24" s="304"/>
      <c r="L24" s="219"/>
      <c r="M24" s="256">
        <v>3.455788664857562E-2</v>
      </c>
      <c r="N24" s="257">
        <v>3553</v>
      </c>
      <c r="O24" s="258">
        <v>-4.3246902205591464E-3</v>
      </c>
      <c r="P24" s="257">
        <v>-460</v>
      </c>
      <c r="Q24" s="258">
        <f t="shared" si="0"/>
        <v>1.1368572130002086E-2</v>
      </c>
      <c r="R24" s="257">
        <f t="shared" si="1"/>
        <v>1204</v>
      </c>
      <c r="S24" s="258">
        <f t="shared" si="2"/>
        <v>1.7486695920082118E-2</v>
      </c>
      <c r="T24" s="257">
        <f t="shared" si="3"/>
        <v>1873</v>
      </c>
      <c r="U24" s="258">
        <f t="shared" si="4"/>
        <v>4.8346989897506853E-2</v>
      </c>
      <c r="V24" s="257">
        <f t="shared" si="5"/>
        <v>5269</v>
      </c>
      <c r="W24" s="258">
        <v>4.3699606730475793E-2</v>
      </c>
      <c r="X24" s="257">
        <v>4867</v>
      </c>
      <c r="Z24" s="224"/>
    </row>
    <row r="25" spans="2:28" x14ac:dyDescent="0.35">
      <c r="B25" s="303" t="s">
        <v>46</v>
      </c>
      <c r="C25" s="219"/>
      <c r="D25" s="253">
        <v>15257</v>
      </c>
      <c r="E25" s="254">
        <v>15375</v>
      </c>
      <c r="F25" s="254">
        <v>14687</v>
      </c>
      <c r="G25" s="254">
        <v>15454</v>
      </c>
      <c r="H25" s="254">
        <v>14358</v>
      </c>
      <c r="I25" s="254">
        <v>14631</v>
      </c>
      <c r="J25" s="257">
        <v>14873</v>
      </c>
      <c r="L25" s="222"/>
      <c r="M25" s="256">
        <v>7.7341548141836025E-3</v>
      </c>
      <c r="N25" s="257">
        <v>118</v>
      </c>
      <c r="O25" s="258">
        <v>-4.4747967479674799E-2</v>
      </c>
      <c r="P25" s="257">
        <v>-688</v>
      </c>
      <c r="Q25" s="258">
        <f t="shared" si="0"/>
        <v>5.2223054401852043E-2</v>
      </c>
      <c r="R25" s="257">
        <f t="shared" si="1"/>
        <v>767</v>
      </c>
      <c r="S25" s="258">
        <f t="shared" si="2"/>
        <v>-7.0920150122945502E-2</v>
      </c>
      <c r="T25" s="257">
        <f t="shared" si="3"/>
        <v>-1096</v>
      </c>
      <c r="U25" s="258">
        <f t="shared" si="4"/>
        <v>1.901379022147931E-2</v>
      </c>
      <c r="V25" s="257">
        <f t="shared" si="5"/>
        <v>273</v>
      </c>
      <c r="W25" s="258">
        <v>2.2058823529411686E-2</v>
      </c>
      <c r="X25" s="257">
        <v>321</v>
      </c>
      <c r="Z25" s="224"/>
    </row>
    <row r="26" spans="2:28" x14ac:dyDescent="0.35">
      <c r="B26" s="305" t="s">
        <v>1</v>
      </c>
      <c r="C26" s="219"/>
      <c r="D26" s="260">
        <v>4359</v>
      </c>
      <c r="E26" s="261">
        <v>4461</v>
      </c>
      <c r="F26" s="261">
        <v>4491</v>
      </c>
      <c r="G26" s="261">
        <v>4622</v>
      </c>
      <c r="H26" s="261">
        <v>4953</v>
      </c>
      <c r="I26" s="261">
        <v>5237</v>
      </c>
      <c r="J26" s="265">
        <v>5474</v>
      </c>
      <c r="L26" s="222"/>
      <c r="M26" s="264">
        <v>2.33998623537508E-2</v>
      </c>
      <c r="N26" s="265">
        <v>102</v>
      </c>
      <c r="O26" s="266">
        <v>6.7249495628782796E-3</v>
      </c>
      <c r="P26" s="265">
        <v>30</v>
      </c>
      <c r="Q26" s="266">
        <f t="shared" si="0"/>
        <v>2.9169450011133469E-2</v>
      </c>
      <c r="R26" s="265">
        <f t="shared" si="1"/>
        <v>131</v>
      </c>
      <c r="S26" s="266">
        <f>H26/G26-1</f>
        <v>7.1614019904803206E-2</v>
      </c>
      <c r="T26" s="265">
        <f t="shared" si="3"/>
        <v>331</v>
      </c>
      <c r="U26" s="266">
        <f t="shared" si="4"/>
        <v>5.7338986472844633E-2</v>
      </c>
      <c r="V26" s="265">
        <f t="shared" si="5"/>
        <v>284</v>
      </c>
      <c r="W26" s="266">
        <v>6.8514542260394329E-2</v>
      </c>
      <c r="X26" s="265">
        <v>351</v>
      </c>
      <c r="Z26" s="224"/>
      <c r="AA26" s="224"/>
      <c r="AB26" s="286"/>
    </row>
    <row r="27" spans="2:28" x14ac:dyDescent="0.35">
      <c r="B27" s="235" t="s">
        <v>0</v>
      </c>
      <c r="C27" s="219"/>
      <c r="D27" s="1228">
        <f>SUM(D9:D26)</f>
        <v>1767186</v>
      </c>
      <c r="E27" s="306">
        <f>SUM(E9:E26)</f>
        <v>1894744</v>
      </c>
      <c r="F27" s="307">
        <f>SUM(F9:F26)</f>
        <v>1850950</v>
      </c>
      <c r="G27" s="306">
        <v>1892604</v>
      </c>
      <c r="H27" s="307">
        <v>1982018</v>
      </c>
      <c r="I27" s="306">
        <v>2061372</v>
      </c>
      <c r="J27" s="306">
        <f>SUM(J9:J26)</f>
        <v>2105994</v>
      </c>
      <c r="K27" s="308"/>
      <c r="L27" s="222"/>
      <c r="M27" s="240">
        <f>E27/D27-1</f>
        <v>7.2181422894930236E-2</v>
      </c>
      <c r="N27" s="241">
        <f>E27-D27</f>
        <v>127558</v>
      </c>
      <c r="O27" s="242">
        <f>F27/E27-1</f>
        <v>-2.3113412682663204E-2</v>
      </c>
      <c r="P27" s="243">
        <f>F27-E27</f>
        <v>-43794</v>
      </c>
      <c r="Q27" s="242">
        <f t="shared" si="0"/>
        <v>2.250411950619946E-2</v>
      </c>
      <c r="R27" s="237">
        <f t="shared" si="1"/>
        <v>41654</v>
      </c>
      <c r="S27" s="242">
        <f>H27/G27-1</f>
        <v>4.7243903109155383E-2</v>
      </c>
      <c r="T27" s="243">
        <f>H27-G27</f>
        <v>89414</v>
      </c>
      <c r="U27" s="309">
        <f t="shared" si="4"/>
        <v>4.003697241901949E-2</v>
      </c>
      <c r="V27" s="237">
        <f t="shared" si="5"/>
        <v>79354</v>
      </c>
      <c r="W27" s="242">
        <v>2.4435731797486149E-2</v>
      </c>
      <c r="X27" s="243">
        <v>50234</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3"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K9</xm:sqref>
            </x14:sparkline>
            <x14:sparkline>
              <xm:f>EVO_sol!D10:J10</xm:f>
              <xm:sqref>K10</xm:sqref>
            </x14:sparkline>
            <x14:sparkline>
              <xm:f>EVO_sol!D11:J11</xm:f>
              <xm:sqref>K11</xm:sqref>
            </x14:sparkline>
            <x14:sparkline>
              <xm:f>EVO_sol!D12:J12</xm:f>
              <xm:sqref>K12</xm:sqref>
            </x14:sparkline>
            <x14:sparkline>
              <xm:f>EVO_sol!D13:J13</xm:f>
              <xm:sqref>K13</xm:sqref>
            </x14:sparkline>
            <x14:sparkline>
              <xm:f>EVO_sol!D14:J14</xm:f>
              <xm:sqref>K14</xm:sqref>
            </x14:sparkline>
            <x14:sparkline>
              <xm:f>EVO_sol!D15:J15</xm:f>
              <xm:sqref>K15</xm:sqref>
            </x14:sparkline>
            <x14:sparkline>
              <xm:f>EVO_sol!D16:J16</xm:f>
              <xm:sqref>K16</xm:sqref>
            </x14:sparkline>
            <x14:sparkline>
              <xm:f>EVO_sol!D17:J17</xm:f>
              <xm:sqref>K17</xm:sqref>
            </x14:sparkline>
            <x14:sparkline>
              <xm:f>EVO_sol!D18:J18</xm:f>
              <xm:sqref>K18</xm:sqref>
            </x14:sparkline>
            <x14:sparkline>
              <xm:f>EVO_sol!D19:J19</xm:f>
              <xm:sqref>K19</xm:sqref>
            </x14:sparkline>
            <x14:sparkline>
              <xm:f>EVO_sol!D20:J20</xm:f>
              <xm:sqref>K20</xm:sqref>
            </x14:sparkline>
            <x14:sparkline>
              <xm:f>EVO_sol!D21:J21</xm:f>
              <xm:sqref>K21</xm:sqref>
            </x14:sparkline>
            <x14:sparkline>
              <xm:f>EVO_sol!D22:J22</xm:f>
              <xm:sqref>K22</xm:sqref>
            </x14:sparkline>
            <x14:sparkline>
              <xm:f>EVO_sol!D23:J23</xm:f>
              <xm:sqref>K23</xm:sqref>
            </x14:sparkline>
            <x14:sparkline>
              <xm:f>EVO_sol!D24:J24</xm:f>
              <xm:sqref>K24</xm:sqref>
            </x14:sparkline>
            <x14:sparkline>
              <xm:f>EVO_sol!D25:J25</xm:f>
              <xm:sqref>K25</xm:sqref>
            </x14:sparkline>
            <x14:sparkline>
              <xm:f>EVO_sol!D26:J26</xm:f>
              <xm:sqref>K26</xm:sqref>
            </x14:sparkline>
            <x14:sparkline>
              <xm:f>EVO_sol!D27:J27</xm:f>
              <xm:sqref>K27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9" zoomScale="84" zoomScaleNormal="84" workbookViewId="0">
      <selection activeCell="AA45" sqref="AA45"/>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553"/>
      <c r="C2" s="1553"/>
      <c r="D2" s="1553"/>
      <c r="E2" s="1553"/>
      <c r="F2" s="1553"/>
      <c r="G2" s="1553"/>
      <c r="H2" s="1553"/>
      <c r="I2" s="1553"/>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554"/>
      <c r="C3" s="1554"/>
      <c r="D3" s="1554"/>
      <c r="E3" s="1554"/>
      <c r="F3" s="1554"/>
      <c r="G3" s="1554"/>
      <c r="H3" s="1554"/>
      <c r="I3" s="1554"/>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459" t="s">
        <v>426</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1459"/>
      <c r="Z4" s="145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Y5" s="1415"/>
      <c r="Z5" s="1415"/>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555" t="s">
        <v>12</v>
      </c>
      <c r="D7" s="1549" t="s">
        <v>478</v>
      </c>
      <c r="E7" s="1549"/>
      <c r="G7" s="1549"/>
      <c r="H7" s="1549"/>
      <c r="J7" s="1549"/>
      <c r="K7" s="1549"/>
      <c r="M7" s="1549"/>
      <c r="N7" s="1549"/>
      <c r="P7" s="1549" t="s">
        <v>179</v>
      </c>
      <c r="Q7" s="1549"/>
      <c r="S7" s="1549"/>
      <c r="T7" s="1549"/>
      <c r="V7" s="1549"/>
      <c r="W7" s="1549"/>
      <c r="Y7" s="1549"/>
      <c r="Z7" s="1549"/>
      <c r="AA7" s="512"/>
      <c r="AB7" s="512"/>
      <c r="AI7" s="514"/>
    </row>
    <row r="8" spans="1:50" s="513" customFormat="1" ht="37.5" customHeight="1" x14ac:dyDescent="0.25">
      <c r="A8" s="512"/>
      <c r="B8" s="1555"/>
      <c r="D8" s="1549"/>
      <c r="E8" s="1549"/>
      <c r="G8" s="1549" t="s">
        <v>169</v>
      </c>
      <c r="H8" s="1549"/>
      <c r="J8" s="1549" t="s">
        <v>175</v>
      </c>
      <c r="K8" s="1549"/>
      <c r="M8" s="1549" t="s">
        <v>170</v>
      </c>
      <c r="N8" s="1549"/>
      <c r="P8" s="1549"/>
      <c r="Q8" s="1549"/>
      <c r="S8" s="1549" t="s">
        <v>180</v>
      </c>
      <c r="T8" s="1549"/>
      <c r="V8" s="1549" t="s">
        <v>181</v>
      </c>
      <c r="W8" s="1549"/>
      <c r="Y8" s="1549" t="s">
        <v>182</v>
      </c>
      <c r="Z8" s="1549"/>
      <c r="AA8" s="512"/>
      <c r="AB8" s="512"/>
      <c r="AI8" s="514"/>
    </row>
    <row r="9" spans="1:50" s="325" customFormat="1" ht="36.75" customHeight="1" x14ac:dyDescent="0.25">
      <c r="A9" s="889"/>
      <c r="B9" s="1555"/>
      <c r="D9" s="889" t="s">
        <v>9</v>
      </c>
      <c r="E9" s="889" t="s">
        <v>10</v>
      </c>
      <c r="G9" s="889" t="s">
        <v>9</v>
      </c>
      <c r="H9" s="324" t="s">
        <v>10</v>
      </c>
      <c r="J9" s="889" t="s">
        <v>9</v>
      </c>
      <c r="K9" s="324" t="s">
        <v>10</v>
      </c>
      <c r="M9" s="889" t="s">
        <v>9</v>
      </c>
      <c r="N9" s="324" t="s">
        <v>10</v>
      </c>
      <c r="P9" s="889" t="s">
        <v>9</v>
      </c>
      <c r="Q9" s="889" t="s">
        <v>111</v>
      </c>
      <c r="S9" s="889" t="s">
        <v>9</v>
      </c>
      <c r="T9" s="324" t="s">
        <v>111</v>
      </c>
      <c r="V9" s="889" t="s">
        <v>9</v>
      </c>
      <c r="W9" s="324" t="s">
        <v>10</v>
      </c>
      <c r="Y9" s="889"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8584147</v>
      </c>
      <c r="E11" s="529">
        <f t="shared" ref="E11:E28" si="0">D11*100/$D$30</f>
        <v>17.851892595752791</v>
      </c>
      <c r="F11" s="527"/>
      <c r="G11" s="530">
        <f>'20pobl'!J12</f>
        <v>7016107</v>
      </c>
      <c r="H11" s="531">
        <f>G11*100/$G$30</f>
        <v>18.27226113308949</v>
      </c>
      <c r="I11" s="527"/>
      <c r="J11" s="530">
        <f>'20pobl'!Q12</f>
        <v>1145951</v>
      </c>
      <c r="K11" s="531">
        <f>J11*100/$J$30</f>
        <v>16.812853785592029</v>
      </c>
      <c r="L11" s="527"/>
      <c r="M11" s="530">
        <f>'20pobl'!X12</f>
        <v>422089</v>
      </c>
      <c r="N11" s="531">
        <f t="shared" ref="N11:N28" si="1">M11*100/$M$30</f>
        <v>14.697439354507576</v>
      </c>
      <c r="O11" s="527"/>
      <c r="P11" s="532">
        <f>S11+V11+Y11</f>
        <v>286867</v>
      </c>
      <c r="Q11" s="533">
        <f>P11*100/D11</f>
        <v>3.3418230139814709</v>
      </c>
      <c r="R11" s="527"/>
      <c r="S11" s="530">
        <f>'44apbpcasaad'!G12</f>
        <v>87439</v>
      </c>
      <c r="T11" s="534">
        <f>S11*100/G11</f>
        <v>1.2462609250400543</v>
      </c>
      <c r="U11" s="527"/>
      <c r="V11" s="530">
        <f>'44apbpcasaad'!J12</f>
        <v>59062</v>
      </c>
      <c r="W11" s="534">
        <f>V11*100/J11</f>
        <v>5.1539725520550181</v>
      </c>
      <c r="X11" s="527"/>
      <c r="Y11" s="530">
        <f>'44apbpcasaad'!M12</f>
        <v>140366</v>
      </c>
      <c r="Z11" s="520">
        <f>Y11*100/M11</f>
        <v>33.255071797654047</v>
      </c>
      <c r="AA11" s="521"/>
      <c r="AB11" s="522">
        <f t="shared" ref="AB11:AB28" si="2">_xlfn.RANK.EQ(Q11,Q$11:Q$30,0)</f>
        <v>4</v>
      </c>
      <c r="AC11" s="522">
        <v>1</v>
      </c>
      <c r="AD11" s="522">
        <f>MATCH(AC11,AB$11:AB$30,0)</f>
        <v>7</v>
      </c>
      <c r="AE11" s="523" t="str">
        <f t="shared" ref="AE11:AE29" si="3">INDEX(B$11:B$30,AD11,1)</f>
        <v>Castilla y León</v>
      </c>
      <c r="AF11" s="524">
        <f t="shared" ref="AF11:AF29" si="4">INDEX(Q$11:Q$30,AD11,1)</f>
        <v>5.2320695992747419</v>
      </c>
      <c r="AG11" s="396"/>
      <c r="AH11" s="522">
        <f>_xlfn.RANK.EQ(T11,T$11:T$30,0)</f>
        <v>3</v>
      </c>
      <c r="AI11" s="522">
        <v>1</v>
      </c>
      <c r="AJ11" s="522">
        <f>MATCH(AI11,AH$11:AH$30,0)</f>
        <v>7</v>
      </c>
      <c r="AK11" s="523" t="str">
        <f>INDEX(B$11:B$30,AJ11,1)</f>
        <v>Castilla y León</v>
      </c>
      <c r="AL11" s="524">
        <f>INDEX(T$11:T$30,AJ11,1)</f>
        <v>1.4667627542912767</v>
      </c>
      <c r="AM11" s="396"/>
      <c r="AN11" s="522">
        <f>_xlfn.RANK.EQ(W11,W$11:W$30,0)</f>
        <v>2</v>
      </c>
      <c r="AO11" s="522">
        <v>1</v>
      </c>
      <c r="AP11" s="522">
        <f>MATCH(AO11,AN$11:AN$30,0)</f>
        <v>7</v>
      </c>
      <c r="AQ11" s="523" t="str">
        <f>INDEX(B$11:B$30,AP11,1)</f>
        <v>Castilla y León</v>
      </c>
      <c r="AR11" s="524">
        <f>INDEX(W$11:W$30,AP11,1)</f>
        <v>5.1955208693361303</v>
      </c>
      <c r="AS11" s="396"/>
      <c r="AT11" s="522">
        <f>_xlfn.RANK.EQ(Z11,Z$11:Z$30,0)</f>
        <v>3</v>
      </c>
      <c r="AU11" s="522">
        <v>1</v>
      </c>
      <c r="AV11" s="522">
        <f>MATCH(AU11,AT$11:AT$30,0)</f>
        <v>7</v>
      </c>
      <c r="AW11" s="523" t="str">
        <f>INDEX(B$11:B$30,AV11,1)</f>
        <v>Castilla y León</v>
      </c>
      <c r="AX11" s="524">
        <f>INDEX(Z$11:Z$30,AV11,1)</f>
        <v>35.656293843004669</v>
      </c>
    </row>
    <row r="12" spans="1:50" s="329" customFormat="1" ht="18" customHeight="1" x14ac:dyDescent="0.25">
      <c r="A12" s="348"/>
      <c r="B12" s="526" t="s">
        <v>7</v>
      </c>
      <c r="C12" s="527"/>
      <c r="D12" s="528">
        <f t="shared" ref="D12:D28" si="5">G12+J12+M12</f>
        <v>1341289</v>
      </c>
      <c r="E12" s="529">
        <f t="shared" si="0"/>
        <v>2.7893915572350596</v>
      </c>
      <c r="F12" s="527"/>
      <c r="G12" s="530">
        <f>'20pobl'!J13</f>
        <v>1044239</v>
      </c>
      <c r="H12" s="531">
        <f t="shared" ref="H12:H28" si="6">G12*100/$G$30</f>
        <v>2.7195434296193368</v>
      </c>
      <c r="I12" s="527"/>
      <c r="J12" s="530">
        <f>'20pobl'!Q13</f>
        <v>200993</v>
      </c>
      <c r="K12" s="531">
        <f t="shared" ref="K12:K28" si="7">J12*100/$J$30</f>
        <v>2.9488747083666742</v>
      </c>
      <c r="L12" s="527"/>
      <c r="M12" s="530">
        <f>'20pobl'!X13</f>
        <v>96057</v>
      </c>
      <c r="N12" s="531">
        <f t="shared" si="1"/>
        <v>3.3447730977967542</v>
      </c>
      <c r="O12" s="527"/>
      <c r="P12" s="532">
        <f t="shared" ref="P12:P28" si="8">S12+V12+Y12</f>
        <v>41854</v>
      </c>
      <c r="Q12" s="533">
        <f t="shared" ref="Q12:Q28" si="9">P12*100/D12</f>
        <v>3.12043116733232</v>
      </c>
      <c r="R12" s="527"/>
      <c r="S12" s="530">
        <f>'44apbpcasaad'!G13</f>
        <v>8522</v>
      </c>
      <c r="T12" s="534">
        <f t="shared" ref="T12:T28" si="10">S12*100/G12</f>
        <v>0.8160966981696719</v>
      </c>
      <c r="U12" s="527"/>
      <c r="V12" s="530">
        <f>'44apbpcasaad'!J13</f>
        <v>7588</v>
      </c>
      <c r="W12" s="534">
        <f t="shared" ref="W12:W28" si="11">V12*100/J12</f>
        <v>3.7752558546815065</v>
      </c>
      <c r="X12" s="527"/>
      <c r="Y12" s="530">
        <f>'44apbpcasaad'!M13</f>
        <v>25744</v>
      </c>
      <c r="Z12" s="520">
        <f t="shared" ref="Z12:Z28" si="12">Y12*100/M12</f>
        <v>26.800753719145924</v>
      </c>
      <c r="AA12" s="521"/>
      <c r="AB12" s="522">
        <f t="shared" si="2"/>
        <v>7</v>
      </c>
      <c r="AC12" s="522">
        <v>2</v>
      </c>
      <c r="AD12" s="522">
        <f t="shared" ref="AD12:AD28" si="13">MATCH(AC12,AB$11:AB$30,0)</f>
        <v>8</v>
      </c>
      <c r="AE12" s="523" t="str">
        <f t="shared" si="3"/>
        <v>Castilla - La Mancha</v>
      </c>
      <c r="AF12" s="524">
        <f t="shared" si="4"/>
        <v>3.5266778818148579</v>
      </c>
      <c r="AG12" s="396"/>
      <c r="AH12" s="522">
        <f t="shared" ref="AH12:AH30" si="14">_xlfn.RANK.EQ(T12,T$11:T$30,0)</f>
        <v>16</v>
      </c>
      <c r="AI12" s="522">
        <v>2</v>
      </c>
      <c r="AJ12" s="522">
        <f t="shared" ref="AJ12:AJ28" si="15">MATCH(AI12,AH$11:AH$30,0)</f>
        <v>18</v>
      </c>
      <c r="AK12" s="523" t="str">
        <f t="shared" ref="AK12:AK29" si="16">INDEX(B$11:B$30,AJ12,1)</f>
        <v>Ceuta y Melilla</v>
      </c>
      <c r="AL12" s="524">
        <f t="shared" ref="AL12:AL29" si="17">INDEX(T$11:T$30,AJ12,1)</f>
        <v>1.3519085569052109</v>
      </c>
      <c r="AM12" s="396"/>
      <c r="AN12" s="522">
        <f t="shared" ref="AN12:AN30" si="18">_xlfn.RANK.EQ(W12,W$11:W$30,0)</f>
        <v>11</v>
      </c>
      <c r="AO12" s="522">
        <v>2</v>
      </c>
      <c r="AP12" s="522">
        <f t="shared" ref="AP12:AP28" si="19">MATCH(AO12,AN$11:AN$30,0)</f>
        <v>1</v>
      </c>
      <c r="AQ12" s="523" t="str">
        <f t="shared" ref="AQ12:AQ29" si="20">INDEX(B$11:B$30,AP12,1)</f>
        <v>Andalucía</v>
      </c>
      <c r="AR12" s="524">
        <f t="shared" ref="AR12:AR28" si="21">INDEX(W$11:W$30,AP12,1)</f>
        <v>5.1539725520550181</v>
      </c>
      <c r="AS12" s="396"/>
      <c r="AT12" s="522">
        <f t="shared" ref="AT12:AT30" si="22">_xlfn.RANK.EQ(Z12,Z$11:Z$30,0)</f>
        <v>10</v>
      </c>
      <c r="AU12" s="522">
        <v>2</v>
      </c>
      <c r="AV12" s="522">
        <f t="shared" ref="AV12:AV28" si="23">MATCH(AU12,AT$11:AT$30,0)</f>
        <v>8</v>
      </c>
      <c r="AW12" s="523" t="str">
        <f t="shared" ref="AW12:AW29" si="24">INDEX(B$11:B$30,AV12,1)</f>
        <v>Castilla - La Mancha</v>
      </c>
      <c r="AX12" s="524">
        <f t="shared" ref="AX12:AX29" si="25">INDEX(Z$11:Z$30,AV12,1)</f>
        <v>33.445033051921286</v>
      </c>
    </row>
    <row r="13" spans="1:50" s="329" customFormat="1" ht="18" customHeight="1" x14ac:dyDescent="0.25">
      <c r="A13" s="348"/>
      <c r="B13" s="526" t="s">
        <v>37</v>
      </c>
      <c r="C13" s="527"/>
      <c r="D13" s="528">
        <f t="shared" si="5"/>
        <v>1006060</v>
      </c>
      <c r="E13" s="529">
        <f t="shared" si="0"/>
        <v>2.0922375938905815</v>
      </c>
      <c r="F13" s="527"/>
      <c r="G13" s="530">
        <f>'20pobl'!J14</f>
        <v>728875</v>
      </c>
      <c r="H13" s="531">
        <f t="shared" si="6"/>
        <v>1.8982313601232994</v>
      </c>
      <c r="I13" s="527"/>
      <c r="J13" s="530">
        <f>'20pobl'!Q14</f>
        <v>193292</v>
      </c>
      <c r="K13" s="531">
        <f t="shared" si="7"/>
        <v>2.8358892604698234</v>
      </c>
      <c r="L13" s="527"/>
      <c r="M13" s="530">
        <f>'20pobl'!X14</f>
        <v>83893</v>
      </c>
      <c r="N13" s="531">
        <f t="shared" si="1"/>
        <v>2.9212139614339727</v>
      </c>
      <c r="O13" s="527"/>
      <c r="P13" s="532">
        <f t="shared" si="8"/>
        <v>31659</v>
      </c>
      <c r="Q13" s="533">
        <f t="shared" si="9"/>
        <v>3.1468302089338609</v>
      </c>
      <c r="R13" s="527"/>
      <c r="S13" s="530">
        <f>'44apbpcasaad'!G14</f>
        <v>7692</v>
      </c>
      <c r="T13" s="534">
        <f t="shared" si="10"/>
        <v>1.0553249871377122</v>
      </c>
      <c r="U13" s="527"/>
      <c r="V13" s="530">
        <f>'44apbpcasaad'!J14</f>
        <v>6517</v>
      </c>
      <c r="W13" s="534">
        <f t="shared" si="11"/>
        <v>3.3715828901351323</v>
      </c>
      <c r="X13" s="527"/>
      <c r="Y13" s="530">
        <f>'44apbpcasaad'!M14</f>
        <v>17450</v>
      </c>
      <c r="Z13" s="520">
        <f t="shared" si="12"/>
        <v>20.800305150608512</v>
      </c>
      <c r="AA13" s="521">
        <f ca="1">_xlfn.SHEETS()</f>
        <v>92</v>
      </c>
      <c r="AB13" s="522">
        <f t="shared" si="2"/>
        <v>5</v>
      </c>
      <c r="AC13" s="522">
        <v>3</v>
      </c>
      <c r="AD13" s="522">
        <f t="shared" si="13"/>
        <v>11</v>
      </c>
      <c r="AE13" s="523" t="str">
        <f t="shared" si="3"/>
        <v>Extremadura</v>
      </c>
      <c r="AF13" s="525">
        <f t="shared" si="4"/>
        <v>3.4083084038220401</v>
      </c>
      <c r="AG13" s="396"/>
      <c r="AH13" s="522">
        <f t="shared" si="14"/>
        <v>7</v>
      </c>
      <c r="AI13" s="522">
        <v>3</v>
      </c>
      <c r="AJ13" s="522">
        <f t="shared" si="15"/>
        <v>1</v>
      </c>
      <c r="AK13" s="523" t="str">
        <f t="shared" si="16"/>
        <v>Andalucía</v>
      </c>
      <c r="AL13" s="524">
        <f t="shared" si="17"/>
        <v>1.2462609250400543</v>
      </c>
      <c r="AM13" s="396"/>
      <c r="AN13" s="522">
        <f t="shared" si="18"/>
        <v>16</v>
      </c>
      <c r="AO13" s="522">
        <v>3</v>
      </c>
      <c r="AP13" s="522">
        <f t="shared" si="19"/>
        <v>8</v>
      </c>
      <c r="AQ13" s="523" t="str">
        <f t="shared" si="20"/>
        <v>Castilla - La Mancha</v>
      </c>
      <c r="AR13" s="524">
        <f t="shared" si="21"/>
        <v>4.6962659547233292</v>
      </c>
      <c r="AS13" s="396"/>
      <c r="AT13" s="522">
        <f t="shared" si="22"/>
        <v>17</v>
      </c>
      <c r="AU13" s="522">
        <v>3</v>
      </c>
      <c r="AV13" s="522">
        <f t="shared" si="23"/>
        <v>1</v>
      </c>
      <c r="AW13" s="523" t="str">
        <f t="shared" si="24"/>
        <v>Andalucía</v>
      </c>
      <c r="AX13" s="524">
        <f t="shared" si="25"/>
        <v>33.255071797654047</v>
      </c>
    </row>
    <row r="14" spans="1:50" s="329" customFormat="1" ht="18" customHeight="1" x14ac:dyDescent="0.25">
      <c r="A14" s="348"/>
      <c r="B14" s="526" t="s">
        <v>38</v>
      </c>
      <c r="C14" s="527"/>
      <c r="D14" s="528">
        <f t="shared" si="5"/>
        <v>1209906</v>
      </c>
      <c r="E14" s="529">
        <f t="shared" si="0"/>
        <v>2.516162871273858</v>
      </c>
      <c r="F14" s="527"/>
      <c r="G14" s="530">
        <f>'20pobl'!J15</f>
        <v>1010320</v>
      </c>
      <c r="H14" s="531">
        <f t="shared" si="6"/>
        <v>2.6312071449285157</v>
      </c>
      <c r="I14" s="527"/>
      <c r="J14" s="530">
        <f>'20pobl'!Q15</f>
        <v>147036</v>
      </c>
      <c r="K14" s="531">
        <f t="shared" si="7"/>
        <v>2.1572429966187991</v>
      </c>
      <c r="L14" s="527"/>
      <c r="M14" s="530">
        <f>'20pobl'!X15</f>
        <v>52550</v>
      </c>
      <c r="N14" s="531">
        <f t="shared" si="1"/>
        <v>1.8298283965689064</v>
      </c>
      <c r="O14" s="527"/>
      <c r="P14" s="532">
        <f t="shared" si="8"/>
        <v>30170</v>
      </c>
      <c r="Q14" s="533">
        <f t="shared" si="9"/>
        <v>2.4935821460510157</v>
      </c>
      <c r="R14" s="527"/>
      <c r="S14" s="530">
        <f>'44apbpcasaad'!G15</f>
        <v>8142</v>
      </c>
      <c r="T14" s="534">
        <f t="shared" si="10"/>
        <v>0.80588328450391955</v>
      </c>
      <c r="U14" s="527"/>
      <c r="V14" s="530">
        <f>'44apbpcasaad'!J15</f>
        <v>6524</v>
      </c>
      <c r="W14" s="534">
        <f t="shared" si="11"/>
        <v>4.4370086237384045</v>
      </c>
      <c r="X14" s="527"/>
      <c r="Y14" s="530">
        <f>'44apbpcasaad'!M15</f>
        <v>15504</v>
      </c>
      <c r="Z14" s="520">
        <f t="shared" si="12"/>
        <v>29.503330161750714</v>
      </c>
      <c r="AA14" s="1327"/>
      <c r="AB14" s="522">
        <f t="shared" si="2"/>
        <v>16</v>
      </c>
      <c r="AC14" s="522">
        <v>4</v>
      </c>
      <c r="AD14" s="522">
        <f t="shared" si="13"/>
        <v>1</v>
      </c>
      <c r="AE14" s="523" t="str">
        <f t="shared" si="3"/>
        <v>Andalucía</v>
      </c>
      <c r="AF14" s="524">
        <f t="shared" si="4"/>
        <v>3.3418230139814709</v>
      </c>
      <c r="AG14" s="396"/>
      <c r="AH14" s="522">
        <f t="shared" si="14"/>
        <v>17</v>
      </c>
      <c r="AI14" s="522">
        <v>4</v>
      </c>
      <c r="AJ14" s="522">
        <f t="shared" si="15"/>
        <v>14</v>
      </c>
      <c r="AK14" s="523" t="str">
        <f t="shared" si="16"/>
        <v>Murcia, Región de</v>
      </c>
      <c r="AL14" s="524">
        <f t="shared" si="17"/>
        <v>1.2220742211905806</v>
      </c>
      <c r="AM14" s="396"/>
      <c r="AN14" s="522">
        <f t="shared" si="18"/>
        <v>5</v>
      </c>
      <c r="AO14" s="522">
        <v>4</v>
      </c>
      <c r="AP14" s="522">
        <f t="shared" si="19"/>
        <v>14</v>
      </c>
      <c r="AQ14" s="523" t="str">
        <f t="shared" si="20"/>
        <v>Murcia, Región de</v>
      </c>
      <c r="AR14" s="524">
        <f t="shared" si="21"/>
        <v>4.631356118106436</v>
      </c>
      <c r="AS14" s="396"/>
      <c r="AT14" s="522">
        <f t="shared" si="22"/>
        <v>4</v>
      </c>
      <c r="AU14" s="522">
        <v>4</v>
      </c>
      <c r="AV14" s="522">
        <f t="shared" si="23"/>
        <v>4</v>
      </c>
      <c r="AW14" s="523" t="str">
        <f t="shared" si="24"/>
        <v>Balears, Illes</v>
      </c>
      <c r="AX14" s="524">
        <f t="shared" si="25"/>
        <v>29.503330161750714</v>
      </c>
    </row>
    <row r="15" spans="1:50" s="329" customFormat="1" ht="18" customHeight="1" x14ac:dyDescent="0.25">
      <c r="A15" s="348"/>
      <c r="B15" s="526" t="s">
        <v>6</v>
      </c>
      <c r="C15" s="527"/>
      <c r="D15" s="528">
        <f t="shared" si="5"/>
        <v>2213016</v>
      </c>
      <c r="E15" s="529">
        <f t="shared" si="0"/>
        <v>4.6022655418974603</v>
      </c>
      <c r="F15" s="527"/>
      <c r="G15" s="530">
        <f>'20pobl'!J16</f>
        <v>1826469</v>
      </c>
      <c r="H15" s="531">
        <f t="shared" si="6"/>
        <v>4.7567288411497755</v>
      </c>
      <c r="I15" s="527"/>
      <c r="J15" s="530">
        <f>'20pobl'!Q16</f>
        <v>288173</v>
      </c>
      <c r="K15" s="531">
        <f t="shared" si="7"/>
        <v>4.2279386413166113</v>
      </c>
      <c r="L15" s="527"/>
      <c r="M15" s="530">
        <f>'20pobl'!X16</f>
        <v>98374</v>
      </c>
      <c r="N15" s="531">
        <f t="shared" si="1"/>
        <v>3.4254526866616479</v>
      </c>
      <c r="O15" s="527"/>
      <c r="P15" s="532">
        <f t="shared" si="8"/>
        <v>42634</v>
      </c>
      <c r="Q15" s="533">
        <f t="shared" si="9"/>
        <v>1.9265111503938517</v>
      </c>
      <c r="R15" s="527"/>
      <c r="S15" s="530">
        <f>'44apbpcasaad'!G16</f>
        <v>16790</v>
      </c>
      <c r="T15" s="534">
        <f t="shared" si="10"/>
        <v>0.91926005861583193</v>
      </c>
      <c r="U15" s="527"/>
      <c r="V15" s="530">
        <f>'44apbpcasaad'!J16</f>
        <v>8563</v>
      </c>
      <c r="W15" s="534">
        <f t="shared" si="11"/>
        <v>2.9714789379990494</v>
      </c>
      <c r="X15" s="527"/>
      <c r="Y15" s="530">
        <f>'44apbpcasaad'!M16</f>
        <v>17281</v>
      </c>
      <c r="Z15" s="520">
        <f t="shared" si="12"/>
        <v>17.566633460060586</v>
      </c>
      <c r="AA15" s="521"/>
      <c r="AB15" s="522">
        <f t="shared" si="2"/>
        <v>19</v>
      </c>
      <c r="AC15" s="522">
        <v>5</v>
      </c>
      <c r="AD15" s="522">
        <f t="shared" si="13"/>
        <v>3</v>
      </c>
      <c r="AE15" s="523" t="str">
        <f t="shared" si="3"/>
        <v>Asturias, Principado de</v>
      </c>
      <c r="AF15" s="524">
        <f t="shared" si="4"/>
        <v>3.1468302089338609</v>
      </c>
      <c r="AG15" s="396"/>
      <c r="AH15" s="522">
        <f t="shared" si="14"/>
        <v>13</v>
      </c>
      <c r="AI15" s="522">
        <v>5</v>
      </c>
      <c r="AJ15" s="522">
        <f t="shared" si="15"/>
        <v>12</v>
      </c>
      <c r="AK15" s="523" t="str">
        <f t="shared" si="16"/>
        <v>Galicia</v>
      </c>
      <c r="AL15" s="524">
        <f t="shared" si="17"/>
        <v>1.0726733694510264</v>
      </c>
      <c r="AM15" s="396"/>
      <c r="AN15" s="522">
        <f t="shared" si="18"/>
        <v>17</v>
      </c>
      <c r="AO15" s="522">
        <v>5</v>
      </c>
      <c r="AP15" s="522">
        <f t="shared" si="19"/>
        <v>4</v>
      </c>
      <c r="AQ15" s="523" t="str">
        <f t="shared" si="20"/>
        <v>Balears, Illes</v>
      </c>
      <c r="AR15" s="524">
        <f t="shared" si="21"/>
        <v>4.4370086237384045</v>
      </c>
      <c r="AS15" s="396"/>
      <c r="AT15" s="522">
        <f t="shared" si="22"/>
        <v>18</v>
      </c>
      <c r="AU15" s="522">
        <v>5</v>
      </c>
      <c r="AV15" s="522">
        <f t="shared" si="23"/>
        <v>10</v>
      </c>
      <c r="AW15" s="523" t="str">
        <f t="shared" si="24"/>
        <v>Comunitat Valenciana</v>
      </c>
      <c r="AX15" s="524">
        <f t="shared" si="25"/>
        <v>28.533692833044775</v>
      </c>
    </row>
    <row r="16" spans="1:50" s="329" customFormat="1" ht="18" customHeight="1" x14ac:dyDescent="0.25">
      <c r="A16" s="348"/>
      <c r="B16" s="526" t="s">
        <v>5</v>
      </c>
      <c r="C16" s="527"/>
      <c r="D16" s="535">
        <f t="shared" si="5"/>
        <v>588387</v>
      </c>
      <c r="E16" s="529">
        <f t="shared" si="0"/>
        <v>1.2236302021315801</v>
      </c>
      <c r="F16" s="527"/>
      <c r="G16" s="536">
        <f>'20pobl'!J17</f>
        <v>450214</v>
      </c>
      <c r="H16" s="531">
        <f t="shared" si="6"/>
        <v>1.1725060313037916</v>
      </c>
      <c r="I16" s="527"/>
      <c r="J16" s="536">
        <f>'20pobl'!Q17</f>
        <v>97495</v>
      </c>
      <c r="K16" s="531">
        <f t="shared" si="7"/>
        <v>1.4304007586941283</v>
      </c>
      <c r="L16" s="527"/>
      <c r="M16" s="536">
        <f>'20pobl'!X17</f>
        <v>40678</v>
      </c>
      <c r="N16" s="531">
        <f t="shared" si="1"/>
        <v>1.4164369080043762</v>
      </c>
      <c r="O16" s="527"/>
      <c r="P16" s="536">
        <f t="shared" si="8"/>
        <v>17715</v>
      </c>
      <c r="Q16" s="533">
        <f t="shared" si="9"/>
        <v>3.0107735215088027</v>
      </c>
      <c r="R16" s="527"/>
      <c r="S16" s="536">
        <f>'44apbpcasaad'!G17</f>
        <v>4610</v>
      </c>
      <c r="T16" s="534">
        <f t="shared" si="10"/>
        <v>1.023957495768679</v>
      </c>
      <c r="U16" s="527"/>
      <c r="V16" s="536">
        <f>'44apbpcasaad'!J17</f>
        <v>3752</v>
      </c>
      <c r="W16" s="534">
        <f t="shared" si="11"/>
        <v>3.8484024821785732</v>
      </c>
      <c r="X16" s="527"/>
      <c r="Y16" s="536">
        <f>'44apbpcasaad'!M17</f>
        <v>9353</v>
      </c>
      <c r="Z16" s="520">
        <f t="shared" si="12"/>
        <v>22.992772506022913</v>
      </c>
      <c r="AA16" s="521"/>
      <c r="AB16" s="522">
        <f t="shared" si="2"/>
        <v>9</v>
      </c>
      <c r="AC16" s="522">
        <v>6</v>
      </c>
      <c r="AD16" s="522">
        <f t="shared" si="13"/>
        <v>16</v>
      </c>
      <c r="AE16" s="523" t="str">
        <f t="shared" si="3"/>
        <v>País Vasco</v>
      </c>
      <c r="AF16" s="524">
        <f t="shared" si="4"/>
        <v>3.1427576205769792</v>
      </c>
      <c r="AG16" s="396"/>
      <c r="AH16" s="522">
        <f t="shared" si="14"/>
        <v>9</v>
      </c>
      <c r="AI16" s="522">
        <v>6</v>
      </c>
      <c r="AJ16" s="522">
        <f t="shared" si="15"/>
        <v>11</v>
      </c>
      <c r="AK16" s="523" t="str">
        <f t="shared" si="16"/>
        <v>Extremadura</v>
      </c>
      <c r="AL16" s="524">
        <f t="shared" si="17"/>
        <v>1.0725220529610855</v>
      </c>
      <c r="AM16" s="396"/>
      <c r="AN16" s="522">
        <f t="shared" si="18"/>
        <v>10</v>
      </c>
      <c r="AO16" s="522">
        <v>6</v>
      </c>
      <c r="AP16" s="522">
        <f t="shared" si="19"/>
        <v>11</v>
      </c>
      <c r="AQ16" s="523" t="str">
        <f t="shared" si="20"/>
        <v>Extremadura</v>
      </c>
      <c r="AR16" s="524">
        <f t="shared" si="21"/>
        <v>4.2669584245076591</v>
      </c>
      <c r="AS16" s="396"/>
      <c r="AT16" s="522">
        <f t="shared" si="22"/>
        <v>15</v>
      </c>
      <c r="AU16" s="522">
        <v>6</v>
      </c>
      <c r="AV16" s="522">
        <f t="shared" si="23"/>
        <v>11</v>
      </c>
      <c r="AW16" s="523" t="str">
        <f t="shared" si="24"/>
        <v>Extremadura</v>
      </c>
      <c r="AX16" s="524">
        <f t="shared" si="25"/>
        <v>27.906212786925636</v>
      </c>
    </row>
    <row r="17" spans="1:50" s="329" customFormat="1" ht="18" customHeight="1" x14ac:dyDescent="0.25">
      <c r="A17" s="348"/>
      <c r="B17" s="526" t="s">
        <v>4</v>
      </c>
      <c r="C17" s="527"/>
      <c r="D17" s="528">
        <f t="shared" si="5"/>
        <v>2383703</v>
      </c>
      <c r="E17" s="529">
        <f t="shared" si="0"/>
        <v>4.9572322021248834</v>
      </c>
      <c r="F17" s="527"/>
      <c r="G17" s="530">
        <f>'20pobl'!J18</f>
        <v>1752567</v>
      </c>
      <c r="H17" s="531">
        <f t="shared" si="6"/>
        <v>4.5642636118912163</v>
      </c>
      <c r="I17" s="527"/>
      <c r="J17" s="530">
        <f>'20pobl'!Q18</f>
        <v>413741</v>
      </c>
      <c r="K17" s="531">
        <f t="shared" si="7"/>
        <v>6.0702132448111934</v>
      </c>
      <c r="L17" s="527"/>
      <c r="M17" s="530">
        <f>'20pobl'!X18</f>
        <v>217395</v>
      </c>
      <c r="N17" s="531">
        <f t="shared" si="1"/>
        <v>7.5698486065099413</v>
      </c>
      <c r="O17" s="527"/>
      <c r="P17" s="532">
        <f t="shared" si="8"/>
        <v>124717</v>
      </c>
      <c r="Q17" s="533">
        <f>P17*100/D17</f>
        <v>5.2320695992747419</v>
      </c>
      <c r="R17" s="527"/>
      <c r="S17" s="530">
        <f>'44apbpcasaad'!G18</f>
        <v>25706</v>
      </c>
      <c r="T17" s="534">
        <f>S17*100/G17</f>
        <v>1.4667627542912767</v>
      </c>
      <c r="U17" s="527"/>
      <c r="V17" s="530">
        <f>'44apbpcasaad'!J18</f>
        <v>21496</v>
      </c>
      <c r="W17" s="534">
        <f>V17*100/J17</f>
        <v>5.1955208693361303</v>
      </c>
      <c r="X17" s="527"/>
      <c r="Y17" s="530">
        <f>'44apbpcasaad'!M18</f>
        <v>77515</v>
      </c>
      <c r="Z17" s="520">
        <f>Y17*100/M17</f>
        <v>35.656293843004669</v>
      </c>
      <c r="AA17" s="521"/>
      <c r="AB17" s="522">
        <f t="shared" si="2"/>
        <v>1</v>
      </c>
      <c r="AC17" s="522">
        <v>7</v>
      </c>
      <c r="AD17" s="522">
        <f t="shared" si="13"/>
        <v>2</v>
      </c>
      <c r="AE17" s="523" t="str">
        <f t="shared" si="3"/>
        <v>Aragón</v>
      </c>
      <c r="AF17" s="524">
        <f t="shared" si="4"/>
        <v>3.12043116733232</v>
      </c>
      <c r="AG17" s="396"/>
      <c r="AH17" s="522">
        <f t="shared" si="14"/>
        <v>1</v>
      </c>
      <c r="AI17" s="522">
        <v>7</v>
      </c>
      <c r="AJ17" s="522">
        <f t="shared" si="15"/>
        <v>3</v>
      </c>
      <c r="AK17" s="523" t="str">
        <f t="shared" si="16"/>
        <v>Asturias, Principado de</v>
      </c>
      <c r="AL17" s="524">
        <f t="shared" si="17"/>
        <v>1.0553249871377122</v>
      </c>
      <c r="AM17" s="396"/>
      <c r="AN17" s="522">
        <f t="shared" si="18"/>
        <v>1</v>
      </c>
      <c r="AO17" s="522">
        <v>7</v>
      </c>
      <c r="AP17" s="522">
        <f t="shared" si="19"/>
        <v>10</v>
      </c>
      <c r="AQ17" s="523" t="str">
        <f t="shared" si="20"/>
        <v>Comunitat Valenciana</v>
      </c>
      <c r="AR17" s="524">
        <f t="shared" si="21"/>
        <v>4.1803261324337067</v>
      </c>
      <c r="AS17" s="396"/>
      <c r="AT17" s="522">
        <f t="shared" si="22"/>
        <v>1</v>
      </c>
      <c r="AU17" s="522">
        <v>7</v>
      </c>
      <c r="AV17" s="522">
        <f t="shared" si="23"/>
        <v>13</v>
      </c>
      <c r="AW17" s="523" t="str">
        <f t="shared" si="24"/>
        <v>Madrid, Comunidad de</v>
      </c>
      <c r="AX17" s="524">
        <f t="shared" si="25"/>
        <v>27.453772209033716</v>
      </c>
    </row>
    <row r="18" spans="1:50" s="329" customFormat="1" ht="18" customHeight="1" x14ac:dyDescent="0.25">
      <c r="A18" s="348"/>
      <c r="B18" s="526" t="s">
        <v>40</v>
      </c>
      <c r="C18" s="527"/>
      <c r="D18" s="528">
        <f t="shared" si="5"/>
        <v>2084086</v>
      </c>
      <c r="E18" s="529">
        <f t="shared" si="0"/>
        <v>4.3341382006053779</v>
      </c>
      <c r="F18" s="527"/>
      <c r="G18" s="530">
        <f>'20pobl'!J19</f>
        <v>1679650</v>
      </c>
      <c r="H18" s="531">
        <f t="shared" si="6"/>
        <v>4.3743636481304753</v>
      </c>
      <c r="I18" s="527"/>
      <c r="J18" s="530">
        <f>'20pobl'!Q19</f>
        <v>273430</v>
      </c>
      <c r="K18" s="531">
        <f t="shared" si="7"/>
        <v>4.0116362833964354</v>
      </c>
      <c r="L18" s="527"/>
      <c r="M18" s="530">
        <f>'20pobl'!X19</f>
        <v>131006</v>
      </c>
      <c r="N18" s="531">
        <f t="shared" si="1"/>
        <v>4.5617221488278998</v>
      </c>
      <c r="O18" s="527"/>
      <c r="P18" s="532">
        <f t="shared" si="8"/>
        <v>73499</v>
      </c>
      <c r="Q18" s="533">
        <f t="shared" si="9"/>
        <v>3.5266778818148579</v>
      </c>
      <c r="R18" s="527"/>
      <c r="S18" s="530">
        <f>'44apbpcasaad'!G19</f>
        <v>16843</v>
      </c>
      <c r="T18" s="534">
        <f t="shared" si="10"/>
        <v>1.0027684338999197</v>
      </c>
      <c r="U18" s="527"/>
      <c r="V18" s="530">
        <f>'44apbpcasaad'!J19</f>
        <v>12841</v>
      </c>
      <c r="W18" s="534">
        <f t="shared" si="11"/>
        <v>4.6962659547233292</v>
      </c>
      <c r="X18" s="527"/>
      <c r="Y18" s="530">
        <f>'44apbpcasaad'!M19</f>
        <v>43815</v>
      </c>
      <c r="Z18" s="520">
        <f t="shared" si="12"/>
        <v>33.445033051921286</v>
      </c>
      <c r="AA18" s="521"/>
      <c r="AB18" s="522">
        <f t="shared" si="2"/>
        <v>2</v>
      </c>
      <c r="AC18" s="522">
        <v>8</v>
      </c>
      <c r="AD18" s="522">
        <f t="shared" si="13"/>
        <v>20</v>
      </c>
      <c r="AE18" s="523" t="str">
        <f t="shared" si="3"/>
        <v>TOTAL</v>
      </c>
      <c r="AF18" s="524">
        <f t="shared" si="4"/>
        <v>3.0305335546924561</v>
      </c>
      <c r="AG18" s="396"/>
      <c r="AH18" s="522">
        <f t="shared" si="14"/>
        <v>11</v>
      </c>
      <c r="AI18" s="522">
        <v>8</v>
      </c>
      <c r="AJ18" s="522">
        <f t="shared" si="15"/>
        <v>16</v>
      </c>
      <c r="AK18" s="523" t="str">
        <f t="shared" si="16"/>
        <v>País Vasco</v>
      </c>
      <c r="AL18" s="524">
        <f t="shared" si="17"/>
        <v>1.0398229305837419</v>
      </c>
      <c r="AM18" s="396"/>
      <c r="AN18" s="522">
        <f t="shared" si="18"/>
        <v>3</v>
      </c>
      <c r="AO18" s="522">
        <v>8</v>
      </c>
      <c r="AP18" s="522">
        <f t="shared" si="19"/>
        <v>20</v>
      </c>
      <c r="AQ18" s="523" t="str">
        <f t="shared" si="20"/>
        <v>TOTAL</v>
      </c>
      <c r="AR18" s="524">
        <f t="shared" si="21"/>
        <v>4.1059155313103641</v>
      </c>
      <c r="AS18" s="396"/>
      <c r="AT18" s="522">
        <f t="shared" si="22"/>
        <v>2</v>
      </c>
      <c r="AU18" s="522">
        <v>8</v>
      </c>
      <c r="AV18" s="522">
        <f t="shared" si="23"/>
        <v>17</v>
      </c>
      <c r="AW18" s="523" t="str">
        <f t="shared" si="24"/>
        <v>Rioja, La</v>
      </c>
      <c r="AX18" s="524">
        <f t="shared" si="25"/>
        <v>27.359601449275363</v>
      </c>
    </row>
    <row r="19" spans="1:50" s="329" customFormat="1" ht="18" customHeight="1" x14ac:dyDescent="0.25">
      <c r="A19" s="348"/>
      <c r="B19" s="526" t="s">
        <v>41</v>
      </c>
      <c r="C19" s="527"/>
      <c r="D19" s="528">
        <f t="shared" si="5"/>
        <v>7901963</v>
      </c>
      <c r="E19" s="529">
        <f t="shared" si="0"/>
        <v>16.433198868986342</v>
      </c>
      <c r="F19" s="527"/>
      <c r="G19" s="530">
        <f>'20pobl'!J20</f>
        <v>6372799</v>
      </c>
      <c r="H19" s="531">
        <f t="shared" si="6"/>
        <v>16.596874516978087</v>
      </c>
      <c r="I19" s="527"/>
      <c r="J19" s="530">
        <f>'20pobl'!Q20</f>
        <v>1076178</v>
      </c>
      <c r="K19" s="531">
        <f t="shared" si="7"/>
        <v>15.789177164879527</v>
      </c>
      <c r="L19" s="527"/>
      <c r="M19" s="530">
        <f>'20pobl'!X20</f>
        <v>452986</v>
      </c>
      <c r="N19" s="531">
        <f t="shared" si="1"/>
        <v>15.773294881982162</v>
      </c>
      <c r="O19" s="527"/>
      <c r="P19" s="532">
        <f t="shared" si="8"/>
        <v>214625</v>
      </c>
      <c r="Q19" s="533">
        <f t="shared" si="9"/>
        <v>2.7160972533027552</v>
      </c>
      <c r="R19" s="527"/>
      <c r="S19" s="530">
        <f>'44apbpcasaad'!G20</f>
        <v>56766</v>
      </c>
      <c r="T19" s="534">
        <f t="shared" si="10"/>
        <v>0.89075459621431652</v>
      </c>
      <c r="U19" s="527"/>
      <c r="V19" s="530">
        <f>'44apbpcasaad'!J20</f>
        <v>43138</v>
      </c>
      <c r="W19" s="534">
        <f t="shared" si="11"/>
        <v>4.008444699668642</v>
      </c>
      <c r="X19" s="527"/>
      <c r="Y19" s="530">
        <f>'44apbpcasaad'!M20</f>
        <v>114721</v>
      </c>
      <c r="Z19" s="520">
        <f t="shared" si="12"/>
        <v>25.325506748552936</v>
      </c>
      <c r="AA19" s="521"/>
      <c r="AB19" s="522">
        <f t="shared" si="2"/>
        <v>14</v>
      </c>
      <c r="AC19" s="522">
        <v>9</v>
      </c>
      <c r="AD19" s="522">
        <f t="shared" si="13"/>
        <v>6</v>
      </c>
      <c r="AE19" s="523" t="str">
        <f t="shared" si="3"/>
        <v>Cantabria</v>
      </c>
      <c r="AF19" s="524">
        <f t="shared" si="4"/>
        <v>3.0107735215088027</v>
      </c>
      <c r="AG19" s="396"/>
      <c r="AH19" s="522">
        <f t="shared" si="14"/>
        <v>14</v>
      </c>
      <c r="AI19" s="522">
        <v>9</v>
      </c>
      <c r="AJ19" s="522">
        <f t="shared" si="15"/>
        <v>6</v>
      </c>
      <c r="AK19" s="523" t="str">
        <f t="shared" si="16"/>
        <v>Cantabria</v>
      </c>
      <c r="AL19" s="524">
        <f t="shared" si="17"/>
        <v>1.023957495768679</v>
      </c>
      <c r="AM19" s="396"/>
      <c r="AN19" s="522">
        <f t="shared" si="18"/>
        <v>9</v>
      </c>
      <c r="AO19" s="522">
        <v>9</v>
      </c>
      <c r="AP19" s="522">
        <f t="shared" si="19"/>
        <v>9</v>
      </c>
      <c r="AQ19" s="523" t="str">
        <f t="shared" si="20"/>
        <v>Cataluña</v>
      </c>
      <c r="AR19" s="524">
        <f t="shared" si="21"/>
        <v>4.008444699668642</v>
      </c>
      <c r="AS19" s="396"/>
      <c r="AT19" s="522">
        <f t="shared" si="22"/>
        <v>12</v>
      </c>
      <c r="AU19" s="522">
        <v>9</v>
      </c>
      <c r="AV19" s="522">
        <f t="shared" si="23"/>
        <v>20</v>
      </c>
      <c r="AW19" s="523" t="str">
        <f t="shared" si="24"/>
        <v>TOTAL</v>
      </c>
      <c r="AX19" s="524">
        <f t="shared" si="25"/>
        <v>27.319076805436488</v>
      </c>
    </row>
    <row r="20" spans="1:50" s="329" customFormat="1" ht="18" customHeight="1" x14ac:dyDescent="0.25">
      <c r="A20" s="348"/>
      <c r="B20" s="526" t="s">
        <v>3</v>
      </c>
      <c r="C20" s="527"/>
      <c r="D20" s="528">
        <f t="shared" si="5"/>
        <v>5216195</v>
      </c>
      <c r="E20" s="529">
        <f t="shared" si="0"/>
        <v>10.847781718847862</v>
      </c>
      <c r="F20" s="527"/>
      <c r="G20" s="530">
        <f>'20pobl'!J21</f>
        <v>4168661</v>
      </c>
      <c r="H20" s="531">
        <f t="shared" si="6"/>
        <v>10.856570797356136</v>
      </c>
      <c r="I20" s="527"/>
      <c r="J20" s="530">
        <f>'20pobl'!Q21</f>
        <v>755276</v>
      </c>
      <c r="K20" s="531">
        <f t="shared" si="7"/>
        <v>11.08105403788365</v>
      </c>
      <c r="L20" s="527"/>
      <c r="M20" s="530">
        <f>'20pobl'!X21</f>
        <v>292258</v>
      </c>
      <c r="N20" s="531">
        <f t="shared" si="1"/>
        <v>10.176631541854148</v>
      </c>
      <c r="O20" s="527"/>
      <c r="P20" s="532">
        <f t="shared" si="8"/>
        <v>156081</v>
      </c>
      <c r="Q20" s="533">
        <f t="shared" si="9"/>
        <v>2.9922385953745976</v>
      </c>
      <c r="R20" s="527"/>
      <c r="S20" s="530">
        <f>'44apbpcasaad'!G21</f>
        <v>41116</v>
      </c>
      <c r="T20" s="534">
        <f t="shared" si="10"/>
        <v>0.98631191166659993</v>
      </c>
      <c r="U20" s="527"/>
      <c r="V20" s="530">
        <f>'44apbpcasaad'!J21</f>
        <v>31573</v>
      </c>
      <c r="W20" s="534">
        <f t="shared" si="11"/>
        <v>4.1803261324337067</v>
      </c>
      <c r="X20" s="527"/>
      <c r="Y20" s="530">
        <f>'44apbpcasaad'!M21</f>
        <v>83392</v>
      </c>
      <c r="Z20" s="520">
        <f t="shared" si="12"/>
        <v>28.533692833044775</v>
      </c>
      <c r="AA20" s="521"/>
      <c r="AB20" s="522">
        <f t="shared" si="2"/>
        <v>10</v>
      </c>
      <c r="AC20" s="522">
        <v>10</v>
      </c>
      <c r="AD20" s="522">
        <f t="shared" si="13"/>
        <v>10</v>
      </c>
      <c r="AE20" s="523" t="str">
        <f t="shared" si="3"/>
        <v>Comunitat Valenciana</v>
      </c>
      <c r="AF20" s="525">
        <f t="shared" si="4"/>
        <v>2.9922385953745976</v>
      </c>
      <c r="AG20" s="396"/>
      <c r="AH20" s="522">
        <f t="shared" si="14"/>
        <v>12</v>
      </c>
      <c r="AI20" s="522">
        <v>10</v>
      </c>
      <c r="AJ20" s="522">
        <f t="shared" si="15"/>
        <v>20</v>
      </c>
      <c r="AK20" s="523" t="str">
        <f t="shared" si="16"/>
        <v>TOTAL</v>
      </c>
      <c r="AL20" s="524">
        <f t="shared" si="17"/>
        <v>1.0230409021817388</v>
      </c>
      <c r="AM20" s="396"/>
      <c r="AN20" s="522">
        <f t="shared" si="18"/>
        <v>7</v>
      </c>
      <c r="AO20" s="522">
        <v>10</v>
      </c>
      <c r="AP20" s="522">
        <f t="shared" si="19"/>
        <v>6</v>
      </c>
      <c r="AQ20" s="523" t="str">
        <f t="shared" si="20"/>
        <v>Cantabria</v>
      </c>
      <c r="AR20" s="524">
        <f t="shared" si="21"/>
        <v>3.8484024821785732</v>
      </c>
      <c r="AS20" s="396"/>
      <c r="AT20" s="522">
        <f t="shared" si="22"/>
        <v>5</v>
      </c>
      <c r="AU20" s="522">
        <v>10</v>
      </c>
      <c r="AV20" s="522">
        <f t="shared" si="23"/>
        <v>2</v>
      </c>
      <c r="AW20" s="523" t="str">
        <f t="shared" si="24"/>
        <v>Aragón</v>
      </c>
      <c r="AX20" s="524">
        <f t="shared" si="25"/>
        <v>26.800753719145924</v>
      </c>
    </row>
    <row r="21" spans="1:50" s="329" customFormat="1" ht="18" customHeight="1" x14ac:dyDescent="0.25">
      <c r="A21" s="348"/>
      <c r="B21" s="526" t="s">
        <v>2</v>
      </c>
      <c r="C21" s="527"/>
      <c r="D21" s="528">
        <f t="shared" si="5"/>
        <v>1054306</v>
      </c>
      <c r="E21" s="529">
        <f t="shared" si="0"/>
        <v>2.1925716643782711</v>
      </c>
      <c r="F21" s="527"/>
      <c r="G21" s="530">
        <f>'20pobl'!J22</f>
        <v>824039</v>
      </c>
      <c r="H21" s="531">
        <f t="shared" si="6"/>
        <v>2.1460698635083428</v>
      </c>
      <c r="I21" s="527"/>
      <c r="J21" s="530">
        <f>'20pobl'!Q22</f>
        <v>157208</v>
      </c>
      <c r="K21" s="531">
        <f t="shared" si="7"/>
        <v>2.3064817936590236</v>
      </c>
      <c r="L21" s="527"/>
      <c r="M21" s="530">
        <f>'20pobl'!X22</f>
        <v>73059</v>
      </c>
      <c r="N21" s="531">
        <f t="shared" si="1"/>
        <v>2.5439663715495286</v>
      </c>
      <c r="O21" s="527"/>
      <c r="P21" s="532">
        <f t="shared" si="8"/>
        <v>35934</v>
      </c>
      <c r="Q21" s="533">
        <f t="shared" si="9"/>
        <v>3.4083084038220401</v>
      </c>
      <c r="R21" s="527"/>
      <c r="S21" s="530">
        <f>'44apbpcasaad'!G22</f>
        <v>8838</v>
      </c>
      <c r="T21" s="534">
        <f t="shared" si="10"/>
        <v>1.0725220529610855</v>
      </c>
      <c r="U21" s="527"/>
      <c r="V21" s="530">
        <f>'44apbpcasaad'!J22</f>
        <v>6708</v>
      </c>
      <c r="W21" s="534">
        <f t="shared" si="11"/>
        <v>4.2669584245076591</v>
      </c>
      <c r="X21" s="527"/>
      <c r="Y21" s="530">
        <f>'44apbpcasaad'!M22</f>
        <v>20388</v>
      </c>
      <c r="Z21" s="520">
        <f t="shared" si="12"/>
        <v>27.906212786925636</v>
      </c>
      <c r="AA21" s="521"/>
      <c r="AB21" s="522">
        <f t="shared" si="2"/>
        <v>3</v>
      </c>
      <c r="AC21" s="522">
        <v>11</v>
      </c>
      <c r="AD21" s="522">
        <f t="shared" si="13"/>
        <v>17</v>
      </c>
      <c r="AE21" s="523" t="str">
        <f t="shared" si="3"/>
        <v>Rioja, La</v>
      </c>
      <c r="AF21" s="524">
        <f t="shared" si="4"/>
        <v>2.8785349476545385</v>
      </c>
      <c r="AG21" s="396"/>
      <c r="AH21" s="522">
        <f t="shared" si="14"/>
        <v>6</v>
      </c>
      <c r="AI21" s="522">
        <v>11</v>
      </c>
      <c r="AJ21" s="522">
        <f t="shared" si="15"/>
        <v>8</v>
      </c>
      <c r="AK21" s="523" t="str">
        <f t="shared" si="16"/>
        <v>Castilla - La Mancha</v>
      </c>
      <c r="AL21" s="524">
        <f t="shared" si="17"/>
        <v>1.0027684338999197</v>
      </c>
      <c r="AM21" s="396"/>
      <c r="AN21" s="522">
        <f t="shared" si="18"/>
        <v>6</v>
      </c>
      <c r="AO21" s="522">
        <v>11</v>
      </c>
      <c r="AP21" s="522">
        <f t="shared" si="19"/>
        <v>2</v>
      </c>
      <c r="AQ21" s="523" t="str">
        <f t="shared" si="20"/>
        <v>Aragón</v>
      </c>
      <c r="AR21" s="524">
        <f t="shared" si="21"/>
        <v>3.7752558546815065</v>
      </c>
      <c r="AS21" s="396"/>
      <c r="AT21" s="522">
        <f t="shared" si="22"/>
        <v>6</v>
      </c>
      <c r="AU21" s="522">
        <v>11</v>
      </c>
      <c r="AV21" s="522">
        <f t="shared" si="23"/>
        <v>14</v>
      </c>
      <c r="AW21" s="523" t="str">
        <f t="shared" si="24"/>
        <v>Murcia, Región de</v>
      </c>
      <c r="AX21" s="524">
        <f t="shared" si="25"/>
        <v>26.416020418180032</v>
      </c>
    </row>
    <row r="22" spans="1:50" s="329" customFormat="1" ht="18" customHeight="1" x14ac:dyDescent="0.25">
      <c r="A22" s="348"/>
      <c r="B22" s="526" t="s">
        <v>35</v>
      </c>
      <c r="C22" s="527"/>
      <c r="D22" s="528">
        <f t="shared" si="5"/>
        <v>2699424</v>
      </c>
      <c r="E22" s="529">
        <f t="shared" si="0"/>
        <v>5.6138166457770797</v>
      </c>
      <c r="F22" s="527"/>
      <c r="G22" s="530">
        <f>'20pobl'!J23</f>
        <v>1989422</v>
      </c>
      <c r="H22" s="531">
        <f t="shared" si="6"/>
        <v>5.181112301724184</v>
      </c>
      <c r="I22" s="527"/>
      <c r="J22" s="530">
        <f>'20pobl'!Q23</f>
        <v>473156</v>
      </c>
      <c r="K22" s="531">
        <f t="shared" si="7"/>
        <v>6.9419221640153745</v>
      </c>
      <c r="L22" s="527"/>
      <c r="M22" s="530">
        <f>'20pobl'!X23</f>
        <v>236846</v>
      </c>
      <c r="N22" s="531">
        <f t="shared" si="1"/>
        <v>8.2471462685777208</v>
      </c>
      <c r="O22" s="527"/>
      <c r="P22" s="532">
        <f t="shared" si="8"/>
        <v>75358</v>
      </c>
      <c r="Q22" s="533">
        <f t="shared" si="9"/>
        <v>2.7916325853219055</v>
      </c>
      <c r="R22" s="527"/>
      <c r="S22" s="530">
        <f>'44apbpcasaad'!G23</f>
        <v>21340</v>
      </c>
      <c r="T22" s="534">
        <f t="shared" si="10"/>
        <v>1.0726733694510264</v>
      </c>
      <c r="U22" s="527"/>
      <c r="V22" s="530">
        <f>'44apbpcasaad'!J23</f>
        <v>13370</v>
      </c>
      <c r="W22" s="534">
        <f t="shared" si="11"/>
        <v>2.8257065323064698</v>
      </c>
      <c r="X22" s="527"/>
      <c r="Y22" s="530">
        <f>'44apbpcasaad'!M23</f>
        <v>40648</v>
      </c>
      <c r="Z22" s="520">
        <f t="shared" si="12"/>
        <v>17.162206665934828</v>
      </c>
      <c r="AA22" s="521"/>
      <c r="AB22" s="522">
        <f t="shared" si="2"/>
        <v>12</v>
      </c>
      <c r="AC22" s="522">
        <v>12</v>
      </c>
      <c r="AD22" s="522">
        <f t="shared" si="13"/>
        <v>12</v>
      </c>
      <c r="AE22" s="523" t="str">
        <f t="shared" si="3"/>
        <v>Galicia</v>
      </c>
      <c r="AF22" s="524">
        <f t="shared" si="4"/>
        <v>2.7916325853219055</v>
      </c>
      <c r="AG22" s="396"/>
      <c r="AH22" s="522">
        <f t="shared" si="14"/>
        <v>5</v>
      </c>
      <c r="AI22" s="522">
        <v>12</v>
      </c>
      <c r="AJ22" s="522">
        <f t="shared" si="15"/>
        <v>10</v>
      </c>
      <c r="AK22" s="523" t="str">
        <f t="shared" si="16"/>
        <v>Comunitat Valenciana</v>
      </c>
      <c r="AL22" s="524">
        <f t="shared" si="17"/>
        <v>0.98631191166659993</v>
      </c>
      <c r="AM22" s="396"/>
      <c r="AN22" s="522">
        <f t="shared" si="18"/>
        <v>18</v>
      </c>
      <c r="AO22" s="522">
        <v>12</v>
      </c>
      <c r="AP22" s="522">
        <f t="shared" si="19"/>
        <v>13</v>
      </c>
      <c r="AQ22" s="523" t="str">
        <f t="shared" si="20"/>
        <v>Madrid, Comunidad de</v>
      </c>
      <c r="AR22" s="524">
        <f t="shared" si="21"/>
        <v>3.6686536669697682</v>
      </c>
      <c r="AS22" s="396"/>
      <c r="AT22" s="522">
        <f t="shared" si="22"/>
        <v>19</v>
      </c>
      <c r="AU22" s="522">
        <v>12</v>
      </c>
      <c r="AV22" s="522">
        <f t="shared" si="23"/>
        <v>9</v>
      </c>
      <c r="AW22" s="523" t="str">
        <f t="shared" si="24"/>
        <v>Cataluña</v>
      </c>
      <c r="AX22" s="524">
        <f t="shared" si="25"/>
        <v>25.325506748552936</v>
      </c>
    </row>
    <row r="23" spans="1:50" s="329" customFormat="1" ht="18" customHeight="1" x14ac:dyDescent="0.25">
      <c r="A23" s="348"/>
      <c r="B23" s="526" t="s">
        <v>42</v>
      </c>
      <c r="C23" s="527"/>
      <c r="D23" s="528">
        <f t="shared" si="5"/>
        <v>6871903</v>
      </c>
      <c r="E23" s="529">
        <f t="shared" si="0"/>
        <v>14.291050034957625</v>
      </c>
      <c r="F23" s="527"/>
      <c r="G23" s="530">
        <f>'20pobl'!J24</f>
        <v>5605365</v>
      </c>
      <c r="H23" s="531">
        <f t="shared" si="6"/>
        <v>14.598222778854451</v>
      </c>
      <c r="I23" s="527"/>
      <c r="J23" s="530">
        <f>'20pobl'!Q24</f>
        <v>890790</v>
      </c>
      <c r="K23" s="531">
        <f t="shared" si="7"/>
        <v>13.069251672774424</v>
      </c>
      <c r="L23" s="527"/>
      <c r="M23" s="530">
        <f>'20pobl'!X24</f>
        <v>375748</v>
      </c>
      <c r="N23" s="531">
        <f t="shared" si="1"/>
        <v>13.083812756498068</v>
      </c>
      <c r="O23" s="527"/>
      <c r="P23" s="532">
        <f t="shared" si="8"/>
        <v>184420</v>
      </c>
      <c r="Q23" s="533">
        <f t="shared" si="9"/>
        <v>2.6836816526659355</v>
      </c>
      <c r="R23" s="527"/>
      <c r="S23" s="530">
        <f>'44apbpcasaad'!G24</f>
        <v>48583</v>
      </c>
      <c r="T23" s="534">
        <f t="shared" si="10"/>
        <v>0.8667232196297654</v>
      </c>
      <c r="U23" s="527"/>
      <c r="V23" s="530">
        <f>'44apbpcasaad'!J24</f>
        <v>32680</v>
      </c>
      <c r="W23" s="534">
        <f t="shared" si="11"/>
        <v>3.6686536669697682</v>
      </c>
      <c r="X23" s="527"/>
      <c r="Y23" s="530">
        <f>'44apbpcasaad'!M24</f>
        <v>103157</v>
      </c>
      <c r="Z23" s="520">
        <f t="shared" si="12"/>
        <v>27.453772209033716</v>
      </c>
      <c r="AA23" s="521"/>
      <c r="AB23" s="522">
        <f t="shared" si="2"/>
        <v>15</v>
      </c>
      <c r="AC23" s="522">
        <v>13</v>
      </c>
      <c r="AD23" s="522">
        <f t="shared" si="13"/>
        <v>14</v>
      </c>
      <c r="AE23" s="523" t="str">
        <f t="shared" si="3"/>
        <v>Murcia, Región de</v>
      </c>
      <c r="AF23" s="524">
        <f t="shared" si="4"/>
        <v>2.7805131430722074</v>
      </c>
      <c r="AG23" s="396"/>
      <c r="AH23" s="522">
        <f t="shared" si="14"/>
        <v>15</v>
      </c>
      <c r="AI23" s="522">
        <v>13</v>
      </c>
      <c r="AJ23" s="522">
        <f t="shared" si="15"/>
        <v>5</v>
      </c>
      <c r="AK23" s="523" t="str">
        <f t="shared" si="16"/>
        <v>Canarias</v>
      </c>
      <c r="AL23" s="524">
        <f t="shared" si="17"/>
        <v>0.91926005861583193</v>
      </c>
      <c r="AM23" s="396"/>
      <c r="AN23" s="522">
        <f t="shared" si="18"/>
        <v>12</v>
      </c>
      <c r="AO23" s="522">
        <v>13</v>
      </c>
      <c r="AP23" s="522">
        <f t="shared" si="19"/>
        <v>16</v>
      </c>
      <c r="AQ23" s="523" t="str">
        <f t="shared" si="20"/>
        <v>País Vasco</v>
      </c>
      <c r="AR23" s="524">
        <f t="shared" si="21"/>
        <v>3.5218479115234311</v>
      </c>
      <c r="AS23" s="396"/>
      <c r="AT23" s="522">
        <f t="shared" si="22"/>
        <v>7</v>
      </c>
      <c r="AU23" s="522">
        <v>13</v>
      </c>
      <c r="AV23" s="522">
        <f t="shared" si="23"/>
        <v>16</v>
      </c>
      <c r="AW23" s="523" t="str">
        <f t="shared" si="24"/>
        <v>País Vasco</v>
      </c>
      <c r="AX23" s="524">
        <f t="shared" si="25"/>
        <v>24.72314507198228</v>
      </c>
    </row>
    <row r="24" spans="1:50" s="329" customFormat="1" ht="18" customHeight="1" x14ac:dyDescent="0.25">
      <c r="A24" s="348"/>
      <c r="B24" s="526" t="s">
        <v>43</v>
      </c>
      <c r="C24" s="527"/>
      <c r="D24" s="528">
        <f t="shared" si="5"/>
        <v>1551692</v>
      </c>
      <c r="E24" s="529">
        <f t="shared" si="0"/>
        <v>3.2269530013510765</v>
      </c>
      <c r="F24" s="527"/>
      <c r="G24" s="530">
        <f>'20pobl'!J25</f>
        <v>1298039</v>
      </c>
      <c r="H24" s="531">
        <f t="shared" si="6"/>
        <v>3.3805224990061222</v>
      </c>
      <c r="I24" s="527"/>
      <c r="J24" s="530">
        <f>'20pobl'!Q25</f>
        <v>182344</v>
      </c>
      <c r="K24" s="531">
        <f t="shared" si="7"/>
        <v>2.6752653566164635</v>
      </c>
      <c r="L24" s="527"/>
      <c r="M24" s="530">
        <f>'20pobl'!X25</f>
        <v>71309</v>
      </c>
      <c r="N24" s="531">
        <f t="shared" si="1"/>
        <v>2.4830301261832948</v>
      </c>
      <c r="O24" s="527"/>
      <c r="P24" s="532">
        <f t="shared" si="8"/>
        <v>43145</v>
      </c>
      <c r="Q24" s="533">
        <f t="shared" si="9"/>
        <v>2.7805131430722074</v>
      </c>
      <c r="R24" s="527"/>
      <c r="S24" s="530">
        <f>'44apbpcasaad'!G25</f>
        <v>15863</v>
      </c>
      <c r="T24" s="534">
        <f t="shared" si="10"/>
        <v>1.2220742211905806</v>
      </c>
      <c r="U24" s="527"/>
      <c r="V24" s="530">
        <f>'44apbpcasaad'!J25</f>
        <v>8445</v>
      </c>
      <c r="W24" s="534">
        <f t="shared" si="11"/>
        <v>4.631356118106436</v>
      </c>
      <c r="X24" s="527"/>
      <c r="Y24" s="530">
        <f>'44apbpcasaad'!M25</f>
        <v>18837</v>
      </c>
      <c r="Z24" s="520">
        <f t="shared" si="12"/>
        <v>26.416020418180032</v>
      </c>
      <c r="AA24" s="521"/>
      <c r="AB24" s="522">
        <f t="shared" si="2"/>
        <v>13</v>
      </c>
      <c r="AC24" s="522">
        <v>14</v>
      </c>
      <c r="AD24" s="522">
        <f t="shared" si="13"/>
        <v>9</v>
      </c>
      <c r="AE24" s="523" t="str">
        <f t="shared" si="3"/>
        <v>Cataluña</v>
      </c>
      <c r="AF24" s="524">
        <f t="shared" si="4"/>
        <v>2.7160972533027552</v>
      </c>
      <c r="AG24" s="396"/>
      <c r="AH24" s="522">
        <f t="shared" si="14"/>
        <v>4</v>
      </c>
      <c r="AI24" s="522">
        <v>14</v>
      </c>
      <c r="AJ24" s="522">
        <f t="shared" si="15"/>
        <v>9</v>
      </c>
      <c r="AK24" s="523" t="str">
        <f t="shared" si="16"/>
        <v>Cataluña</v>
      </c>
      <c r="AL24" s="524">
        <f t="shared" si="17"/>
        <v>0.89075459621431652</v>
      </c>
      <c r="AM24" s="396"/>
      <c r="AN24" s="522">
        <f t="shared" si="18"/>
        <v>4</v>
      </c>
      <c r="AO24" s="522">
        <v>14</v>
      </c>
      <c r="AP24" s="522">
        <f t="shared" si="19"/>
        <v>18</v>
      </c>
      <c r="AQ24" s="523" t="str">
        <f t="shared" si="20"/>
        <v>Ceuta y Melilla</v>
      </c>
      <c r="AR24" s="524">
        <f t="shared" si="21"/>
        <v>3.4682080924855492</v>
      </c>
      <c r="AS24" s="396"/>
      <c r="AT24" s="522">
        <f t="shared" si="22"/>
        <v>11</v>
      </c>
      <c r="AU24" s="522">
        <v>14</v>
      </c>
      <c r="AV24" s="522">
        <f t="shared" si="23"/>
        <v>15</v>
      </c>
      <c r="AW24" s="523" t="str">
        <f t="shared" si="24"/>
        <v>Navarra, Comunidad Foral de</v>
      </c>
      <c r="AX24" s="524">
        <f t="shared" si="25"/>
        <v>24.025398346711395</v>
      </c>
    </row>
    <row r="25" spans="1:50" s="329" customFormat="1" ht="18" customHeight="1" x14ac:dyDescent="0.25">
      <c r="B25" s="526" t="s">
        <v>44</v>
      </c>
      <c r="C25" s="527"/>
      <c r="D25" s="535">
        <f t="shared" si="5"/>
        <v>672155</v>
      </c>
      <c r="E25" s="529">
        <f t="shared" si="0"/>
        <v>1.3978370672937237</v>
      </c>
      <c r="F25" s="527"/>
      <c r="G25" s="536">
        <f>'20pobl'!J26</f>
        <v>534721</v>
      </c>
      <c r="H25" s="531">
        <f t="shared" si="6"/>
        <v>1.3925901850337723</v>
      </c>
      <c r="I25" s="527"/>
      <c r="J25" s="536">
        <f>'20pobl'!Q26</f>
        <v>95699</v>
      </c>
      <c r="K25" s="531">
        <f>J25*100/$J$30</f>
        <v>1.4040506918946549</v>
      </c>
      <c r="L25" s="527"/>
      <c r="M25" s="536">
        <f>'20pobl'!X26</f>
        <v>41735</v>
      </c>
      <c r="N25" s="531">
        <f t="shared" si="1"/>
        <v>1.4532424002055815</v>
      </c>
      <c r="O25" s="527"/>
      <c r="P25" s="537">
        <f t="shared" si="8"/>
        <v>16056</v>
      </c>
      <c r="Q25" s="533">
        <f t="shared" si="9"/>
        <v>2.3887347412427191</v>
      </c>
      <c r="R25" s="527"/>
      <c r="S25" s="536">
        <f>'44apbpcasaad'!G26</f>
        <v>3357</v>
      </c>
      <c r="T25" s="534">
        <f t="shared" si="10"/>
        <v>0.62780403238324289</v>
      </c>
      <c r="U25" s="527"/>
      <c r="V25" s="536">
        <f>'44apbpcasaad'!J26</f>
        <v>2672</v>
      </c>
      <c r="W25" s="534">
        <f t="shared" si="11"/>
        <v>2.7920876916164223</v>
      </c>
      <c r="X25" s="527"/>
      <c r="Y25" s="536">
        <f>'44apbpcasaad'!M26</f>
        <v>10027</v>
      </c>
      <c r="Z25" s="520">
        <f t="shared" si="12"/>
        <v>24.025398346711395</v>
      </c>
      <c r="AA25" s="521"/>
      <c r="AB25" s="522">
        <f t="shared" si="2"/>
        <v>17</v>
      </c>
      <c r="AC25" s="522">
        <v>15</v>
      </c>
      <c r="AD25" s="522">
        <f t="shared" si="13"/>
        <v>13</v>
      </c>
      <c r="AE25" s="523" t="str">
        <f t="shared" si="3"/>
        <v>Madrid, Comunidad de</v>
      </c>
      <c r="AF25" s="524">
        <f t="shared" si="4"/>
        <v>2.6836816526659355</v>
      </c>
      <c r="AG25" s="396"/>
      <c r="AH25" s="522">
        <f t="shared" si="14"/>
        <v>18</v>
      </c>
      <c r="AI25" s="522">
        <v>15</v>
      </c>
      <c r="AJ25" s="522">
        <f t="shared" si="15"/>
        <v>13</v>
      </c>
      <c r="AK25" s="523" t="str">
        <f t="shared" si="16"/>
        <v>Madrid, Comunidad de</v>
      </c>
      <c r="AL25" s="524">
        <f t="shared" si="17"/>
        <v>0.8667232196297654</v>
      </c>
      <c r="AM25" s="396"/>
      <c r="AN25" s="522">
        <f t="shared" si="18"/>
        <v>19</v>
      </c>
      <c r="AO25" s="522">
        <v>15</v>
      </c>
      <c r="AP25" s="522">
        <f t="shared" si="19"/>
        <v>17</v>
      </c>
      <c r="AQ25" s="523" t="str">
        <f t="shared" si="20"/>
        <v>Rioja, La</v>
      </c>
      <c r="AR25" s="524">
        <f t="shared" si="21"/>
        <v>3.4427558678613752</v>
      </c>
      <c r="AS25" s="396"/>
      <c r="AT25" s="522">
        <f t="shared" si="22"/>
        <v>14</v>
      </c>
      <c r="AU25" s="522">
        <v>15</v>
      </c>
      <c r="AV25" s="522">
        <f t="shared" si="23"/>
        <v>6</v>
      </c>
      <c r="AW25" s="523" t="str">
        <f t="shared" si="24"/>
        <v>Cantabria</v>
      </c>
      <c r="AX25" s="524">
        <f t="shared" si="25"/>
        <v>22.992772506022913</v>
      </c>
    </row>
    <row r="26" spans="1:50" s="329" customFormat="1" ht="18" customHeight="1" x14ac:dyDescent="0.25">
      <c r="B26" s="526" t="s">
        <v>45</v>
      </c>
      <c r="C26" s="527"/>
      <c r="D26" s="535">
        <f t="shared" si="5"/>
        <v>2216302</v>
      </c>
      <c r="E26" s="529">
        <f t="shared" si="0"/>
        <v>4.6090992225263738</v>
      </c>
      <c r="F26" s="527"/>
      <c r="G26" s="536">
        <f>'20pobl'!J27</f>
        <v>1696058</v>
      </c>
      <c r="H26" s="531">
        <f t="shared" si="6"/>
        <v>4.4170955022301532</v>
      </c>
      <c r="I26" s="527"/>
      <c r="J26" s="536">
        <f>'20pobl'!Q27</f>
        <v>361316</v>
      </c>
      <c r="K26" s="531">
        <f t="shared" si="7"/>
        <v>5.3010583161016225</v>
      </c>
      <c r="L26" s="527"/>
      <c r="M26" s="536">
        <f>'20pobl'!X27</f>
        <v>158928</v>
      </c>
      <c r="N26" s="531">
        <f t="shared" si="1"/>
        <v>5.5339860591798891</v>
      </c>
      <c r="O26" s="527"/>
      <c r="P26" s="537">
        <f t="shared" si="8"/>
        <v>69653</v>
      </c>
      <c r="Q26" s="533">
        <f t="shared" si="9"/>
        <v>3.1427576205769792</v>
      </c>
      <c r="R26" s="527"/>
      <c r="S26" s="536">
        <f>'44apbpcasaad'!G27</f>
        <v>17636</v>
      </c>
      <c r="T26" s="534">
        <f t="shared" si="10"/>
        <v>1.0398229305837419</v>
      </c>
      <c r="U26" s="527"/>
      <c r="V26" s="536">
        <f>'44apbpcasaad'!J27</f>
        <v>12725</v>
      </c>
      <c r="W26" s="534">
        <f t="shared" si="11"/>
        <v>3.5218479115234311</v>
      </c>
      <c r="X26" s="527"/>
      <c r="Y26" s="536">
        <f>'44apbpcasaad'!M27</f>
        <v>39292</v>
      </c>
      <c r="Z26" s="520">
        <f t="shared" si="12"/>
        <v>24.72314507198228</v>
      </c>
      <c r="AA26" s="521"/>
      <c r="AB26" s="522">
        <f t="shared" si="2"/>
        <v>6</v>
      </c>
      <c r="AC26" s="522">
        <v>16</v>
      </c>
      <c r="AD26" s="522">
        <f t="shared" si="13"/>
        <v>4</v>
      </c>
      <c r="AE26" s="523" t="str">
        <f t="shared" si="3"/>
        <v>Balears, Illes</v>
      </c>
      <c r="AF26" s="525">
        <f t="shared" si="4"/>
        <v>2.4935821460510157</v>
      </c>
      <c r="AG26" s="396"/>
      <c r="AH26" s="522">
        <f t="shared" si="14"/>
        <v>8</v>
      </c>
      <c r="AI26" s="522">
        <v>16</v>
      </c>
      <c r="AJ26" s="522">
        <f t="shared" si="15"/>
        <v>2</v>
      </c>
      <c r="AK26" s="523" t="str">
        <f t="shared" si="16"/>
        <v>Aragón</v>
      </c>
      <c r="AL26" s="524">
        <f t="shared" si="17"/>
        <v>0.8160966981696719</v>
      </c>
      <c r="AM26" s="396"/>
      <c r="AN26" s="522">
        <f t="shared" si="18"/>
        <v>13</v>
      </c>
      <c r="AO26" s="522">
        <v>16</v>
      </c>
      <c r="AP26" s="522">
        <f t="shared" si="19"/>
        <v>3</v>
      </c>
      <c r="AQ26" s="523" t="str">
        <f t="shared" si="20"/>
        <v>Asturias, Principado de</v>
      </c>
      <c r="AR26" s="524">
        <f t="shared" si="21"/>
        <v>3.3715828901351323</v>
      </c>
      <c r="AS26" s="396"/>
      <c r="AT26" s="522">
        <f t="shared" si="22"/>
        <v>13</v>
      </c>
      <c r="AU26" s="522">
        <v>16</v>
      </c>
      <c r="AV26" s="522">
        <f t="shared" si="23"/>
        <v>18</v>
      </c>
      <c r="AW26" s="523" t="str">
        <f t="shared" si="24"/>
        <v>Ceuta y Melilla</v>
      </c>
      <c r="AX26" s="524">
        <f t="shared" si="25"/>
        <v>21.242031667694839</v>
      </c>
    </row>
    <row r="27" spans="1:50" s="329" customFormat="1" ht="18" customHeight="1" x14ac:dyDescent="0.25">
      <c r="B27" s="526" t="s">
        <v>46</v>
      </c>
      <c r="C27" s="527"/>
      <c r="D27" s="535">
        <f t="shared" si="5"/>
        <v>322282</v>
      </c>
      <c r="E27" s="538">
        <f t="shared" si="0"/>
        <v>0.67022892892495911</v>
      </c>
      <c r="F27" s="527"/>
      <c r="G27" s="536">
        <f>'20pobl'!J28</f>
        <v>252101</v>
      </c>
      <c r="H27" s="539">
        <f t="shared" si="6"/>
        <v>0.65655431194435798</v>
      </c>
      <c r="I27" s="527"/>
      <c r="J27" s="536">
        <f>'20pobl'!Q28</f>
        <v>48101</v>
      </c>
      <c r="K27" s="539">
        <f t="shared" si="7"/>
        <v>0.70571523559101768</v>
      </c>
      <c r="L27" s="527"/>
      <c r="M27" s="536">
        <f>'20pobl'!X28</f>
        <v>22080</v>
      </c>
      <c r="N27" s="539">
        <f t="shared" si="1"/>
        <v>0.7688413129636813</v>
      </c>
      <c r="O27" s="527"/>
      <c r="P27" s="537">
        <f t="shared" si="8"/>
        <v>9277</v>
      </c>
      <c r="Q27" s="540">
        <f t="shared" si="9"/>
        <v>2.8785349476545385</v>
      </c>
      <c r="R27" s="527"/>
      <c r="S27" s="536">
        <f>'44apbpcasaad'!G28</f>
        <v>1580</v>
      </c>
      <c r="T27" s="541">
        <f t="shared" si="10"/>
        <v>0.62673293640247363</v>
      </c>
      <c r="U27" s="527"/>
      <c r="V27" s="536">
        <f>'44apbpcasaad'!J28</f>
        <v>1656</v>
      </c>
      <c r="W27" s="541">
        <f t="shared" si="11"/>
        <v>3.4427558678613752</v>
      </c>
      <c r="X27" s="527"/>
      <c r="Y27" s="536">
        <f>'44apbpcasaad'!M28</f>
        <v>6041</v>
      </c>
      <c r="Z27" s="542">
        <f t="shared" si="12"/>
        <v>27.359601449275363</v>
      </c>
      <c r="AA27" s="521"/>
      <c r="AB27" s="522">
        <f t="shared" si="2"/>
        <v>11</v>
      </c>
      <c r="AC27" s="522">
        <v>17</v>
      </c>
      <c r="AD27" s="522">
        <f t="shared" si="13"/>
        <v>15</v>
      </c>
      <c r="AE27" s="523" t="str">
        <f t="shared" si="3"/>
        <v>Navarra, Comunidad Foral de</v>
      </c>
      <c r="AF27" s="524">
        <f t="shared" si="4"/>
        <v>2.3887347412427191</v>
      </c>
      <c r="AG27" s="396"/>
      <c r="AH27" s="522">
        <f t="shared" si="14"/>
        <v>19</v>
      </c>
      <c r="AI27" s="522">
        <v>17</v>
      </c>
      <c r="AJ27" s="522">
        <f t="shared" si="15"/>
        <v>4</v>
      </c>
      <c r="AK27" s="523" t="str">
        <f t="shared" si="16"/>
        <v>Balears, Illes</v>
      </c>
      <c r="AL27" s="524">
        <f t="shared" si="17"/>
        <v>0.80588328450391955</v>
      </c>
      <c r="AM27" s="396"/>
      <c r="AN27" s="522">
        <f t="shared" si="18"/>
        <v>15</v>
      </c>
      <c r="AO27" s="522">
        <v>17</v>
      </c>
      <c r="AP27" s="522">
        <f t="shared" si="19"/>
        <v>5</v>
      </c>
      <c r="AQ27" s="523" t="str">
        <f t="shared" si="20"/>
        <v>Canarias</v>
      </c>
      <c r="AR27" s="524">
        <f t="shared" si="21"/>
        <v>2.9714789379990494</v>
      </c>
      <c r="AS27" s="396"/>
      <c r="AT27" s="522">
        <f t="shared" si="22"/>
        <v>8</v>
      </c>
      <c r="AU27" s="522">
        <v>17</v>
      </c>
      <c r="AV27" s="522">
        <f t="shared" si="23"/>
        <v>3</v>
      </c>
      <c r="AW27" s="523" t="str">
        <f t="shared" si="24"/>
        <v>Asturias, Principado de</v>
      </c>
      <c r="AX27" s="524">
        <f t="shared" si="25"/>
        <v>20.800305150608512</v>
      </c>
    </row>
    <row r="28" spans="1:50" s="329" customFormat="1" ht="18" customHeight="1" x14ac:dyDescent="0.25">
      <c r="B28" s="526" t="s">
        <v>1</v>
      </c>
      <c r="C28" s="527"/>
      <c r="D28" s="535">
        <f t="shared" si="5"/>
        <v>168545</v>
      </c>
      <c r="E28" s="538">
        <f t="shared" si="0"/>
        <v>0.35051208204509476</v>
      </c>
      <c r="F28" s="527"/>
      <c r="G28" s="536">
        <f>'20pobl'!J29</f>
        <v>147939</v>
      </c>
      <c r="H28" s="539">
        <f t="shared" si="6"/>
        <v>0.38528204312849362</v>
      </c>
      <c r="I28" s="527"/>
      <c r="J28" s="536">
        <f>'20pobl'!Q29</f>
        <v>15743</v>
      </c>
      <c r="K28" s="539">
        <f t="shared" si="7"/>
        <v>0.23097388731854621</v>
      </c>
      <c r="L28" s="527"/>
      <c r="M28" s="536">
        <f>'20pobl'!X29</f>
        <v>4863</v>
      </c>
      <c r="N28" s="539">
        <f t="shared" si="1"/>
        <v>0.16933312069485426</v>
      </c>
      <c r="O28" s="527"/>
      <c r="P28" s="537">
        <f t="shared" si="8"/>
        <v>3579</v>
      </c>
      <c r="Q28" s="540">
        <f t="shared" si="9"/>
        <v>2.1234685098935002</v>
      </c>
      <c r="R28" s="527"/>
      <c r="S28" s="536">
        <f>'44apbpcasaad'!G29</f>
        <v>2000</v>
      </c>
      <c r="T28" s="541">
        <f t="shared" si="10"/>
        <v>1.3519085569052109</v>
      </c>
      <c r="U28" s="527"/>
      <c r="V28" s="536">
        <f>'44apbpcasaad'!J29</f>
        <v>546</v>
      </c>
      <c r="W28" s="541">
        <f t="shared" si="11"/>
        <v>3.4682080924855492</v>
      </c>
      <c r="X28" s="527"/>
      <c r="Y28" s="536">
        <f>'44apbpcasaad'!M29</f>
        <v>1033</v>
      </c>
      <c r="Z28" s="542">
        <f t="shared" si="12"/>
        <v>21.242031667694839</v>
      </c>
      <c r="AA28" s="521"/>
      <c r="AB28" s="522">
        <f t="shared" si="2"/>
        <v>18</v>
      </c>
      <c r="AC28" s="522">
        <v>18</v>
      </c>
      <c r="AD28" s="522">
        <f t="shared" si="13"/>
        <v>18</v>
      </c>
      <c r="AE28" s="523" t="str">
        <f t="shared" si="3"/>
        <v>Ceuta y Melilla</v>
      </c>
      <c r="AF28" s="524">
        <f t="shared" si="4"/>
        <v>2.1234685098935002</v>
      </c>
      <c r="AG28" s="396"/>
      <c r="AH28" s="522">
        <f t="shared" si="14"/>
        <v>2</v>
      </c>
      <c r="AI28" s="522">
        <v>18</v>
      </c>
      <c r="AJ28" s="522">
        <f t="shared" si="15"/>
        <v>15</v>
      </c>
      <c r="AK28" s="523" t="str">
        <f t="shared" si="16"/>
        <v>Navarra, Comunidad Foral de</v>
      </c>
      <c r="AL28" s="524">
        <f t="shared" si="17"/>
        <v>0.62780403238324289</v>
      </c>
      <c r="AM28" s="396"/>
      <c r="AN28" s="522">
        <f t="shared" si="18"/>
        <v>14</v>
      </c>
      <c r="AO28" s="522">
        <v>18</v>
      </c>
      <c r="AP28" s="522">
        <f t="shared" si="19"/>
        <v>12</v>
      </c>
      <c r="AQ28" s="523" t="str">
        <f t="shared" si="20"/>
        <v>Galicia</v>
      </c>
      <c r="AR28" s="524">
        <f t="shared" si="21"/>
        <v>2.8257065323064698</v>
      </c>
      <c r="AS28" s="396"/>
      <c r="AT28" s="522">
        <f t="shared" si="22"/>
        <v>16</v>
      </c>
      <c r="AU28" s="522">
        <v>18</v>
      </c>
      <c r="AV28" s="522">
        <f t="shared" si="23"/>
        <v>5</v>
      </c>
      <c r="AW28" s="523" t="str">
        <f t="shared" si="24"/>
        <v>Canarias</v>
      </c>
      <c r="AX28" s="524">
        <f t="shared" si="25"/>
        <v>17.566633460060586</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5</v>
      </c>
      <c r="AE29" s="523" t="str">
        <f t="shared" si="3"/>
        <v>Canarias</v>
      </c>
      <c r="AF29" s="524">
        <f t="shared" si="4"/>
        <v>1.9265111503938517</v>
      </c>
      <c r="AG29" s="396"/>
      <c r="AH29" s="518"/>
      <c r="AI29" s="518"/>
      <c r="AJ29" s="522">
        <f>MATCH(AI30,AH$11:AH$30,0)</f>
        <v>17</v>
      </c>
      <c r="AK29" s="523" t="str">
        <f t="shared" si="16"/>
        <v>Rioja, La</v>
      </c>
      <c r="AL29" s="524">
        <f t="shared" si="17"/>
        <v>0.62673293640247363</v>
      </c>
      <c r="AM29" s="396"/>
      <c r="AN29" s="518"/>
      <c r="AO29" s="518"/>
      <c r="AP29" s="522">
        <f>MATCH(AO30,AN$11:AN$30,0)</f>
        <v>15</v>
      </c>
      <c r="AQ29" s="523" t="str">
        <f t="shared" si="20"/>
        <v>Navarra, Comunidad Foral de</v>
      </c>
      <c r="AR29" s="524">
        <f>INDEX(W$11:W$30,AP29,1)</f>
        <v>2.7920876916164223</v>
      </c>
      <c r="AS29" s="396"/>
      <c r="AT29" s="518"/>
      <c r="AU29" s="518"/>
      <c r="AV29" s="522">
        <f>MATCH(AU30,AT$11:AT$30,0)</f>
        <v>12</v>
      </c>
      <c r="AW29" s="523" t="str">
        <f t="shared" si="24"/>
        <v>Galicia</v>
      </c>
      <c r="AX29" s="524">
        <f t="shared" si="25"/>
        <v>17.162206665934828</v>
      </c>
    </row>
    <row r="30" spans="1:50" s="336" customFormat="1" ht="18" customHeight="1" x14ac:dyDescent="0.25">
      <c r="B30" s="548" t="s">
        <v>0</v>
      </c>
      <c r="C30" s="320"/>
      <c r="D30" s="549">
        <f>SUM(D11:D28)</f>
        <v>48085361</v>
      </c>
      <c r="E30" s="546">
        <f>SUM(E11:E28)</f>
        <v>99.999999999999986</v>
      </c>
      <c r="F30" s="320"/>
      <c r="G30" s="549">
        <f>SUM(G11:G28)</f>
        <v>38397585</v>
      </c>
      <c r="H30" s="550">
        <f>SUM(H11:H28)</f>
        <v>100.00000000000001</v>
      </c>
      <c r="I30" s="320"/>
      <c r="J30" s="549">
        <f>SUM(J11:J28)</f>
        <v>6815922</v>
      </c>
      <c r="K30" s="550">
        <f>SUM(K11:K28)</f>
        <v>99.999999999999986</v>
      </c>
      <c r="L30" s="320"/>
      <c r="M30" s="549">
        <f>SUM(M11:M28)</f>
        <v>2871854</v>
      </c>
      <c r="N30" s="550">
        <f>SUM(N11:N28)</f>
        <v>100.00000000000001</v>
      </c>
      <c r="O30" s="320"/>
      <c r="P30" s="549">
        <f>SUM(P11:P28)</f>
        <v>1457243</v>
      </c>
      <c r="Q30" s="545">
        <f>P30*100/D30</f>
        <v>3.0305335546924561</v>
      </c>
      <c r="R30" s="320"/>
      <c r="S30" s="549">
        <f>SUM(S11:S28)</f>
        <v>392823</v>
      </c>
      <c r="T30" s="546">
        <f>S30*100/G30</f>
        <v>1.0230409021817388</v>
      </c>
      <c r="U30" s="320"/>
      <c r="V30" s="549">
        <f>SUM(V11:V28)</f>
        <v>279856</v>
      </c>
      <c r="W30" s="546">
        <f>V30*100/J30</f>
        <v>4.1059155313103641</v>
      </c>
      <c r="X30" s="320"/>
      <c r="Y30" s="549">
        <f>SUM(Y11:Y28)</f>
        <v>784564</v>
      </c>
      <c r="Z30" s="551">
        <f>Y30*100/M30</f>
        <v>27.319076805436488</v>
      </c>
      <c r="AA30" s="521"/>
      <c r="AB30" s="522">
        <f>_xlfn.RANK.EQ(Q30,Q$11:Q$30,0)</f>
        <v>8</v>
      </c>
      <c r="AC30" s="522">
        <v>19</v>
      </c>
      <c r="AD30" s="518"/>
      <c r="AE30" s="518"/>
      <c r="AF30" s="552"/>
      <c r="AG30" s="337"/>
      <c r="AH30" s="522">
        <f t="shared" si="14"/>
        <v>10</v>
      </c>
      <c r="AI30" s="522">
        <v>19</v>
      </c>
      <c r="AJ30" s="518"/>
      <c r="AK30" s="518"/>
      <c r="AL30" s="552"/>
      <c r="AM30" s="337"/>
      <c r="AN30" s="522">
        <f t="shared" si="18"/>
        <v>8</v>
      </c>
      <c r="AO30" s="522">
        <v>19</v>
      </c>
      <c r="AP30" s="518"/>
      <c r="AQ30" s="518"/>
      <c r="AR30" s="552"/>
      <c r="AS30" s="337"/>
      <c r="AT30" s="522">
        <f t="shared" si="22"/>
        <v>9</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550" t="s">
        <v>171</v>
      </c>
      <c r="C33" s="1550"/>
      <c r="D33" s="1550"/>
      <c r="E33" s="1550"/>
      <c r="F33" s="1550"/>
      <c r="G33" s="1550"/>
      <c r="H33" s="1550"/>
      <c r="I33" s="1550"/>
      <c r="J33" s="1550"/>
      <c r="K33" s="1550"/>
      <c r="L33" s="1550"/>
      <c r="M33" s="155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551"/>
      <c r="C34" s="1551"/>
      <c r="D34" s="1551"/>
      <c r="E34" s="1551"/>
      <c r="F34" s="1551"/>
      <c r="G34" s="1551"/>
      <c r="H34" s="1551"/>
      <c r="I34" s="1551"/>
      <c r="J34" s="1551"/>
      <c r="K34" s="1551"/>
      <c r="L34" s="1551"/>
      <c r="M34" s="1551"/>
      <c r="N34" s="1551"/>
      <c r="O34" s="1551"/>
      <c r="P34" s="155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552"/>
      <c r="C35" s="1552"/>
      <c r="D35" s="1552"/>
      <c r="E35" s="1552"/>
      <c r="F35" s="1552"/>
      <c r="G35" s="1552"/>
      <c r="H35" s="1552"/>
      <c r="I35" s="1552"/>
      <c r="J35" s="1552"/>
      <c r="K35" s="1552"/>
      <c r="L35" s="1552"/>
      <c r="M35" s="1552"/>
      <c r="N35" s="1552"/>
      <c r="O35" s="1552"/>
      <c r="P35" s="155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90"/>
      <c r="M38" s="890"/>
      <c r="N38" s="890"/>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6"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50"/>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31" width="8.81640625" style="396" customWidth="1"/>
    <col min="32" max="32" width="8.81640625" style="329"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311"/>
      <c r="AG1" s="311"/>
      <c r="AH1" s="311"/>
      <c r="AI1" s="311"/>
    </row>
    <row r="2" spans="1:36" s="343" customFormat="1" x14ac:dyDescent="0.35">
      <c r="B2" s="1387"/>
      <c r="C2" s="1387"/>
      <c r="Y2" s="331"/>
      <c r="Z2" s="331"/>
      <c r="AA2" s="331"/>
      <c r="AB2" s="331"/>
      <c r="AC2" s="396"/>
      <c r="AD2" s="396"/>
      <c r="AE2" s="556"/>
      <c r="AF2" s="893"/>
      <c r="AG2" s="893"/>
      <c r="AH2" s="893"/>
      <c r="AI2" s="893"/>
    </row>
    <row r="3" spans="1:36" s="345" customFormat="1" ht="42" customHeight="1" x14ac:dyDescent="0.25">
      <c r="B3" s="1388"/>
      <c r="C3" s="1388"/>
      <c r="Y3" s="331"/>
      <c r="Z3" s="331"/>
      <c r="AA3" s="331"/>
      <c r="AB3" s="331"/>
      <c r="AC3" s="396"/>
      <c r="AD3" s="396"/>
      <c r="AE3" s="556"/>
      <c r="AF3" s="893"/>
      <c r="AG3" s="893"/>
      <c r="AH3" s="893"/>
      <c r="AI3" s="893"/>
    </row>
    <row r="4" spans="1:36" s="345" customFormat="1" ht="24" customHeight="1" x14ac:dyDescent="0.25">
      <c r="A4" s="1459" t="s">
        <v>428</v>
      </c>
      <c r="B4" s="1459"/>
      <c r="C4" s="1459"/>
      <c r="D4" s="1459"/>
      <c r="E4" s="1459"/>
      <c r="F4" s="1459"/>
      <c r="G4" s="1459"/>
      <c r="H4" s="1459"/>
      <c r="I4" s="1459"/>
      <c r="J4" s="1459"/>
      <c r="K4" s="1459"/>
      <c r="L4" s="1459"/>
      <c r="M4" s="1459"/>
      <c r="N4" s="1459"/>
      <c r="O4" s="1459"/>
      <c r="P4" s="1459"/>
      <c r="Q4" s="1459"/>
      <c r="R4" s="1459"/>
      <c r="S4" s="1459"/>
      <c r="T4" s="1459"/>
      <c r="U4" s="1459"/>
      <c r="V4" s="1459"/>
      <c r="W4" s="1459"/>
      <c r="X4" s="1459"/>
      <c r="Y4" s="331"/>
      <c r="Z4" s="331"/>
      <c r="AA4" s="331"/>
      <c r="AB4" s="331"/>
      <c r="AC4" s="396"/>
      <c r="AD4" s="396"/>
      <c r="AE4" s="556"/>
      <c r="AF4" s="893"/>
      <c r="AG4" s="893"/>
      <c r="AH4" s="893"/>
      <c r="AI4" s="893"/>
    </row>
    <row r="5" spans="1:36" s="345" customFormat="1" x14ac:dyDescent="0.25">
      <c r="A5" s="492"/>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c r="V5" s="1415"/>
      <c r="W5" s="1415"/>
      <c r="X5" s="1415"/>
      <c r="AC5" s="556"/>
      <c r="AD5" s="556"/>
      <c r="AE5" s="556"/>
      <c r="AF5" s="893"/>
      <c r="AG5" s="893"/>
    </row>
    <row r="6" spans="1:36" s="345" customFormat="1" ht="6.75" customHeight="1" x14ac:dyDescent="0.25">
      <c r="B6" s="1415"/>
      <c r="C6" s="1415"/>
      <c r="D6" s="1415"/>
      <c r="E6" s="1415"/>
      <c r="F6" s="1415"/>
      <c r="G6" s="1415"/>
      <c r="H6" s="1415"/>
      <c r="I6" s="1415"/>
      <c r="J6" s="1415"/>
      <c r="K6" s="1415"/>
      <c r="L6" s="1415"/>
      <c r="M6" s="1415"/>
      <c r="N6" s="1415"/>
      <c r="O6" s="1415"/>
      <c r="P6" s="1415"/>
      <c r="Q6" s="1415"/>
      <c r="R6" s="1415"/>
      <c r="S6" s="1415"/>
      <c r="T6" s="1415"/>
      <c r="U6" s="1415"/>
      <c r="V6" s="1415"/>
      <c r="W6" s="1415"/>
      <c r="X6" s="1415"/>
      <c r="Z6" s="893"/>
      <c r="AA6" s="893"/>
      <c r="AB6" s="893"/>
      <c r="AC6" s="556"/>
      <c r="AD6" s="556"/>
      <c r="AE6" s="556"/>
      <c r="AF6" s="893"/>
      <c r="AG6" s="893"/>
      <c r="AH6" s="893"/>
      <c r="AI6" s="893"/>
    </row>
    <row r="7" spans="1:36" s="322" customFormat="1" ht="3.75" customHeight="1" x14ac:dyDescent="0.25">
      <c r="A7" s="316"/>
      <c r="B7" s="1500" t="s">
        <v>12</v>
      </c>
      <c r="C7" s="437"/>
      <c r="D7" s="1558" t="s">
        <v>251</v>
      </c>
      <c r="E7" s="884"/>
      <c r="F7" s="1561"/>
      <c r="G7" s="1561"/>
      <c r="H7" s="884"/>
      <c r="I7" s="754"/>
      <c r="J7" s="754"/>
      <c r="K7" s="754"/>
      <c r="L7" s="754"/>
      <c r="M7" s="884"/>
      <c r="N7" s="884"/>
      <c r="O7" s="884"/>
      <c r="P7" s="884"/>
      <c r="Q7" s="884"/>
      <c r="R7" s="884"/>
      <c r="S7" s="891"/>
      <c r="T7" s="884"/>
      <c r="U7" s="884"/>
      <c r="V7" s="892"/>
      <c r="W7" s="1565"/>
      <c r="X7" s="1566"/>
      <c r="Z7" s="320"/>
      <c r="AA7" s="320"/>
      <c r="AB7" s="320"/>
      <c r="AC7" s="513"/>
      <c r="AD7" s="513"/>
      <c r="AE7" s="513"/>
      <c r="AF7" s="319"/>
      <c r="AG7" s="320"/>
      <c r="AH7" s="320"/>
      <c r="AI7" s="320"/>
    </row>
    <row r="8" spans="1:36" s="322" customFormat="1" ht="14.25" customHeight="1" x14ac:dyDescent="0.25">
      <c r="A8" s="316"/>
      <c r="B8" s="1556"/>
      <c r="C8" s="437"/>
      <c r="D8" s="1559"/>
      <c r="E8" s="437"/>
      <c r="F8" s="1545" t="s">
        <v>271</v>
      </c>
      <c r="G8" s="1562"/>
      <c r="H8" s="437"/>
      <c r="I8" s="1545" t="s">
        <v>272</v>
      </c>
      <c r="J8" s="1572"/>
      <c r="K8" s="1573" t="s">
        <v>372</v>
      </c>
      <c r="L8" s="1574"/>
      <c r="M8" s="1574"/>
      <c r="N8" s="1574"/>
      <c r="O8" s="1574"/>
      <c r="P8" s="1574"/>
      <c r="Q8" s="1574"/>
      <c r="R8" s="1574"/>
      <c r="S8" s="1574"/>
      <c r="T8" s="1574"/>
      <c r="U8" s="1574"/>
      <c r="V8" s="1574"/>
      <c r="W8" s="1574"/>
      <c r="X8" s="1575"/>
      <c r="Z8" s="320"/>
      <c r="AA8" s="320"/>
      <c r="AB8" s="320"/>
      <c r="AC8" s="513"/>
      <c r="AD8" s="513"/>
      <c r="AE8" s="513"/>
      <c r="AF8" s="320"/>
      <c r="AG8" s="320"/>
      <c r="AH8" s="320"/>
      <c r="AI8" s="320"/>
    </row>
    <row r="9" spans="1:36" s="322" customFormat="1" ht="28.5" customHeight="1" x14ac:dyDescent="0.25">
      <c r="A9" s="316"/>
      <c r="B9" s="1556"/>
      <c r="C9" s="437"/>
      <c r="D9" s="1560"/>
      <c r="E9" s="437"/>
      <c r="F9" s="1563"/>
      <c r="G9" s="1564"/>
      <c r="H9" s="437"/>
      <c r="I9" s="1563"/>
      <c r="J9" s="1570"/>
      <c r="K9" s="1567" t="s">
        <v>373</v>
      </c>
      <c r="L9" s="1568"/>
      <c r="M9" s="1569" t="s">
        <v>374</v>
      </c>
      <c r="N9" s="1570"/>
      <c r="O9" s="1567" t="s">
        <v>375</v>
      </c>
      <c r="P9" s="1568"/>
      <c r="Q9" s="1569" t="s">
        <v>376</v>
      </c>
      <c r="R9" s="1570"/>
      <c r="S9" s="1569" t="s">
        <v>377</v>
      </c>
      <c r="T9" s="1463"/>
      <c r="U9" s="1381" t="s">
        <v>113</v>
      </c>
      <c r="V9" s="1576"/>
      <c r="W9" s="1381" t="s">
        <v>378</v>
      </c>
      <c r="X9" s="1571"/>
      <c r="Z9" s="320"/>
      <c r="AA9" s="320"/>
      <c r="AB9" s="320"/>
      <c r="AC9" s="513"/>
      <c r="AD9" s="513"/>
      <c r="AE9" s="513"/>
      <c r="AF9" s="320"/>
      <c r="AG9" s="320"/>
      <c r="AH9" s="320"/>
      <c r="AI9" s="320"/>
    </row>
    <row r="10" spans="1:36" s="322" customFormat="1" ht="22.5" customHeight="1" x14ac:dyDescent="0.25">
      <c r="A10" s="316"/>
      <c r="B10" s="1557"/>
      <c r="C10" s="437"/>
      <c r="D10" s="901" t="s">
        <v>9</v>
      </c>
      <c r="E10" s="885"/>
      <c r="F10" s="903" t="s">
        <v>9</v>
      </c>
      <c r="G10" s="878" t="s">
        <v>273</v>
      </c>
      <c r="H10" s="900"/>
      <c r="I10" s="793" t="s">
        <v>9</v>
      </c>
      <c r="J10" s="904" t="s">
        <v>273</v>
      </c>
      <c r="K10" s="905" t="s">
        <v>9</v>
      </c>
      <c r="L10" s="904" t="s">
        <v>379</v>
      </c>
      <c r="M10" s="905" t="s">
        <v>9</v>
      </c>
      <c r="N10" s="905" t="s">
        <v>379</v>
      </c>
      <c r="O10" s="905" t="s">
        <v>9</v>
      </c>
      <c r="P10" s="905" t="s">
        <v>379</v>
      </c>
      <c r="Q10" s="905" t="s">
        <v>9</v>
      </c>
      <c r="R10" s="905" t="s">
        <v>379</v>
      </c>
      <c r="S10" s="882" t="s">
        <v>9</v>
      </c>
      <c r="T10" s="792" t="s">
        <v>379</v>
      </c>
      <c r="U10" s="902" t="s">
        <v>9</v>
      </c>
      <c r="V10" s="905" t="s">
        <v>379</v>
      </c>
      <c r="W10" s="904" t="s">
        <v>9</v>
      </c>
      <c r="X10" s="792" t="s">
        <v>379</v>
      </c>
      <c r="Z10" s="320"/>
      <c r="AA10" s="320"/>
      <c r="AB10" s="320"/>
      <c r="AC10" s="568" t="s">
        <v>208</v>
      </c>
      <c r="AD10" s="602" t="s">
        <v>388</v>
      </c>
      <c r="AE10" s="603" t="s">
        <v>389</v>
      </c>
      <c r="AF10" s="320"/>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329"/>
      <c r="AG11" s="329"/>
      <c r="AH11" s="329"/>
      <c r="AI11" s="329"/>
    </row>
    <row r="12" spans="1:36" s="331" customFormat="1" x14ac:dyDescent="0.35">
      <c r="A12" s="330"/>
      <c r="B12" s="757" t="s">
        <v>8</v>
      </c>
      <c r="C12" s="350"/>
      <c r="D12" s="894">
        <v>286867</v>
      </c>
      <c r="E12" s="350"/>
      <c r="F12" s="760">
        <v>2709</v>
      </c>
      <c r="G12" s="761">
        <v>0.94434006002781767</v>
      </c>
      <c r="H12" s="350"/>
      <c r="I12" s="760">
        <v>2630</v>
      </c>
      <c r="J12" s="761">
        <v>0.91680116569699543</v>
      </c>
      <c r="K12" s="760">
        <v>2311</v>
      </c>
      <c r="L12" s="761">
        <v>87.870722433460074</v>
      </c>
      <c r="M12" s="760">
        <v>21</v>
      </c>
      <c r="N12" s="761">
        <v>0.79847908745247154</v>
      </c>
      <c r="O12" s="760">
        <v>78</v>
      </c>
      <c r="P12" s="761">
        <v>2.9657794676806084</v>
      </c>
      <c r="Q12" s="760">
        <v>186</v>
      </c>
      <c r="R12" s="761">
        <v>7.0722433460076051</v>
      </c>
      <c r="S12" s="760">
        <v>0</v>
      </c>
      <c r="T12" s="761">
        <v>0</v>
      </c>
      <c r="U12" s="760">
        <v>3</v>
      </c>
      <c r="V12" s="761">
        <v>0.11406844106463879</v>
      </c>
      <c r="W12" s="760">
        <v>31</v>
      </c>
      <c r="X12" s="761">
        <f t="shared" ref="X12:X29" si="0">W12/$I12*100</f>
        <v>1.1787072243346008</v>
      </c>
      <c r="Z12" s="360"/>
      <c r="AA12" s="360"/>
      <c r="AB12" s="360"/>
      <c r="AC12" s="604">
        <v>44316</v>
      </c>
      <c r="AD12" s="602">
        <v>23620</v>
      </c>
      <c r="AE12" s="602">
        <v>14066</v>
      </c>
      <c r="AF12" s="360"/>
      <c r="AG12" s="360"/>
      <c r="AH12" s="360"/>
      <c r="AI12" s="361"/>
      <c r="AJ12" s="607"/>
    </row>
    <row r="13" spans="1:36" s="331" customFormat="1" x14ac:dyDescent="0.35">
      <c r="A13" s="330"/>
      <c r="B13" s="765" t="s">
        <v>7</v>
      </c>
      <c r="C13" s="350"/>
      <c r="D13" s="895">
        <v>41854</v>
      </c>
      <c r="E13" s="350"/>
      <c r="F13" s="767">
        <v>1473</v>
      </c>
      <c r="G13" s="768">
        <v>3.5193768815405937</v>
      </c>
      <c r="H13" s="350"/>
      <c r="I13" s="767">
        <v>557</v>
      </c>
      <c r="J13" s="768">
        <v>1.3308166483490229</v>
      </c>
      <c r="K13" s="767">
        <v>534</v>
      </c>
      <c r="L13" s="768">
        <v>95.870736086175938</v>
      </c>
      <c r="M13" s="767">
        <v>11</v>
      </c>
      <c r="N13" s="768">
        <v>1.9748653500897666</v>
      </c>
      <c r="O13" s="767">
        <v>4</v>
      </c>
      <c r="P13" s="768">
        <v>0.71813285457809695</v>
      </c>
      <c r="Q13" s="767">
        <v>0</v>
      </c>
      <c r="R13" s="768">
        <v>0</v>
      </c>
      <c r="S13" s="767">
        <v>0</v>
      </c>
      <c r="T13" s="768">
        <v>0</v>
      </c>
      <c r="U13" s="767">
        <v>7</v>
      </c>
      <c r="V13" s="768">
        <v>1.2567324955116697</v>
      </c>
      <c r="W13" s="767">
        <v>1</v>
      </c>
      <c r="X13" s="768">
        <f t="shared" si="0"/>
        <v>0.17953321364452424</v>
      </c>
      <c r="Z13" s="360"/>
      <c r="AA13" s="360"/>
      <c r="AB13" s="360"/>
      <c r="AC13" s="604">
        <v>44347</v>
      </c>
      <c r="AD13" s="602">
        <v>21534</v>
      </c>
      <c r="AE13" s="602">
        <v>12150</v>
      </c>
      <c r="AF13" s="360"/>
      <c r="AG13" s="360"/>
      <c r="AH13" s="360"/>
      <c r="AI13" s="361"/>
      <c r="AJ13" s="607"/>
    </row>
    <row r="14" spans="1:36" s="331" customFormat="1" x14ac:dyDescent="0.35">
      <c r="A14" s="330"/>
      <c r="B14" s="765" t="s">
        <v>37</v>
      </c>
      <c r="C14" s="350"/>
      <c r="D14" s="895">
        <v>31659</v>
      </c>
      <c r="E14" s="350"/>
      <c r="F14" s="767">
        <v>509</v>
      </c>
      <c r="G14" s="768">
        <v>1.6077576676458509</v>
      </c>
      <c r="H14" s="350"/>
      <c r="I14" s="767">
        <v>431</v>
      </c>
      <c r="J14" s="768">
        <v>1.3613822293818503</v>
      </c>
      <c r="K14" s="767">
        <v>404</v>
      </c>
      <c r="L14" s="768">
        <v>93.735498839907194</v>
      </c>
      <c r="M14" s="767">
        <v>9</v>
      </c>
      <c r="N14" s="768">
        <v>2.0881670533642689</v>
      </c>
      <c r="O14" s="767">
        <v>15</v>
      </c>
      <c r="P14" s="768">
        <v>3.4802784222737819</v>
      </c>
      <c r="Q14" s="767">
        <v>0</v>
      </c>
      <c r="R14" s="768">
        <v>0</v>
      </c>
      <c r="S14" s="767">
        <v>0</v>
      </c>
      <c r="T14" s="768">
        <v>0</v>
      </c>
      <c r="U14" s="767">
        <v>3</v>
      </c>
      <c r="V14" s="768">
        <v>0.6960556844547563</v>
      </c>
      <c r="W14" s="767">
        <v>0</v>
      </c>
      <c r="X14" s="768">
        <f t="shared" si="0"/>
        <v>0</v>
      </c>
      <c r="Z14" s="360"/>
      <c r="AA14" s="360"/>
      <c r="AB14" s="360"/>
      <c r="AC14" s="604">
        <v>44377</v>
      </c>
      <c r="AD14" s="602">
        <v>21833</v>
      </c>
      <c r="AE14" s="602">
        <v>13954</v>
      </c>
      <c r="AF14" s="360"/>
      <c r="AG14" s="360"/>
      <c r="AH14" s="360"/>
      <c r="AI14" s="361"/>
      <c r="AJ14" s="607"/>
    </row>
    <row r="15" spans="1:36" s="331" customFormat="1" x14ac:dyDescent="0.35">
      <c r="A15" s="330"/>
      <c r="B15" s="765" t="s">
        <v>38</v>
      </c>
      <c r="C15" s="350"/>
      <c r="D15" s="895">
        <v>30170</v>
      </c>
      <c r="E15" s="350"/>
      <c r="F15" s="767">
        <v>782</v>
      </c>
      <c r="G15" s="768">
        <v>2.5919787868743787</v>
      </c>
      <c r="H15" s="350"/>
      <c r="I15" s="767">
        <v>371</v>
      </c>
      <c r="J15" s="768">
        <v>1.2296983758700695</v>
      </c>
      <c r="K15" s="767">
        <v>276</v>
      </c>
      <c r="L15" s="768">
        <v>74.39353099730458</v>
      </c>
      <c r="M15" s="767">
        <v>5</v>
      </c>
      <c r="N15" s="768">
        <v>1.3477088948787064</v>
      </c>
      <c r="O15" s="767">
        <v>87</v>
      </c>
      <c r="P15" s="768">
        <v>23.450134770889488</v>
      </c>
      <c r="Q15" s="767">
        <v>0</v>
      </c>
      <c r="R15" s="768">
        <v>0</v>
      </c>
      <c r="S15" s="767">
        <v>0</v>
      </c>
      <c r="T15" s="768">
        <v>0</v>
      </c>
      <c r="U15" s="767">
        <v>3</v>
      </c>
      <c r="V15" s="768">
        <v>0.80862533692722371</v>
      </c>
      <c r="W15" s="767">
        <v>0</v>
      </c>
      <c r="X15" s="768">
        <f t="shared" si="0"/>
        <v>0</v>
      </c>
      <c r="Z15" s="360"/>
      <c r="AA15" s="360"/>
      <c r="AB15" s="360"/>
      <c r="AC15" s="604">
        <v>44408</v>
      </c>
      <c r="AD15" s="602">
        <v>25882</v>
      </c>
      <c r="AE15" s="602">
        <v>13248</v>
      </c>
      <c r="AF15" s="360"/>
      <c r="AG15" s="360"/>
      <c r="AH15" s="360"/>
      <c r="AI15" s="361"/>
      <c r="AJ15" s="607"/>
    </row>
    <row r="16" spans="1:36" s="331" customFormat="1" x14ac:dyDescent="0.35">
      <c r="A16" s="330"/>
      <c r="B16" s="765" t="s">
        <v>6</v>
      </c>
      <c r="C16" s="350"/>
      <c r="D16" s="895">
        <v>42634</v>
      </c>
      <c r="E16" s="350"/>
      <c r="F16" s="767">
        <v>1291</v>
      </c>
      <c r="G16" s="768">
        <v>3.0280996387859456</v>
      </c>
      <c r="H16" s="350"/>
      <c r="I16" s="767">
        <v>366</v>
      </c>
      <c r="J16" s="768">
        <v>0.85846976591452817</v>
      </c>
      <c r="K16" s="767">
        <v>356</v>
      </c>
      <c r="L16" s="768">
        <v>97.267759562841533</v>
      </c>
      <c r="M16" s="767">
        <v>2</v>
      </c>
      <c r="N16" s="768">
        <v>0.54644808743169404</v>
      </c>
      <c r="O16" s="767">
        <v>7</v>
      </c>
      <c r="P16" s="768">
        <v>1.9125683060109291</v>
      </c>
      <c r="Q16" s="767">
        <v>0</v>
      </c>
      <c r="R16" s="768">
        <v>0</v>
      </c>
      <c r="S16" s="767">
        <v>0</v>
      </c>
      <c r="T16" s="768">
        <v>0</v>
      </c>
      <c r="U16" s="767">
        <v>1</v>
      </c>
      <c r="V16" s="768">
        <v>0.27322404371584702</v>
      </c>
      <c r="W16" s="767">
        <v>0</v>
      </c>
      <c r="X16" s="768">
        <f t="shared" si="0"/>
        <v>0</v>
      </c>
      <c r="Z16" s="360"/>
      <c r="AA16" s="360"/>
      <c r="AB16" s="360"/>
      <c r="AC16" s="604">
        <v>44439</v>
      </c>
      <c r="AD16" s="602">
        <v>15551</v>
      </c>
      <c r="AE16" s="602">
        <v>13247</v>
      </c>
      <c r="AF16" s="360"/>
      <c r="AG16" s="360"/>
      <c r="AH16" s="360"/>
      <c r="AI16" s="361"/>
      <c r="AJ16" s="607"/>
    </row>
    <row r="17" spans="1:36" s="331" customFormat="1" x14ac:dyDescent="0.35">
      <c r="A17" s="330"/>
      <c r="B17" s="765" t="s">
        <v>5</v>
      </c>
      <c r="C17" s="350"/>
      <c r="D17" s="896">
        <v>17715</v>
      </c>
      <c r="E17" s="350"/>
      <c r="F17" s="767">
        <v>252</v>
      </c>
      <c r="G17" s="768">
        <v>1.4225232853513969</v>
      </c>
      <c r="H17" s="350"/>
      <c r="I17" s="767">
        <v>207</v>
      </c>
      <c r="J17" s="768">
        <v>1.1685012701100763</v>
      </c>
      <c r="K17" s="771">
        <v>196</v>
      </c>
      <c r="L17" s="768">
        <v>94.685990338164245</v>
      </c>
      <c r="M17" s="771">
        <v>2</v>
      </c>
      <c r="N17" s="768">
        <v>0.96618357487922701</v>
      </c>
      <c r="O17" s="771">
        <v>4</v>
      </c>
      <c r="P17" s="768">
        <v>1.932367149758454</v>
      </c>
      <c r="Q17" s="771">
        <v>0</v>
      </c>
      <c r="R17" s="768">
        <v>0</v>
      </c>
      <c r="S17" s="771">
        <v>0</v>
      </c>
      <c r="T17" s="768">
        <v>0</v>
      </c>
      <c r="U17" s="771">
        <v>5</v>
      </c>
      <c r="V17" s="768">
        <v>2.4154589371980677</v>
      </c>
      <c r="W17" s="771">
        <v>0</v>
      </c>
      <c r="X17" s="768">
        <f t="shared" si="0"/>
        <v>0</v>
      </c>
      <c r="Z17" s="360"/>
      <c r="AA17" s="360"/>
      <c r="AB17" s="360"/>
      <c r="AC17" s="604">
        <v>44469</v>
      </c>
      <c r="AD17" s="602">
        <v>29199</v>
      </c>
      <c r="AE17" s="602">
        <v>15187</v>
      </c>
      <c r="AF17" s="360"/>
      <c r="AG17" s="360"/>
      <c r="AH17" s="360"/>
      <c r="AI17" s="361"/>
      <c r="AJ17" s="607"/>
    </row>
    <row r="18" spans="1:36" s="331" customFormat="1" x14ac:dyDescent="0.35">
      <c r="A18" s="330"/>
      <c r="B18" s="765" t="s">
        <v>4</v>
      </c>
      <c r="C18" s="350"/>
      <c r="D18" s="895">
        <v>124717</v>
      </c>
      <c r="E18" s="350"/>
      <c r="F18" s="767">
        <v>1627</v>
      </c>
      <c r="G18" s="768">
        <v>1.3045535091447036</v>
      </c>
      <c r="H18" s="350"/>
      <c r="I18" s="767">
        <v>1514</v>
      </c>
      <c r="J18" s="768">
        <v>1.2139483791303511</v>
      </c>
      <c r="K18" s="767">
        <v>1385</v>
      </c>
      <c r="L18" s="768">
        <v>91.479524438573307</v>
      </c>
      <c r="M18" s="767">
        <v>71</v>
      </c>
      <c r="N18" s="768">
        <v>4.6895640686922064</v>
      </c>
      <c r="O18" s="767">
        <v>2</v>
      </c>
      <c r="P18" s="768">
        <v>0.13210039630118892</v>
      </c>
      <c r="Q18" s="767">
        <v>4</v>
      </c>
      <c r="R18" s="768">
        <v>0.26420079260237783</v>
      </c>
      <c r="S18" s="767">
        <v>0</v>
      </c>
      <c r="T18" s="768">
        <v>0</v>
      </c>
      <c r="U18" s="767">
        <v>43</v>
      </c>
      <c r="V18" s="768">
        <v>2.8401585204755615</v>
      </c>
      <c r="W18" s="767">
        <v>9</v>
      </c>
      <c r="X18" s="768">
        <f t="shared" si="0"/>
        <v>0.59445178335534998</v>
      </c>
      <c r="Z18" s="360"/>
      <c r="AA18" s="360"/>
      <c r="AB18" s="360"/>
      <c r="AC18" s="604">
        <v>44500</v>
      </c>
      <c r="AD18" s="602">
        <v>26213</v>
      </c>
      <c r="AE18" s="602">
        <v>13678</v>
      </c>
      <c r="AF18" s="360"/>
      <c r="AG18" s="360"/>
      <c r="AH18" s="360"/>
      <c r="AI18" s="361"/>
      <c r="AJ18" s="607"/>
    </row>
    <row r="19" spans="1:36" s="331" customFormat="1" x14ac:dyDescent="0.35">
      <c r="A19" s="330"/>
      <c r="B19" s="765" t="s">
        <v>40</v>
      </c>
      <c r="C19" s="350"/>
      <c r="D19" s="895">
        <v>73499</v>
      </c>
      <c r="E19" s="350"/>
      <c r="F19" s="767">
        <v>1547</v>
      </c>
      <c r="G19" s="768">
        <v>2.1047905413679096</v>
      </c>
      <c r="H19" s="350"/>
      <c r="I19" s="767">
        <v>819</v>
      </c>
      <c r="J19" s="768">
        <v>1.1143008748418346</v>
      </c>
      <c r="K19" s="767">
        <v>759</v>
      </c>
      <c r="L19" s="768">
        <v>92.673992673992672</v>
      </c>
      <c r="M19" s="767">
        <v>32</v>
      </c>
      <c r="N19" s="768">
        <v>3.9072039072039071</v>
      </c>
      <c r="O19" s="767">
        <v>8</v>
      </c>
      <c r="P19" s="768">
        <v>0.97680097680097677</v>
      </c>
      <c r="Q19" s="767">
        <v>2</v>
      </c>
      <c r="R19" s="768">
        <v>0.24420024420024419</v>
      </c>
      <c r="S19" s="767">
        <v>0</v>
      </c>
      <c r="T19" s="768">
        <v>0</v>
      </c>
      <c r="U19" s="767">
        <v>6</v>
      </c>
      <c r="V19" s="768">
        <v>0.73260073260073255</v>
      </c>
      <c r="W19" s="767">
        <v>12</v>
      </c>
      <c r="X19" s="768">
        <f t="shared" si="0"/>
        <v>1.4652014652014651</v>
      </c>
      <c r="Z19" s="360"/>
      <c r="AA19" s="360"/>
      <c r="AB19" s="360"/>
      <c r="AC19" s="604">
        <v>44530</v>
      </c>
      <c r="AD19" s="602">
        <v>25655</v>
      </c>
      <c r="AE19" s="602">
        <v>14422</v>
      </c>
      <c r="AF19" s="360"/>
      <c r="AG19" s="360"/>
      <c r="AH19" s="360"/>
      <c r="AI19" s="361"/>
      <c r="AJ19" s="607"/>
    </row>
    <row r="20" spans="1:36" s="331" customFormat="1" x14ac:dyDescent="0.35">
      <c r="A20" s="330"/>
      <c r="B20" s="765" t="s">
        <v>41</v>
      </c>
      <c r="C20" s="350"/>
      <c r="D20" s="895">
        <v>214625</v>
      </c>
      <c r="E20" s="350"/>
      <c r="F20" s="767">
        <v>6345</v>
      </c>
      <c r="G20" s="768">
        <v>2.9563191613278974</v>
      </c>
      <c r="H20" s="350"/>
      <c r="I20" s="767">
        <v>2912</v>
      </c>
      <c r="J20" s="768">
        <v>1.3567850902737333</v>
      </c>
      <c r="K20" s="767">
        <v>2220</v>
      </c>
      <c r="L20" s="768">
        <v>76.236263736263737</v>
      </c>
      <c r="M20" s="767">
        <v>0</v>
      </c>
      <c r="N20" s="768">
        <v>0</v>
      </c>
      <c r="O20" s="767">
        <v>638</v>
      </c>
      <c r="P20" s="768">
        <v>21.909340659340661</v>
      </c>
      <c r="Q20" s="767">
        <v>0</v>
      </c>
      <c r="R20" s="768">
        <v>0</v>
      </c>
      <c r="S20" s="767">
        <v>12</v>
      </c>
      <c r="T20" s="768">
        <v>0.41208791208791212</v>
      </c>
      <c r="U20" s="767">
        <v>39</v>
      </c>
      <c r="V20" s="768">
        <v>1.3392857142857142</v>
      </c>
      <c r="W20" s="767">
        <v>3</v>
      </c>
      <c r="X20" s="768">
        <f t="shared" si="0"/>
        <v>0.10302197802197803</v>
      </c>
      <c r="Z20" s="360"/>
      <c r="AA20" s="360"/>
      <c r="AB20" s="360"/>
      <c r="AC20" s="604">
        <v>44561</v>
      </c>
      <c r="AD20" s="602">
        <v>24712</v>
      </c>
      <c r="AE20" s="602">
        <v>14501</v>
      </c>
      <c r="AF20" s="360"/>
      <c r="AG20" s="360"/>
      <c r="AH20" s="360"/>
      <c r="AI20" s="361"/>
      <c r="AJ20" s="607"/>
    </row>
    <row r="21" spans="1:36" s="331" customFormat="1" x14ac:dyDescent="0.35">
      <c r="A21" s="330"/>
      <c r="B21" s="765" t="s">
        <v>3</v>
      </c>
      <c r="C21" s="350"/>
      <c r="D21" s="895">
        <v>156081</v>
      </c>
      <c r="E21" s="350"/>
      <c r="F21" s="767">
        <v>3143</v>
      </c>
      <c r="G21" s="768">
        <v>2.0136980157738611</v>
      </c>
      <c r="H21" s="350"/>
      <c r="I21" s="767">
        <v>1695</v>
      </c>
      <c r="J21" s="768">
        <v>1.0859745901166702</v>
      </c>
      <c r="K21" s="767">
        <v>1542</v>
      </c>
      <c r="L21" s="768">
        <v>90.973451327433636</v>
      </c>
      <c r="M21" s="767">
        <v>18</v>
      </c>
      <c r="N21" s="768">
        <v>1.0619469026548671</v>
      </c>
      <c r="O21" s="767">
        <v>106</v>
      </c>
      <c r="P21" s="768">
        <v>6.2536873156342185</v>
      </c>
      <c r="Q21" s="767">
        <v>6</v>
      </c>
      <c r="R21" s="768">
        <v>0.35398230088495575</v>
      </c>
      <c r="S21" s="767">
        <v>2</v>
      </c>
      <c r="T21" s="768">
        <v>0.11799410029498525</v>
      </c>
      <c r="U21" s="767">
        <v>0</v>
      </c>
      <c r="V21" s="768">
        <v>0</v>
      </c>
      <c r="W21" s="767">
        <v>21</v>
      </c>
      <c r="X21" s="768">
        <f t="shared" si="0"/>
        <v>1.2389380530973451</v>
      </c>
      <c r="Z21" s="360"/>
      <c r="AA21" s="360"/>
      <c r="AB21" s="360"/>
      <c r="AC21" s="604">
        <v>44592</v>
      </c>
      <c r="AD21" s="602">
        <v>15800</v>
      </c>
      <c r="AE21" s="602">
        <v>18653</v>
      </c>
      <c r="AF21" s="360"/>
      <c r="AG21" s="360"/>
      <c r="AH21" s="360"/>
      <c r="AI21" s="361"/>
      <c r="AJ21" s="607"/>
    </row>
    <row r="22" spans="1:36" s="331" customFormat="1" x14ac:dyDescent="0.35">
      <c r="A22" s="330"/>
      <c r="B22" s="765" t="s">
        <v>2</v>
      </c>
      <c r="C22" s="350"/>
      <c r="D22" s="895">
        <v>35934</v>
      </c>
      <c r="E22" s="350"/>
      <c r="F22" s="767">
        <v>736</v>
      </c>
      <c r="G22" s="768">
        <v>2.048199476818612</v>
      </c>
      <c r="H22" s="350"/>
      <c r="I22" s="767">
        <v>503</v>
      </c>
      <c r="J22" s="768">
        <v>1.3997885011409807</v>
      </c>
      <c r="K22" s="767">
        <v>390</v>
      </c>
      <c r="L22" s="768">
        <v>77.534791252485093</v>
      </c>
      <c r="M22" s="767">
        <v>8</v>
      </c>
      <c r="N22" s="768">
        <v>1.5904572564612325</v>
      </c>
      <c r="O22" s="767">
        <v>53</v>
      </c>
      <c r="P22" s="768">
        <v>10.536779324055665</v>
      </c>
      <c r="Q22" s="767">
        <v>11</v>
      </c>
      <c r="R22" s="768">
        <v>2.1868787276341948</v>
      </c>
      <c r="S22" s="767">
        <v>0</v>
      </c>
      <c r="T22" s="768">
        <v>0</v>
      </c>
      <c r="U22" s="767">
        <v>9</v>
      </c>
      <c r="V22" s="768">
        <v>1.7892644135188867</v>
      </c>
      <c r="W22" s="767">
        <v>32</v>
      </c>
      <c r="X22" s="768">
        <f t="shared" si="0"/>
        <v>6.3618290258449299</v>
      </c>
      <c r="Z22" s="360"/>
      <c r="AA22" s="360"/>
      <c r="AB22" s="360"/>
      <c r="AC22" s="604">
        <v>44620</v>
      </c>
      <c r="AD22" s="602">
        <v>21660</v>
      </c>
      <c r="AE22" s="602">
        <v>18762</v>
      </c>
      <c r="AF22" s="360"/>
      <c r="AG22" s="360"/>
      <c r="AH22" s="360"/>
      <c r="AI22" s="361"/>
      <c r="AJ22" s="607"/>
    </row>
    <row r="23" spans="1:36" s="331" customFormat="1" x14ac:dyDescent="0.35">
      <c r="A23" s="330"/>
      <c r="B23" s="765" t="s">
        <v>35</v>
      </c>
      <c r="C23" s="350"/>
      <c r="D23" s="895">
        <v>75358</v>
      </c>
      <c r="E23" s="350"/>
      <c r="F23" s="767">
        <v>1687</v>
      </c>
      <c r="G23" s="768">
        <v>2.2386475224926352</v>
      </c>
      <c r="H23" s="350"/>
      <c r="I23" s="767">
        <v>829</v>
      </c>
      <c r="J23" s="768">
        <v>1.1000822739456992</v>
      </c>
      <c r="K23" s="767">
        <v>813</v>
      </c>
      <c r="L23" s="768">
        <v>98.069963811821466</v>
      </c>
      <c r="M23" s="767">
        <v>7</v>
      </c>
      <c r="N23" s="768">
        <v>0.84439083232810619</v>
      </c>
      <c r="O23" s="767">
        <v>0</v>
      </c>
      <c r="P23" s="768">
        <v>0</v>
      </c>
      <c r="Q23" s="767">
        <v>2</v>
      </c>
      <c r="R23" s="768">
        <v>0.24125452352231602</v>
      </c>
      <c r="S23" s="767">
        <v>0</v>
      </c>
      <c r="T23" s="768">
        <v>0</v>
      </c>
      <c r="U23" s="767">
        <v>7</v>
      </c>
      <c r="V23" s="768">
        <v>0.84439083232810619</v>
      </c>
      <c r="W23" s="767">
        <v>0</v>
      </c>
      <c r="X23" s="768">
        <f t="shared" si="0"/>
        <v>0</v>
      </c>
      <c r="Z23" s="360"/>
      <c r="AA23" s="360"/>
      <c r="AB23" s="360"/>
      <c r="AC23" s="604">
        <v>44651</v>
      </c>
      <c r="AD23" s="602">
        <v>28954</v>
      </c>
      <c r="AE23" s="602">
        <v>17183</v>
      </c>
      <c r="AF23" s="360"/>
      <c r="AG23" s="360"/>
      <c r="AH23" s="360"/>
      <c r="AI23" s="361"/>
      <c r="AJ23" s="607"/>
    </row>
    <row r="24" spans="1:36" s="331" customFormat="1" x14ac:dyDescent="0.35">
      <c r="A24" s="330"/>
      <c r="B24" s="765" t="s">
        <v>42</v>
      </c>
      <c r="C24" s="350"/>
      <c r="D24" s="895">
        <v>184420</v>
      </c>
      <c r="E24" s="350"/>
      <c r="F24" s="767">
        <v>3431</v>
      </c>
      <c r="G24" s="768">
        <v>1.8604272855438673</v>
      </c>
      <c r="H24" s="350"/>
      <c r="I24" s="767">
        <v>2214</v>
      </c>
      <c r="J24" s="768">
        <v>1.2005205509163865</v>
      </c>
      <c r="K24" s="767">
        <v>1800</v>
      </c>
      <c r="L24" s="768">
        <v>81.300813008130078</v>
      </c>
      <c r="M24" s="767">
        <v>68</v>
      </c>
      <c r="N24" s="768">
        <v>3.0713640469738031</v>
      </c>
      <c r="O24" s="767">
        <v>3</v>
      </c>
      <c r="P24" s="768">
        <v>0.13550135501355012</v>
      </c>
      <c r="Q24" s="767">
        <v>0</v>
      </c>
      <c r="R24" s="768">
        <v>0</v>
      </c>
      <c r="S24" s="767">
        <v>0</v>
      </c>
      <c r="T24" s="768">
        <v>0</v>
      </c>
      <c r="U24" s="767">
        <v>12</v>
      </c>
      <c r="V24" s="768">
        <v>0.54200542005420049</v>
      </c>
      <c r="W24" s="767">
        <v>331</v>
      </c>
      <c r="X24" s="768">
        <f t="shared" si="0"/>
        <v>14.950316169828366</v>
      </c>
      <c r="Z24" s="360"/>
      <c r="AA24" s="360"/>
      <c r="AB24" s="360"/>
      <c r="AC24" s="604">
        <v>44681</v>
      </c>
      <c r="AD24" s="602">
        <v>20498</v>
      </c>
      <c r="AE24" s="602">
        <v>16055</v>
      </c>
      <c r="AF24" s="360"/>
      <c r="AG24" s="360"/>
      <c r="AH24" s="360"/>
      <c r="AI24" s="361"/>
      <c r="AJ24" s="607"/>
    </row>
    <row r="25" spans="1:36" x14ac:dyDescent="0.35">
      <c r="A25" s="332"/>
      <c r="B25" s="765" t="s">
        <v>43</v>
      </c>
      <c r="C25" s="350"/>
      <c r="D25" s="895">
        <v>43145</v>
      </c>
      <c r="E25" s="350"/>
      <c r="F25" s="767">
        <v>806</v>
      </c>
      <c r="G25" s="768">
        <v>1.8681191331556379</v>
      </c>
      <c r="H25" s="350"/>
      <c r="I25" s="767">
        <v>443</v>
      </c>
      <c r="J25" s="768">
        <v>1.0267701935334339</v>
      </c>
      <c r="K25" s="767">
        <v>338</v>
      </c>
      <c r="L25" s="768">
        <v>76.2979683972912</v>
      </c>
      <c r="M25" s="767">
        <v>7</v>
      </c>
      <c r="N25" s="768">
        <v>1.5801354401805869</v>
      </c>
      <c r="O25" s="767">
        <v>1</v>
      </c>
      <c r="P25" s="768">
        <v>0.22573363431151239</v>
      </c>
      <c r="Q25" s="767">
        <v>79</v>
      </c>
      <c r="R25" s="768">
        <v>17.832957110609481</v>
      </c>
      <c r="S25" s="767">
        <v>11</v>
      </c>
      <c r="T25" s="768">
        <v>2.4830699774266365</v>
      </c>
      <c r="U25" s="767">
        <v>0</v>
      </c>
      <c r="V25" s="768">
        <v>0</v>
      </c>
      <c r="W25" s="767">
        <v>7</v>
      </c>
      <c r="X25" s="768">
        <f t="shared" si="0"/>
        <v>1.5801354401805869</v>
      </c>
      <c r="Z25" s="360"/>
      <c r="AA25" s="360"/>
      <c r="AB25" s="360"/>
      <c r="AC25" s="604">
        <v>44712</v>
      </c>
      <c r="AD25" s="602">
        <v>23876</v>
      </c>
      <c r="AE25" s="602">
        <v>15983</v>
      </c>
      <c r="AF25" s="360"/>
      <c r="AG25" s="360"/>
      <c r="AH25" s="360"/>
      <c r="AI25" s="361"/>
      <c r="AJ25" s="607"/>
    </row>
    <row r="26" spans="1:36" s="331" customFormat="1" x14ac:dyDescent="0.35">
      <c r="B26" s="765" t="s">
        <v>44</v>
      </c>
      <c r="C26" s="350"/>
      <c r="D26" s="897">
        <v>16056</v>
      </c>
      <c r="E26" s="350"/>
      <c r="F26" s="771">
        <v>202</v>
      </c>
      <c r="G26" s="768">
        <v>1.2580966616841056</v>
      </c>
      <c r="H26" s="350"/>
      <c r="I26" s="771">
        <v>237</v>
      </c>
      <c r="J26" s="768">
        <v>1.4760837070254111</v>
      </c>
      <c r="K26" s="771">
        <v>230</v>
      </c>
      <c r="L26" s="768">
        <v>97.046413502109701</v>
      </c>
      <c r="M26" s="771">
        <v>2</v>
      </c>
      <c r="N26" s="768">
        <v>0.8438818565400843</v>
      </c>
      <c r="O26" s="771">
        <v>0</v>
      </c>
      <c r="P26" s="768">
        <v>0</v>
      </c>
      <c r="Q26" s="771">
        <v>0</v>
      </c>
      <c r="R26" s="768">
        <v>0</v>
      </c>
      <c r="S26" s="771">
        <v>0</v>
      </c>
      <c r="T26" s="768">
        <v>0</v>
      </c>
      <c r="U26" s="771">
        <v>5</v>
      </c>
      <c r="V26" s="768">
        <v>2.109704641350211</v>
      </c>
      <c r="W26" s="771">
        <v>0</v>
      </c>
      <c r="X26" s="768">
        <f t="shared" si="0"/>
        <v>0</v>
      </c>
      <c r="Z26" s="360"/>
      <c r="AA26" s="360"/>
      <c r="AB26" s="360"/>
      <c r="AC26" s="604">
        <v>44742</v>
      </c>
      <c r="AD26" s="602">
        <v>25318</v>
      </c>
      <c r="AE26" s="602">
        <v>16449</v>
      </c>
      <c r="AF26" s="360"/>
      <c r="AG26" s="360"/>
      <c r="AH26" s="360"/>
      <c r="AI26" s="361"/>
      <c r="AJ26" s="607"/>
    </row>
    <row r="27" spans="1:36" s="331" customFormat="1" x14ac:dyDescent="0.35">
      <c r="B27" s="765" t="s">
        <v>45</v>
      </c>
      <c r="C27" s="350"/>
      <c r="D27" s="897">
        <v>69653</v>
      </c>
      <c r="E27" s="350"/>
      <c r="F27" s="771">
        <v>1660</v>
      </c>
      <c r="G27" s="768">
        <v>2.3832426456864746</v>
      </c>
      <c r="H27" s="350"/>
      <c r="I27" s="771">
        <v>952</v>
      </c>
      <c r="J27" s="768">
        <v>1.3667753004177854</v>
      </c>
      <c r="K27" s="771">
        <v>752</v>
      </c>
      <c r="L27" s="768">
        <v>78.991596638655466</v>
      </c>
      <c r="M27" s="771">
        <v>20</v>
      </c>
      <c r="N27" s="768">
        <v>2.1008403361344539</v>
      </c>
      <c r="O27" s="771">
        <v>122</v>
      </c>
      <c r="P27" s="768">
        <v>12.815126050420167</v>
      </c>
      <c r="Q27" s="771">
        <v>10</v>
      </c>
      <c r="R27" s="768">
        <v>1.0504201680672269</v>
      </c>
      <c r="S27" s="771">
        <v>18</v>
      </c>
      <c r="T27" s="768">
        <v>1.8907563025210083</v>
      </c>
      <c r="U27" s="771">
        <v>25</v>
      </c>
      <c r="V27" s="768">
        <v>2.6260504201680672</v>
      </c>
      <c r="W27" s="771">
        <v>5</v>
      </c>
      <c r="X27" s="768">
        <f t="shared" si="0"/>
        <v>0.52521008403361347</v>
      </c>
      <c r="Z27" s="360"/>
      <c r="AA27" s="360"/>
      <c r="AB27" s="360"/>
      <c r="AC27" s="604">
        <v>44773</v>
      </c>
      <c r="AD27" s="602">
        <v>29962</v>
      </c>
      <c r="AE27" s="602">
        <v>16217</v>
      </c>
      <c r="AF27" s="360"/>
      <c r="AG27" s="360"/>
      <c r="AH27" s="360"/>
      <c r="AI27" s="361"/>
      <c r="AJ27" s="607"/>
    </row>
    <row r="28" spans="1:36" s="331" customFormat="1" x14ac:dyDescent="0.35">
      <c r="B28" s="765" t="s">
        <v>46</v>
      </c>
      <c r="C28" s="350"/>
      <c r="D28" s="897">
        <v>9277</v>
      </c>
      <c r="E28" s="350"/>
      <c r="F28" s="771">
        <v>181</v>
      </c>
      <c r="G28" s="777">
        <v>1.9510617656570011</v>
      </c>
      <c r="H28" s="350"/>
      <c r="I28" s="771">
        <v>179</v>
      </c>
      <c r="J28" s="777">
        <v>1.92950307211383</v>
      </c>
      <c r="K28" s="771">
        <v>18</v>
      </c>
      <c r="L28" s="777">
        <v>10.05586592178771</v>
      </c>
      <c r="M28" s="771">
        <v>0</v>
      </c>
      <c r="N28" s="777">
        <v>0</v>
      </c>
      <c r="O28" s="771">
        <v>160</v>
      </c>
      <c r="P28" s="777">
        <v>89.385474860335194</v>
      </c>
      <c r="Q28" s="771">
        <v>0</v>
      </c>
      <c r="R28" s="777">
        <v>0</v>
      </c>
      <c r="S28" s="771">
        <v>0</v>
      </c>
      <c r="T28" s="777">
        <v>0</v>
      </c>
      <c r="U28" s="771">
        <v>1</v>
      </c>
      <c r="V28" s="777">
        <v>0.55865921787709494</v>
      </c>
      <c r="W28" s="771">
        <v>0</v>
      </c>
      <c r="X28" s="777">
        <f t="shared" si="0"/>
        <v>0</v>
      </c>
      <c r="Z28" s="360"/>
      <c r="AA28" s="360"/>
      <c r="AB28" s="360"/>
      <c r="AC28" s="604">
        <v>44804</v>
      </c>
      <c r="AD28" s="602">
        <v>19002</v>
      </c>
      <c r="AE28" s="602">
        <v>17806</v>
      </c>
      <c r="AF28" s="360"/>
      <c r="AG28" s="360"/>
      <c r="AH28" s="360"/>
      <c r="AI28" s="361"/>
      <c r="AJ28" s="607"/>
    </row>
    <row r="29" spans="1:36" s="331" customFormat="1" x14ac:dyDescent="0.35">
      <c r="B29" s="886" t="s">
        <v>1</v>
      </c>
      <c r="C29" s="350"/>
      <c r="D29" s="898">
        <v>3579</v>
      </c>
      <c r="E29" s="350"/>
      <c r="F29" s="887">
        <v>70</v>
      </c>
      <c r="G29" s="899">
        <v>1.9558535903883765</v>
      </c>
      <c r="H29" s="350"/>
      <c r="I29" s="887">
        <v>17</v>
      </c>
      <c r="J29" s="899">
        <v>0.47499301480860578</v>
      </c>
      <c r="K29" s="887">
        <v>14</v>
      </c>
      <c r="L29" s="899">
        <v>82.35294117647058</v>
      </c>
      <c r="M29" s="887">
        <v>0</v>
      </c>
      <c r="N29" s="899">
        <v>0</v>
      </c>
      <c r="O29" s="887">
        <v>1</v>
      </c>
      <c r="P29" s="899">
        <v>5.8823529411764701</v>
      </c>
      <c r="Q29" s="887">
        <v>0</v>
      </c>
      <c r="R29" s="899">
        <v>0</v>
      </c>
      <c r="S29" s="887">
        <v>0</v>
      </c>
      <c r="T29" s="899">
        <v>0</v>
      </c>
      <c r="U29" s="887">
        <v>1</v>
      </c>
      <c r="V29" s="899">
        <v>5.8823529411764701</v>
      </c>
      <c r="W29" s="887">
        <v>1</v>
      </c>
      <c r="X29" s="899">
        <f t="shared" si="0"/>
        <v>5.8823529411764701</v>
      </c>
      <c r="Z29" s="360"/>
      <c r="AA29" s="360"/>
      <c r="AB29" s="360"/>
      <c r="AC29" s="604">
        <v>44834</v>
      </c>
      <c r="AD29" s="602">
        <v>23558</v>
      </c>
      <c r="AE29" s="602">
        <v>17545</v>
      </c>
      <c r="AF29" s="360"/>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329"/>
      <c r="AG30" s="329"/>
      <c r="AH30" s="360"/>
      <c r="AI30" s="361"/>
      <c r="AJ30" s="607"/>
    </row>
    <row r="31" spans="1:36" s="329" customFormat="1" x14ac:dyDescent="0.35">
      <c r="B31" s="1262" t="s">
        <v>0</v>
      </c>
      <c r="C31" s="320"/>
      <c r="D31" s="1279">
        <v>1457243</v>
      </c>
      <c r="E31" s="320"/>
      <c r="F31" s="1263">
        <v>28451</v>
      </c>
      <c r="G31" s="1264">
        <v>1.9523854291974638</v>
      </c>
      <c r="H31" s="320"/>
      <c r="I31" s="1263">
        <v>16876</v>
      </c>
      <c r="J31" s="1264">
        <v>1.1580772733168043</v>
      </c>
      <c r="K31" s="1263">
        <v>14338</v>
      </c>
      <c r="L31" s="1264">
        <v>84.960891206447016</v>
      </c>
      <c r="M31" s="1263">
        <v>283</v>
      </c>
      <c r="N31" s="1264">
        <v>1.6769376629533064</v>
      </c>
      <c r="O31" s="1263">
        <v>1289</v>
      </c>
      <c r="P31" s="1264">
        <v>7.6380658923915616</v>
      </c>
      <c r="Q31" s="1263">
        <v>300</v>
      </c>
      <c r="R31" s="1264">
        <v>1.7776724342261199</v>
      </c>
      <c r="S31" s="1263">
        <v>43</v>
      </c>
      <c r="T31" s="1264">
        <v>0.25479971557241055</v>
      </c>
      <c r="U31" s="1263">
        <v>170</v>
      </c>
      <c r="V31" s="1264">
        <v>1.0073477127281345</v>
      </c>
      <c r="W31" s="1263">
        <f>SUM(W12:W29)</f>
        <v>453</v>
      </c>
      <c r="X31" s="1264">
        <f>W31/$I31*100</f>
        <v>2.6842853756814411</v>
      </c>
      <c r="Z31" s="360"/>
      <c r="AA31" s="360"/>
      <c r="AC31" s="604">
        <v>44895</v>
      </c>
      <c r="AD31" s="602">
        <v>25864</v>
      </c>
      <c r="AE31" s="602">
        <v>14618</v>
      </c>
      <c r="AF31" s="360"/>
      <c r="AG31" s="360"/>
      <c r="AJ31" s="395"/>
    </row>
    <row r="32" spans="1:36" s="328" customFormat="1" ht="6.75" customHeight="1" x14ac:dyDescent="0.25">
      <c r="B32" s="397" t="s">
        <v>39</v>
      </c>
      <c r="C32" s="449"/>
      <c r="E32" s="449"/>
      <c r="Z32" s="329"/>
      <c r="AA32" s="329"/>
      <c r="AB32" s="329"/>
      <c r="AC32" s="604">
        <v>44926</v>
      </c>
      <c r="AD32" s="602">
        <v>27618</v>
      </c>
      <c r="AE32" s="602">
        <v>15332</v>
      </c>
      <c r="AF32" s="329"/>
      <c r="AG32" s="329"/>
      <c r="AH32" s="329"/>
      <c r="AI32" s="329"/>
    </row>
    <row r="33" spans="2:35" s="394" customFormat="1" ht="15" customHeight="1" x14ac:dyDescent="0.25">
      <c r="B33" s="1467" t="s">
        <v>390</v>
      </c>
      <c r="C33" s="1467"/>
      <c r="D33" s="1467"/>
      <c r="E33" s="1467"/>
      <c r="F33" s="1467"/>
      <c r="G33" s="1467"/>
      <c r="H33" s="1467"/>
      <c r="I33" s="1467"/>
      <c r="J33" s="1467"/>
      <c r="K33" s="1467"/>
      <c r="L33" s="1467"/>
      <c r="M33" s="1467"/>
      <c r="N33" s="1467"/>
      <c r="O33" s="1467"/>
      <c r="P33" s="1467"/>
      <c r="Q33" s="1467"/>
      <c r="R33" s="1467"/>
      <c r="S33" s="1467"/>
      <c r="T33" s="1467"/>
      <c r="U33" s="1467"/>
      <c r="V33" s="1467"/>
      <c r="W33" s="1467"/>
      <c r="X33" s="1467"/>
      <c r="Z33" s="329"/>
      <c r="AA33" s="329"/>
      <c r="AB33" s="329"/>
      <c r="AC33" s="604">
        <v>44957</v>
      </c>
      <c r="AD33" s="602">
        <v>19275</v>
      </c>
      <c r="AE33" s="602">
        <v>18183</v>
      </c>
      <c r="AF33" s="329"/>
      <c r="AG33" s="329"/>
      <c r="AH33" s="329"/>
      <c r="AI33" s="329"/>
    </row>
    <row r="34" spans="2:35" s="394" customFormat="1" ht="11.25" customHeight="1" x14ac:dyDescent="0.25">
      <c r="B34" s="1467"/>
      <c r="C34" s="1467"/>
      <c r="D34" s="1467"/>
      <c r="E34" s="1467"/>
      <c r="F34" s="1467"/>
      <c r="G34" s="1467"/>
      <c r="H34" s="1467"/>
      <c r="I34" s="1467"/>
      <c r="J34" s="1467"/>
      <c r="K34" s="1467"/>
      <c r="L34" s="1467"/>
      <c r="M34" s="1467"/>
      <c r="N34" s="1467"/>
      <c r="O34" s="1467"/>
      <c r="P34" s="1467"/>
      <c r="Q34" s="1467"/>
      <c r="R34" s="1467"/>
      <c r="S34" s="1467"/>
      <c r="T34" s="1467"/>
      <c r="U34" s="1467"/>
      <c r="V34" s="1467"/>
      <c r="W34" s="1467"/>
      <c r="X34" s="1467"/>
      <c r="Z34" s="329"/>
      <c r="AA34" s="329"/>
      <c r="AB34" s="329"/>
      <c r="AC34" s="604">
        <v>44985</v>
      </c>
      <c r="AD34" s="602">
        <v>22255</v>
      </c>
      <c r="AE34" s="602">
        <v>17384</v>
      </c>
      <c r="AF34" s="329"/>
      <c r="AG34" s="329"/>
      <c r="AH34" s="329"/>
      <c r="AI34" s="329"/>
    </row>
    <row r="35" spans="2:35" x14ac:dyDescent="0.25">
      <c r="B35" s="1433"/>
      <c r="C35" s="1433"/>
      <c r="D35" s="1433"/>
      <c r="AC35" s="604">
        <v>45016</v>
      </c>
      <c r="AD35" s="602">
        <f>GETPIVOTDATA("Suma de AltasPIA",[1]td!$A$3,"Fecha",$AC35)</f>
        <v>31089</v>
      </c>
      <c r="AE35" s="602">
        <f>GETPIVOTDATA("Suma de BajasPIA",[1]td!$A$3,"Fecha",$AC35)</f>
        <v>20191</v>
      </c>
    </row>
    <row r="36" spans="2:35" x14ac:dyDescent="0.25">
      <c r="B36" s="1413"/>
      <c r="C36" s="1413"/>
      <c r="D36" s="1413"/>
      <c r="AC36" s="604">
        <v>45046</v>
      </c>
      <c r="AD36" s="602">
        <f>GETPIVOTDATA("Suma de AltasPIA",[1]td!$A$3,"Fecha",$AC36)</f>
        <v>29256</v>
      </c>
      <c r="AE36" s="602">
        <f>GETPIVOTDATA("Suma de BajasPIA",[1]td!$A$3,"Fecha",$AC36)</f>
        <v>18363</v>
      </c>
    </row>
    <row r="37" spans="2:35" x14ac:dyDescent="0.25">
      <c r="AC37" s="604">
        <v>45077</v>
      </c>
      <c r="AD37" s="602">
        <f>GETPIVOTDATA("Suma de AltasPIA",[1]td!$A$3,"Fecha",$AC37)</f>
        <v>26178</v>
      </c>
      <c r="AE37" s="602">
        <f>GETPIVOTDATA("Suma de BajasPIA",[1]td!$A$3,"Fecha",$AC37)</f>
        <v>15112</v>
      </c>
    </row>
    <row r="38" spans="2:35" x14ac:dyDescent="0.25">
      <c r="AC38" s="604">
        <v>45107</v>
      </c>
      <c r="AD38" s="602">
        <f>GETPIVOTDATA("Suma de AltasPIA",[1]td!$A$3,"Fecha",$AC38)</f>
        <v>26589</v>
      </c>
      <c r="AE38" s="602">
        <f>GETPIVOTDATA("Suma de BajasPIA",[1]td!$A$3,"Fecha",$AC38)</f>
        <v>15064</v>
      </c>
    </row>
    <row r="39" spans="2:35" x14ac:dyDescent="0.25">
      <c r="AC39" s="604">
        <v>45138</v>
      </c>
      <c r="AD39" s="602">
        <f>GETPIVOTDATA("Suma de AltasPIA",[1]td!$A$3,"Fecha",$AC39)</f>
        <v>21178</v>
      </c>
      <c r="AE39" s="602">
        <f>GETPIVOTDATA("Suma de BajasPIA",[1]td!$A$3,"Fecha",$AC39)</f>
        <v>19930</v>
      </c>
      <c r="AF39" s="1346"/>
    </row>
    <row r="40" spans="2:35" x14ac:dyDescent="0.25">
      <c r="AC40" s="604">
        <v>45169</v>
      </c>
      <c r="AD40" s="602">
        <f>GETPIVOTDATA("Suma de AltasPIA",[1]td!$A$3,"Fecha",$AC40)</f>
        <v>19953</v>
      </c>
      <c r="AE40" s="602">
        <f>GETPIVOTDATA("Suma de BajasPIA",[1]td!$A$3,"Fecha",$AC40)</f>
        <v>13281</v>
      </c>
    </row>
    <row r="41" spans="2:35" x14ac:dyDescent="0.25">
      <c r="AC41" s="604">
        <v>45199</v>
      </c>
      <c r="AD41" s="602">
        <f>GETPIVOTDATA("Suma de AltasPIA",[1]td!$A$3,"Fecha",$AC41)</f>
        <v>25272</v>
      </c>
      <c r="AE41" s="602">
        <f>GETPIVOTDATA("Suma de BajasPIA",[1]td!$A$3,"Fecha",$AC41)</f>
        <v>16023</v>
      </c>
    </row>
    <row r="42" spans="2:35" x14ac:dyDescent="0.25">
      <c r="AC42" s="604">
        <v>45230</v>
      </c>
      <c r="AD42" s="602">
        <f>GETPIVOTDATA("Suma de AltasPIA",[1]td!$A$3,"Fecha",$AC42)</f>
        <v>25809</v>
      </c>
      <c r="AE42" s="602">
        <f>GETPIVOTDATA("Suma de BajasPIA",[1]td!$A$3,"Fecha",$AC42)</f>
        <v>14730</v>
      </c>
    </row>
    <row r="43" spans="2:35" x14ac:dyDescent="0.25">
      <c r="AC43" s="604">
        <v>45260</v>
      </c>
      <c r="AD43" s="602">
        <f>GETPIVOTDATA("Suma de AltasPIA",[1]td!$A$3,"Fecha",$AC43)</f>
        <v>23533</v>
      </c>
      <c r="AE43" s="602">
        <f>GETPIVOTDATA("Suma de BajasPIA",[1]td!$A$3,"Fecha",$AC43)</f>
        <v>14866</v>
      </c>
    </row>
    <row r="44" spans="2:35" x14ac:dyDescent="0.25">
      <c r="AC44" s="604">
        <v>45291</v>
      </c>
      <c r="AD44" s="602">
        <f>GETPIVOTDATA("Suma de AltasPIA",[1]td!$A$3,"Fecha",$AC44)</f>
        <v>26424</v>
      </c>
      <c r="AE44" s="602">
        <f>GETPIVOTDATA("Suma de BajasPIA",[1]td!$A$3,"Fecha",$AC44)</f>
        <v>15255</v>
      </c>
    </row>
    <row r="45" spans="2:35" x14ac:dyDescent="0.25">
      <c r="AC45" s="604">
        <v>45322</v>
      </c>
      <c r="AD45" s="602">
        <f>GETPIVOTDATA("Suma de AltasPIA",[1]td!$A$3,"Fecha",$AC45)</f>
        <v>15028</v>
      </c>
      <c r="AE45" s="602">
        <f>GETPIVOTDATA("Suma de BajasPIA",[1]td!$A$3,"Fecha",$AC45)</f>
        <v>18428</v>
      </c>
    </row>
    <row r="46" spans="2:35" x14ac:dyDescent="0.25">
      <c r="AC46" s="604">
        <v>45351</v>
      </c>
      <c r="AD46" s="602">
        <f>GETPIVOTDATA("Suma de AltasPIA",[1]td!$A$3,"Fecha",$AC46)</f>
        <v>26779</v>
      </c>
      <c r="AE46" s="602">
        <f>GETPIVOTDATA("Suma de BajasPIA",[1]td!$A$3,"Fecha",$AC46)</f>
        <v>22135</v>
      </c>
    </row>
    <row r="47" spans="2:35" x14ac:dyDescent="0.25">
      <c r="AC47" s="1335">
        <v>45382</v>
      </c>
      <c r="AD47" s="602">
        <f>GETPIVOTDATA("Suma de AltasPIA",[1]td!$A$3,"Fecha",$AC47)</f>
        <v>28951</v>
      </c>
      <c r="AE47" s="602">
        <f>GETPIVOTDATA("Suma de BajasPIA",[1]td!$A$3,"Fecha",$AC47)</f>
        <v>17739</v>
      </c>
    </row>
    <row r="48" spans="2:35" x14ac:dyDescent="0.25">
      <c r="AC48" s="1335">
        <v>45412</v>
      </c>
      <c r="AD48" s="602">
        <f>GETPIVOTDATA("Suma de AltasPIA",[1]td!$A$3,"Fecha",$AC48)</f>
        <v>28355</v>
      </c>
      <c r="AE48" s="602">
        <f>GETPIVOTDATA("Suma de BajasPIA",[1]td!$A$3,"Fecha",$AC48)</f>
        <v>17505</v>
      </c>
    </row>
    <row r="49" spans="29:31" x14ac:dyDescent="0.25">
      <c r="AC49" s="1335">
        <v>45443</v>
      </c>
      <c r="AD49" s="602">
        <f>GETPIVOTDATA("Suma de AltasPIA",[1]td!$A$3,"Fecha",$AC49)</f>
        <v>27570</v>
      </c>
      <c r="AE49" s="602">
        <f>GETPIVOTDATA("Suma de BajasPIA",[1]td!$A$3,"Fecha",$AC49)</f>
        <v>17074</v>
      </c>
    </row>
    <row r="50" spans="29:31" x14ac:dyDescent="0.25">
      <c r="AC50" s="1335">
        <v>45473</v>
      </c>
      <c r="AD50" s="602">
        <f>GETPIVOTDATA("Suma de AltasPIA",[1]td!$A$3,"Fecha",$AC50)</f>
        <v>28451</v>
      </c>
      <c r="AE50" s="602">
        <f>GETPIVOTDATA("Suma de BajasPIA",[1]td!$A$3,"Fecha",$AC50)</f>
        <v>16876</v>
      </c>
    </row>
  </sheetData>
  <mergeCells count="21">
    <mergeCell ref="B33:X34"/>
    <mergeCell ref="B35:D35"/>
    <mergeCell ref="B36:D36"/>
    <mergeCell ref="K9:L9"/>
    <mergeCell ref="M9:N9"/>
    <mergeCell ref="O9:P9"/>
    <mergeCell ref="Q9:R9"/>
    <mergeCell ref="S9:T9"/>
    <mergeCell ref="W9:X9"/>
    <mergeCell ref="I8:J9"/>
    <mergeCell ref="K8:X8"/>
    <mergeCell ref="U9:V9"/>
    <mergeCell ref="B2:C2"/>
    <mergeCell ref="B3:C3"/>
    <mergeCell ref="B7:B10"/>
    <mergeCell ref="D7:D9"/>
    <mergeCell ref="F7:G7"/>
    <mergeCell ref="F8:G9"/>
    <mergeCell ref="A4:X4"/>
    <mergeCell ref="B5:X6"/>
    <mergeCell ref="W7:X7"/>
  </mergeCells>
  <printOptions horizontalCentered="1"/>
  <pageMargins left="0" right="0" top="0.43307086614173229" bottom="0.43307086614173229" header="0" footer="0"/>
  <pageSetup paperSize="9" scale="71"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476"/>
      <c r="C3" s="1476"/>
      <c r="D3" s="1476"/>
      <c r="E3" s="1476"/>
      <c r="F3" s="1476"/>
      <c r="G3" s="1476"/>
      <c r="H3" s="1476"/>
      <c r="I3" s="1476"/>
      <c r="J3" s="1476"/>
      <c r="K3" s="1476"/>
      <c r="L3" s="618"/>
      <c r="M3" s="618"/>
      <c r="W3" s="620"/>
      <c r="AA3" s="620"/>
      <c r="AD3" s="620"/>
    </row>
    <row r="4" spans="2:32" s="621" customFormat="1" ht="2.25" customHeight="1" x14ac:dyDescent="0.25">
      <c r="B4" s="1477"/>
      <c r="C4" s="1477"/>
      <c r="D4" s="1477"/>
      <c r="E4" s="1477"/>
      <c r="F4" s="1477"/>
      <c r="G4" s="1477"/>
      <c r="H4" s="1477"/>
      <c r="I4" s="1477"/>
      <c r="J4" s="1477"/>
      <c r="K4" s="1477"/>
      <c r="L4" s="1477"/>
      <c r="M4" s="1477"/>
      <c r="N4" s="1477"/>
      <c r="O4" s="1477"/>
      <c r="P4" s="1477"/>
      <c r="Q4" s="1477"/>
      <c r="R4" s="1477"/>
      <c r="S4" s="1477"/>
      <c r="T4" s="1477"/>
      <c r="U4" s="1477"/>
      <c r="V4" s="1477"/>
      <c r="W4" s="1477"/>
      <c r="X4" s="1477"/>
      <c r="Y4" s="1477"/>
      <c r="Z4" s="1477"/>
      <c r="AA4" s="1477"/>
      <c r="AB4" s="1477"/>
      <c r="AC4" s="1477"/>
      <c r="AD4" s="1477"/>
    </row>
    <row r="5" spans="2:32" s="621" customFormat="1" ht="39" customHeight="1" x14ac:dyDescent="0.25">
      <c r="B5" s="1494" t="s">
        <v>429</v>
      </c>
      <c r="C5" s="1494"/>
      <c r="D5" s="1494"/>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823"/>
    </row>
    <row r="6" spans="2:32" s="621" customFormat="1" ht="14.2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492" t="s">
        <v>27</v>
      </c>
      <c r="C8" s="625"/>
      <c r="D8" s="1509" t="s">
        <v>112</v>
      </c>
      <c r="E8" s="1507" t="s">
        <v>26</v>
      </c>
      <c r="F8" s="1508"/>
      <c r="G8" s="1508"/>
      <c r="H8" s="1508"/>
      <c r="I8" s="1508"/>
      <c r="J8" s="1508"/>
      <c r="K8" s="1508"/>
      <c r="L8" s="1508"/>
      <c r="M8" s="1508"/>
      <c r="N8" s="1508"/>
      <c r="O8" s="1508"/>
      <c r="P8" s="1508"/>
      <c r="Q8" s="1508"/>
      <c r="R8" s="1508"/>
      <c r="S8" s="1508"/>
      <c r="T8" s="1508"/>
      <c r="U8" s="1508"/>
      <c r="V8" s="1508"/>
      <c r="W8" s="1508"/>
      <c r="X8" s="1508"/>
      <c r="Y8" s="1508"/>
      <c r="Z8" s="1508"/>
      <c r="AA8" s="1488"/>
      <c r="AB8" s="625"/>
      <c r="AC8" s="1509" t="s">
        <v>0</v>
      </c>
      <c r="AD8" s="1510"/>
    </row>
    <row r="9" spans="2:32" s="626" customFormat="1" ht="21.75" customHeight="1" x14ac:dyDescent="0.25">
      <c r="B9" s="1506"/>
      <c r="C9" s="625"/>
      <c r="D9" s="1515"/>
      <c r="E9" s="1577" t="s">
        <v>22</v>
      </c>
      <c r="F9" s="1512"/>
      <c r="G9" s="627"/>
      <c r="H9" s="1515" t="s">
        <v>21</v>
      </c>
      <c r="I9" s="1578"/>
      <c r="J9" s="627"/>
      <c r="K9" s="1515" t="s">
        <v>20</v>
      </c>
      <c r="L9" s="1578"/>
      <c r="M9" s="627"/>
      <c r="N9" s="1515" t="s">
        <v>19</v>
      </c>
      <c r="O9" s="1578"/>
      <c r="P9" s="627"/>
      <c r="Q9" s="1515" t="s">
        <v>18</v>
      </c>
      <c r="R9" s="1578"/>
      <c r="S9" s="627"/>
      <c r="T9" s="1515" t="s">
        <v>17</v>
      </c>
      <c r="U9" s="1578"/>
      <c r="V9" s="627"/>
      <c r="W9" s="1515" t="s">
        <v>16</v>
      </c>
      <c r="X9" s="1578"/>
      <c r="Y9" s="627"/>
      <c r="Z9" s="1515" t="s">
        <v>15</v>
      </c>
      <c r="AA9" s="1578"/>
      <c r="AB9" s="625"/>
      <c r="AC9" s="1511"/>
      <c r="AD9" s="1512"/>
    </row>
    <row r="10" spans="2:32" s="626" customFormat="1" ht="21.75" customHeight="1" x14ac:dyDescent="0.25">
      <c r="B10" s="1493"/>
      <c r="C10" s="628"/>
      <c r="D10" s="1516"/>
      <c r="E10" s="862" t="s">
        <v>9</v>
      </c>
      <c r="F10" s="821" t="s">
        <v>25</v>
      </c>
      <c r="G10" s="629"/>
      <c r="H10" s="711" t="s">
        <v>9</v>
      </c>
      <c r="I10" s="821" t="s">
        <v>25</v>
      </c>
      <c r="J10" s="629"/>
      <c r="K10" s="858" t="s">
        <v>9</v>
      </c>
      <c r="L10" s="821" t="s">
        <v>25</v>
      </c>
      <c r="M10" s="629"/>
      <c r="N10" s="711" t="s">
        <v>9</v>
      </c>
      <c r="O10" s="859" t="s">
        <v>25</v>
      </c>
      <c r="P10" s="629"/>
      <c r="Q10" s="858" t="s">
        <v>9</v>
      </c>
      <c r="R10" s="821" t="s">
        <v>25</v>
      </c>
      <c r="S10" s="629"/>
      <c r="T10" s="711" t="s">
        <v>9</v>
      </c>
      <c r="U10" s="821" t="s">
        <v>25</v>
      </c>
      <c r="V10" s="629"/>
      <c r="W10" s="711" t="s">
        <v>9</v>
      </c>
      <c r="X10" s="821" t="s">
        <v>25</v>
      </c>
      <c r="Y10" s="629"/>
      <c r="Z10" s="858" t="s">
        <v>9</v>
      </c>
      <c r="AA10" s="821" t="s">
        <v>25</v>
      </c>
      <c r="AB10" s="628"/>
      <c r="AC10" s="860" t="s">
        <v>9</v>
      </c>
      <c r="AD10" s="856"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17" t="s">
        <v>24</v>
      </c>
      <c r="D12" s="795" t="s">
        <v>31</v>
      </c>
      <c r="E12" s="798">
        <v>536</v>
      </c>
      <c r="F12" s="797">
        <v>0.20496740024091317</v>
      </c>
      <c r="G12" s="634"/>
      <c r="H12" s="798">
        <v>9955</v>
      </c>
      <c r="I12" s="797">
        <v>3.8068105772356171</v>
      </c>
      <c r="J12" s="634"/>
      <c r="K12" s="798">
        <v>6083</v>
      </c>
      <c r="L12" s="797">
        <v>2.3261505516146919</v>
      </c>
      <c r="M12" s="634"/>
      <c r="N12" s="798">
        <v>8910</v>
      </c>
      <c r="O12" s="797">
        <v>3.4072006271390602</v>
      </c>
      <c r="P12" s="634"/>
      <c r="Q12" s="798">
        <v>8362</v>
      </c>
      <c r="R12" s="797">
        <v>3.1976444045046941</v>
      </c>
      <c r="S12" s="634"/>
      <c r="T12" s="798">
        <v>11253</v>
      </c>
      <c r="U12" s="797">
        <v>4.3031681994608135</v>
      </c>
      <c r="V12" s="634"/>
      <c r="W12" s="798">
        <v>37751</v>
      </c>
      <c r="X12" s="797">
        <v>14.436052847937898</v>
      </c>
      <c r="Y12" s="634"/>
      <c r="Z12" s="798">
        <v>178655</v>
      </c>
      <c r="AA12" s="797">
        <f t="shared" ref="AA12:AA19" si="0">Z12*100/$AC12</f>
        <v>68.318005391866308</v>
      </c>
      <c r="AB12" s="637"/>
      <c r="AC12" s="675">
        <f>E12+H12+K12+N12+Q12+T12+W12+Z12</f>
        <v>261505</v>
      </c>
      <c r="AD12" s="676">
        <f>F12+I12+L12+O12+R12+U12+X12+AA12</f>
        <v>100</v>
      </c>
      <c r="AF12" s="799"/>
    </row>
    <row r="13" spans="2:32" s="633" customFormat="1" ht="21" customHeight="1" x14ac:dyDescent="0.25">
      <c r="B13" s="1518"/>
      <c r="D13" s="800" t="s">
        <v>49</v>
      </c>
      <c r="E13" s="803">
        <v>687</v>
      </c>
      <c r="F13" s="802">
        <v>0.19607843137254902</v>
      </c>
      <c r="G13" s="634"/>
      <c r="H13" s="803">
        <v>11435</v>
      </c>
      <c r="I13" s="802">
        <v>3.2636926677512346</v>
      </c>
      <c r="J13" s="634"/>
      <c r="K13" s="803">
        <v>7615</v>
      </c>
      <c r="L13" s="802">
        <v>2.1734166738019809</v>
      </c>
      <c r="M13" s="634"/>
      <c r="N13" s="803">
        <v>11172</v>
      </c>
      <c r="O13" s="802">
        <v>3.1886291634557753</v>
      </c>
      <c r="P13" s="634"/>
      <c r="Q13" s="803">
        <v>12394</v>
      </c>
      <c r="R13" s="802">
        <v>3.5374033164939922</v>
      </c>
      <c r="S13" s="634"/>
      <c r="T13" s="803">
        <v>19788</v>
      </c>
      <c r="U13" s="802">
        <v>5.6477438136826787</v>
      </c>
      <c r="V13" s="634"/>
      <c r="W13" s="803">
        <v>63492</v>
      </c>
      <c r="X13" s="802">
        <v>18.121414504666497</v>
      </c>
      <c r="Y13" s="634"/>
      <c r="Z13" s="803">
        <v>223787</v>
      </c>
      <c r="AA13" s="802">
        <f t="shared" si="0"/>
        <v>63.871621428775292</v>
      </c>
      <c r="AB13" s="637"/>
      <c r="AC13" s="683">
        <f t="shared" ref="AC13:AD15" si="1">E13+H13+K13+N13+Q13+T13+W13+Z13</f>
        <v>350370</v>
      </c>
      <c r="AD13" s="684">
        <f t="shared" si="1"/>
        <v>100</v>
      </c>
      <c r="AF13" s="799"/>
    </row>
    <row r="14" spans="2:32" s="633" customFormat="1" ht="21" customHeight="1" x14ac:dyDescent="0.25">
      <c r="B14" s="1518"/>
      <c r="D14" s="804" t="s">
        <v>50</v>
      </c>
      <c r="E14" s="807">
        <v>318</v>
      </c>
      <c r="F14" s="806">
        <v>0.10298194253737143</v>
      </c>
      <c r="G14" s="634"/>
      <c r="H14" s="807">
        <v>8104</v>
      </c>
      <c r="I14" s="806">
        <v>2.624420321769994</v>
      </c>
      <c r="J14" s="634"/>
      <c r="K14" s="807">
        <v>6482</v>
      </c>
      <c r="L14" s="806">
        <v>2.0991476463120806</v>
      </c>
      <c r="M14" s="634"/>
      <c r="N14" s="807">
        <v>8642</v>
      </c>
      <c r="O14" s="806">
        <v>2.7986476333583772</v>
      </c>
      <c r="P14" s="634"/>
      <c r="Q14" s="807">
        <v>11337</v>
      </c>
      <c r="R14" s="806">
        <v>3.6714034042332702</v>
      </c>
      <c r="S14" s="634"/>
      <c r="T14" s="807">
        <v>19964</v>
      </c>
      <c r="U14" s="806">
        <v>6.4651933987927146</v>
      </c>
      <c r="V14" s="634"/>
      <c r="W14" s="807">
        <v>71586</v>
      </c>
      <c r="X14" s="806">
        <v>23.18259540402601</v>
      </c>
      <c r="Y14" s="634"/>
      <c r="Z14" s="807">
        <v>182359</v>
      </c>
      <c r="AA14" s="806">
        <f t="shared" si="0"/>
        <v>59.055610248970183</v>
      </c>
      <c r="AB14" s="637"/>
      <c r="AC14" s="691">
        <f t="shared" si="1"/>
        <v>308792</v>
      </c>
      <c r="AD14" s="692">
        <f t="shared" si="1"/>
        <v>100</v>
      </c>
      <c r="AF14" s="799"/>
    </row>
    <row r="15" spans="2:32" s="633" customFormat="1" ht="21" customHeight="1" x14ac:dyDescent="0.25">
      <c r="B15" s="1519"/>
      <c r="D15" s="906" t="s">
        <v>68</v>
      </c>
      <c r="E15" s="811">
        <f>SUM(E12:E14)</f>
        <v>1541</v>
      </c>
      <c r="F15" s="812">
        <f t="shared" ref="F15:F19" si="2">E15*100/$AC15</f>
        <v>0.16737865047840317</v>
      </c>
      <c r="G15" s="634"/>
      <c r="H15" s="811">
        <f>SUM(H12:H14)</f>
        <v>29494</v>
      </c>
      <c r="I15" s="812">
        <f t="shared" ref="I15:I19" si="3">H15*100/$AC15</f>
        <v>3.2035469936469974</v>
      </c>
      <c r="J15" s="634"/>
      <c r="K15" s="811">
        <f>SUM(K12:K14)</f>
        <v>20180</v>
      </c>
      <c r="L15" s="812">
        <f t="shared" ref="L15:L19" si="4">K15*100/$AC15</f>
        <v>2.1918891412421648</v>
      </c>
      <c r="M15" s="634"/>
      <c r="N15" s="811">
        <f>SUM(N12:N14)</f>
        <v>28724</v>
      </c>
      <c r="O15" s="812">
        <f t="shared" ref="O15:O19" si="5">N15*100/$AC15</f>
        <v>3.1199119768602546</v>
      </c>
      <c r="P15" s="634"/>
      <c r="Q15" s="811">
        <f>SUM(Q12:Q14)</f>
        <v>32093</v>
      </c>
      <c r="R15" s="812">
        <f t="shared" ref="R15:R19" si="6">Q15*100/$AC15</f>
        <v>3.4858423295284831</v>
      </c>
      <c r="S15" s="634"/>
      <c r="T15" s="811">
        <f>SUM(T12:T14)</f>
        <v>51005</v>
      </c>
      <c r="U15" s="812">
        <f t="shared" ref="U15:U19" si="7">T15*100/$AC15</f>
        <v>5.5400052353348173</v>
      </c>
      <c r="V15" s="634"/>
      <c r="W15" s="811">
        <f>SUM(W12:W14)</f>
        <v>172829</v>
      </c>
      <c r="X15" s="812">
        <f t="shared" ref="X15:X19" si="8">W15*100/$AC15</f>
        <v>18.772151060046685</v>
      </c>
      <c r="Y15" s="634"/>
      <c r="Z15" s="811">
        <f>SUM(Z12:Z14)</f>
        <v>584801</v>
      </c>
      <c r="AA15" s="812">
        <f t="shared" si="0"/>
        <v>63.519274612862198</v>
      </c>
      <c r="AB15" s="637"/>
      <c r="AC15" s="813">
        <f>SUM(AC12:AC14)</f>
        <v>920667</v>
      </c>
      <c r="AD15" s="814">
        <f t="shared" si="1"/>
        <v>100</v>
      </c>
      <c r="AF15" s="799"/>
    </row>
    <row r="16" spans="2:32" s="633" customFormat="1" ht="21" customHeight="1" x14ac:dyDescent="0.25">
      <c r="B16" s="1517" t="s">
        <v>23</v>
      </c>
      <c r="D16" s="795" t="s">
        <v>31</v>
      </c>
      <c r="E16" s="798">
        <v>625</v>
      </c>
      <c r="F16" s="797">
        <v>0.42380064417697916</v>
      </c>
      <c r="G16" s="634"/>
      <c r="H16" s="798">
        <v>21043</v>
      </c>
      <c r="I16" s="797">
        <v>14.268859128665875</v>
      </c>
      <c r="J16" s="634"/>
      <c r="K16" s="798">
        <v>9339</v>
      </c>
      <c r="L16" s="797">
        <v>6.3325987455500936</v>
      </c>
      <c r="M16" s="634"/>
      <c r="N16" s="798">
        <v>10942</v>
      </c>
      <c r="O16" s="797">
        <v>7.4195626377352095</v>
      </c>
      <c r="P16" s="634"/>
      <c r="Q16" s="798">
        <v>9392</v>
      </c>
      <c r="R16" s="797">
        <v>6.3685370401763013</v>
      </c>
      <c r="S16" s="634"/>
      <c r="T16" s="798">
        <v>12267</v>
      </c>
      <c r="U16" s="797">
        <v>8.318020003390405</v>
      </c>
      <c r="V16" s="634"/>
      <c r="W16" s="798">
        <v>27975</v>
      </c>
      <c r="X16" s="797">
        <v>18.969316833361585</v>
      </c>
      <c r="Y16" s="634"/>
      <c r="Z16" s="798">
        <v>55892</v>
      </c>
      <c r="AA16" s="797">
        <f t="shared" si="0"/>
        <v>37.899304966943546</v>
      </c>
      <c r="AB16" s="637"/>
      <c r="AC16" s="675">
        <f>E16+H16+K16+N16+Q16+T16+W16+Z16</f>
        <v>147475</v>
      </c>
      <c r="AD16" s="676">
        <f>F16+I16+L16+O16+R16+U16+X16+AA16</f>
        <v>100</v>
      </c>
      <c r="AF16" s="799"/>
    </row>
    <row r="17" spans="2:32" s="633" customFormat="1" ht="21" customHeight="1" x14ac:dyDescent="0.25">
      <c r="B17" s="1518"/>
      <c r="D17" s="800" t="s">
        <v>49</v>
      </c>
      <c r="E17" s="803">
        <v>936</v>
      </c>
      <c r="F17" s="802">
        <v>0.44878525913033473</v>
      </c>
      <c r="G17" s="634"/>
      <c r="H17" s="803">
        <v>27867</v>
      </c>
      <c r="I17" s="802">
        <v>13.361430359172049</v>
      </c>
      <c r="J17" s="634"/>
      <c r="K17" s="803">
        <v>11916</v>
      </c>
      <c r="L17" s="802">
        <v>5.713381568159261</v>
      </c>
      <c r="M17" s="634"/>
      <c r="N17" s="803">
        <v>14668</v>
      </c>
      <c r="O17" s="802">
        <v>7.0328869454313567</v>
      </c>
      <c r="P17" s="634"/>
      <c r="Q17" s="803">
        <v>14834</v>
      </c>
      <c r="R17" s="802">
        <v>7.1124792029266937</v>
      </c>
      <c r="S17" s="634"/>
      <c r="T17" s="803">
        <v>21357</v>
      </c>
      <c r="U17" s="802">
        <v>10.240071345348888</v>
      </c>
      <c r="V17" s="634"/>
      <c r="W17" s="803">
        <v>41940</v>
      </c>
      <c r="X17" s="802">
        <v>20.109031803339999</v>
      </c>
      <c r="Y17" s="634"/>
      <c r="Z17" s="803">
        <v>75045</v>
      </c>
      <c r="AA17" s="802">
        <f t="shared" si="0"/>
        <v>35.981933516491416</v>
      </c>
      <c r="AB17" s="637"/>
      <c r="AC17" s="683">
        <f t="shared" ref="AC17:AD19" si="9">E17+H17+K17+N17+Q17+T17+W17+Z17</f>
        <v>208563</v>
      </c>
      <c r="AD17" s="684">
        <f t="shared" si="9"/>
        <v>100</v>
      </c>
      <c r="AF17" s="799"/>
    </row>
    <row r="18" spans="2:32" s="633" customFormat="1" ht="21" customHeight="1" x14ac:dyDescent="0.25">
      <c r="B18" s="1518"/>
      <c r="D18" s="804" t="s">
        <v>50</v>
      </c>
      <c r="E18" s="807">
        <v>391</v>
      </c>
      <c r="F18" s="806">
        <v>0.21657490389834827</v>
      </c>
      <c r="G18" s="634"/>
      <c r="H18" s="807">
        <v>18526</v>
      </c>
      <c r="I18" s="806">
        <v>10.261551584707929</v>
      </c>
      <c r="J18" s="634"/>
      <c r="K18" s="807">
        <v>10995</v>
      </c>
      <c r="L18" s="806">
        <v>6.0901306096223511</v>
      </c>
      <c r="M18" s="634"/>
      <c r="N18" s="807">
        <v>12206</v>
      </c>
      <c r="O18" s="806">
        <v>6.760903521696263</v>
      </c>
      <c r="P18" s="634"/>
      <c r="Q18" s="807">
        <v>13009</v>
      </c>
      <c r="R18" s="806">
        <v>7.2056852297023344</v>
      </c>
      <c r="S18" s="634"/>
      <c r="T18" s="807">
        <v>19473</v>
      </c>
      <c r="U18" s="806">
        <v>10.786094894149707</v>
      </c>
      <c r="V18" s="634"/>
      <c r="W18" s="807">
        <v>37112</v>
      </c>
      <c r="X18" s="806">
        <v>20.556337170014068</v>
      </c>
      <c r="Y18" s="634"/>
      <c r="Z18" s="807">
        <v>68826</v>
      </c>
      <c r="AA18" s="806">
        <f t="shared" si="0"/>
        <v>38.122722086208995</v>
      </c>
      <c r="AB18" s="637"/>
      <c r="AC18" s="691">
        <f t="shared" si="9"/>
        <v>180538</v>
      </c>
      <c r="AD18" s="692">
        <f t="shared" si="9"/>
        <v>100</v>
      </c>
      <c r="AF18" s="799"/>
    </row>
    <row r="19" spans="2:32" s="633" customFormat="1" ht="21" customHeight="1" x14ac:dyDescent="0.25">
      <c r="B19" s="1519"/>
      <c r="D19" s="907" t="s">
        <v>68</v>
      </c>
      <c r="E19" s="811">
        <f>SUM(E16:E18)</f>
        <v>1952</v>
      </c>
      <c r="F19" s="812">
        <f t="shared" si="2"/>
        <v>0.36378816793893132</v>
      </c>
      <c r="G19" s="634"/>
      <c r="H19" s="811">
        <f>SUM(H16:H18)</f>
        <v>67436</v>
      </c>
      <c r="I19" s="812">
        <f t="shared" si="3"/>
        <v>12.567837547709924</v>
      </c>
      <c r="J19" s="634"/>
      <c r="K19" s="811">
        <f>SUM(K16:K18)</f>
        <v>32250</v>
      </c>
      <c r="L19" s="812">
        <f t="shared" si="4"/>
        <v>6.0103321803435117</v>
      </c>
      <c r="M19" s="634"/>
      <c r="N19" s="811">
        <f>SUM(N16:N18)</f>
        <v>37816</v>
      </c>
      <c r="O19" s="812">
        <f t="shared" si="5"/>
        <v>7.0476502862595423</v>
      </c>
      <c r="P19" s="634"/>
      <c r="Q19" s="811">
        <f>SUM(Q16:Q18)</f>
        <v>37235</v>
      </c>
      <c r="R19" s="812">
        <f t="shared" si="6"/>
        <v>6.9393711235687023</v>
      </c>
      <c r="S19" s="634"/>
      <c r="T19" s="811">
        <f>SUM(T16:T18)</f>
        <v>53097</v>
      </c>
      <c r="U19" s="812">
        <f t="shared" si="7"/>
        <v>9.8955227218511457</v>
      </c>
      <c r="V19" s="634"/>
      <c r="W19" s="811">
        <f>SUM(W16:W18)</f>
        <v>107027</v>
      </c>
      <c r="X19" s="812">
        <f t="shared" si="8"/>
        <v>19.9462890625</v>
      </c>
      <c r="Y19" s="634"/>
      <c r="Z19" s="811">
        <f>SUM(Z16:Z18)</f>
        <v>199763</v>
      </c>
      <c r="AA19" s="812">
        <f t="shared" si="0"/>
        <v>37.229208909828245</v>
      </c>
      <c r="AB19" s="637"/>
      <c r="AC19" s="813">
        <f>SUM(AC16:AC18)</f>
        <v>536576</v>
      </c>
      <c r="AD19" s="814">
        <f t="shared" si="9"/>
        <v>100</v>
      </c>
      <c r="AF19" s="799"/>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20" customFormat="1" ht="18" customHeight="1" x14ac:dyDescent="0.25">
      <c r="B21" s="1579" t="s">
        <v>0</v>
      </c>
      <c r="C21" s="1580"/>
      <c r="D21" s="1581"/>
      <c r="E21" s="1256">
        <f>E15+E19</f>
        <v>3493</v>
      </c>
      <c r="F21" s="1257">
        <f>E21*100/$AC21</f>
        <v>0.23969921282860854</v>
      </c>
      <c r="G21" s="1251"/>
      <c r="H21" s="1256">
        <f>H15+H19</f>
        <v>96930</v>
      </c>
      <c r="I21" s="1257">
        <f>H21*100/$AC21</f>
        <v>6.6516016889427503</v>
      </c>
      <c r="J21" s="1251"/>
      <c r="K21" s="1256">
        <f>K15+K19</f>
        <v>52430</v>
      </c>
      <c r="L21" s="1257">
        <f>K21*100/$AC21</f>
        <v>3.5978899881488537</v>
      </c>
      <c r="M21" s="1251"/>
      <c r="N21" s="1256">
        <f>N15+N19</f>
        <v>66540</v>
      </c>
      <c r="O21" s="1257">
        <f>N21*100/$AC21</f>
        <v>4.5661567768724911</v>
      </c>
      <c r="P21" s="1251"/>
      <c r="Q21" s="1256">
        <f>Q15+Q19</f>
        <v>69328</v>
      </c>
      <c r="R21" s="1257">
        <f>Q21*100/$AC21</f>
        <v>4.7574769616323431</v>
      </c>
      <c r="S21" s="1251"/>
      <c r="T21" s="1256">
        <f>T15+T19</f>
        <v>104102</v>
      </c>
      <c r="U21" s="1257">
        <f>T21*100/$AC21</f>
        <v>7.1437639432819369</v>
      </c>
      <c r="V21" s="1251"/>
      <c r="W21" s="1256">
        <f>W15+W19</f>
        <v>279856</v>
      </c>
      <c r="X21" s="1257">
        <f>W21*100/$AC21</f>
        <v>19.204484083985992</v>
      </c>
      <c r="Y21" s="1251"/>
      <c r="Z21" s="1256">
        <f>Z15+Z19</f>
        <v>784564</v>
      </c>
      <c r="AA21" s="1257">
        <f>Z21*100/$AC21</f>
        <v>53.838927344307024</v>
      </c>
      <c r="AB21" s="1251"/>
      <c r="AC21" s="1256">
        <f>AC15+AC19</f>
        <v>1457243</v>
      </c>
      <c r="AD21" s="1257">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582" t="s">
        <v>14</v>
      </c>
      <c r="D35" s="1582"/>
      <c r="E35" s="1582"/>
      <c r="F35" s="1582"/>
      <c r="G35" s="1582"/>
      <c r="H35" s="1582"/>
      <c r="I35" s="1582"/>
      <c r="J35" s="1582"/>
      <c r="K35" s="1582"/>
      <c r="L35" s="1582"/>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485"/>
      <c r="C44" s="1486"/>
      <c r="D44" s="1486"/>
      <c r="E44" s="1486"/>
      <c r="F44" s="1486"/>
      <c r="G44" s="1486"/>
      <c r="H44" s="1486"/>
      <c r="I44" s="1486"/>
      <c r="J44" s="1486"/>
      <c r="K44" s="1486"/>
      <c r="L44" s="1486"/>
      <c r="M44" s="1486"/>
      <c r="N44" s="1486"/>
      <c r="O44" s="1486"/>
      <c r="P44" s="656"/>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442"/>
      <c r="C2" s="1442"/>
      <c r="D2" s="1442"/>
      <c r="E2" s="1442"/>
      <c r="F2" s="1442"/>
      <c r="G2" s="1442"/>
      <c r="H2" s="1442"/>
      <c r="I2" s="1442"/>
      <c r="O2" s="37"/>
    </row>
    <row r="3" spans="1:50" s="38" customFormat="1" ht="4.5" customHeight="1" x14ac:dyDescent="0.25">
      <c r="B3" s="1443"/>
      <c r="C3" s="1443"/>
      <c r="D3" s="1443"/>
      <c r="E3" s="1443"/>
      <c r="F3" s="1443"/>
      <c r="G3" s="1443"/>
      <c r="H3" s="1443"/>
      <c r="I3" s="1443"/>
      <c r="O3" s="37"/>
    </row>
    <row r="4" spans="1:50" s="38" customFormat="1" ht="37.5" customHeight="1" x14ac:dyDescent="0.25">
      <c r="A4" s="1583" t="s">
        <v>207</v>
      </c>
      <c r="B4" s="1583"/>
      <c r="C4" s="1583"/>
      <c r="D4" s="1583"/>
      <c r="E4" s="1583"/>
      <c r="F4" s="1583"/>
      <c r="G4" s="1583"/>
      <c r="H4" s="1583"/>
      <c r="I4" s="1583"/>
      <c r="J4" s="1583"/>
      <c r="K4" s="1583"/>
      <c r="L4" s="1583"/>
      <c r="M4" s="1583"/>
      <c r="N4" s="1583"/>
      <c r="O4" s="1583"/>
      <c r="P4" s="1583"/>
      <c r="Q4" s="1583"/>
      <c r="R4" s="1583"/>
      <c r="S4" s="1583"/>
      <c r="T4" s="1583"/>
      <c r="U4" s="1583"/>
      <c r="V4" s="1583"/>
      <c r="W4" s="1583"/>
      <c r="X4" s="1583"/>
      <c r="Y4" s="1583"/>
      <c r="Z4" s="1583"/>
    </row>
    <row r="5" spans="1:50" s="38" customFormat="1" ht="17.25" customHeight="1" x14ac:dyDescent="0.25">
      <c r="B5" s="1451" t="e">
        <f>#REF!</f>
        <v>#REF!</v>
      </c>
      <c r="C5" s="1451"/>
      <c r="D5" s="1451"/>
      <c r="E5" s="1451"/>
      <c r="F5" s="1451"/>
      <c r="G5" s="1451"/>
      <c r="H5" s="1451"/>
      <c r="I5" s="1451"/>
      <c r="J5" s="1451"/>
      <c r="K5" s="1451"/>
      <c r="L5" s="1451"/>
      <c r="M5" s="1451"/>
      <c r="N5" s="1451"/>
      <c r="O5" s="1451"/>
      <c r="P5" s="1451"/>
      <c r="Q5" s="1451"/>
      <c r="R5" s="1451"/>
      <c r="S5" s="1451"/>
      <c r="T5" s="1451"/>
      <c r="U5" s="1451"/>
      <c r="V5" s="1451"/>
      <c r="W5" s="1451"/>
      <c r="X5" s="1451"/>
      <c r="Y5" s="1451"/>
      <c r="Z5" s="1451"/>
    </row>
    <row r="6" spans="1:50" s="38" customFormat="1" ht="6" customHeight="1" x14ac:dyDescent="0.25">
      <c r="O6" s="37"/>
    </row>
    <row r="7" spans="1:50" s="41" customFormat="1" ht="12.75" customHeight="1" x14ac:dyDescent="0.25">
      <c r="A7" s="39"/>
      <c r="B7" s="1444" t="s">
        <v>12</v>
      </c>
      <c r="C7" s="40"/>
      <c r="D7" s="1439" t="s">
        <v>109</v>
      </c>
      <c r="E7" s="1437"/>
      <c r="F7" s="181"/>
      <c r="G7" s="1437"/>
      <c r="H7" s="1437"/>
      <c r="I7" s="181"/>
      <c r="J7" s="1437"/>
      <c r="K7" s="1437"/>
      <c r="L7" s="181"/>
      <c r="M7" s="1437"/>
      <c r="N7" s="1438"/>
      <c r="O7" s="40"/>
      <c r="P7" s="1439" t="s">
        <v>179</v>
      </c>
      <c r="Q7" s="1437"/>
      <c r="R7" s="181"/>
      <c r="S7" s="1437"/>
      <c r="T7" s="1437"/>
      <c r="U7" s="181"/>
      <c r="V7" s="1437"/>
      <c r="W7" s="1437"/>
      <c r="X7" s="181"/>
      <c r="Y7" s="1437"/>
      <c r="Z7" s="1438"/>
      <c r="AA7" s="116"/>
      <c r="AB7" s="116"/>
      <c r="AC7" s="117"/>
      <c r="AD7" s="117"/>
      <c r="AE7" s="117"/>
      <c r="AF7" s="117"/>
      <c r="AG7" s="117"/>
      <c r="AH7" s="117"/>
      <c r="AI7" s="118"/>
    </row>
    <row r="8" spans="1:50" s="41" customFormat="1" ht="37.5" customHeight="1" x14ac:dyDescent="0.25">
      <c r="A8" s="39"/>
      <c r="B8" s="1445"/>
      <c r="C8" s="40"/>
      <c r="D8" s="1448"/>
      <c r="E8" s="1449"/>
      <c r="F8" s="40"/>
      <c r="G8" s="1439" t="s">
        <v>169</v>
      </c>
      <c r="H8" s="1438"/>
      <c r="I8" s="40"/>
      <c r="J8" s="1439" t="s">
        <v>175</v>
      </c>
      <c r="K8" s="1438"/>
      <c r="L8" s="40"/>
      <c r="M8" s="1439" t="s">
        <v>170</v>
      </c>
      <c r="N8" s="1438"/>
      <c r="O8" s="40"/>
      <c r="P8" s="1448"/>
      <c r="Q8" s="1450"/>
      <c r="R8" s="130"/>
      <c r="S8" s="1439" t="s">
        <v>180</v>
      </c>
      <c r="T8" s="1438"/>
      <c r="U8" s="40"/>
      <c r="V8" s="1439" t="s">
        <v>181</v>
      </c>
      <c r="W8" s="1438"/>
      <c r="X8" s="40"/>
      <c r="Y8" s="1439" t="s">
        <v>182</v>
      </c>
      <c r="Z8" s="1438"/>
      <c r="AA8" s="116"/>
      <c r="AB8" s="116"/>
      <c r="AC8" s="117"/>
      <c r="AD8" s="117"/>
      <c r="AE8" s="117"/>
      <c r="AF8" s="117"/>
      <c r="AG8" s="117"/>
      <c r="AH8" s="117"/>
      <c r="AI8" s="118"/>
    </row>
    <row r="9" spans="1:50" s="46" customFormat="1" ht="36.75" customHeight="1" x14ac:dyDescent="0.25">
      <c r="A9" s="42"/>
      <c r="B9" s="1446"/>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447" t="s">
        <v>217</v>
      </c>
      <c r="C33" s="1447"/>
      <c r="D33" s="1447"/>
      <c r="E33" s="1447"/>
      <c r="F33" s="1447"/>
      <c r="G33" s="1447"/>
      <c r="H33" s="1447"/>
      <c r="I33" s="1447"/>
      <c r="J33" s="1447"/>
      <c r="K33" s="1447"/>
      <c r="L33" s="1447"/>
      <c r="M33" s="1447"/>
      <c r="O33" s="86"/>
    </row>
    <row r="34" spans="2:19" ht="29.25" customHeight="1" x14ac:dyDescent="0.25">
      <c r="B34" s="1441"/>
      <c r="C34" s="1441"/>
      <c r="D34" s="1441"/>
      <c r="E34" s="1441"/>
      <c r="F34" s="1441"/>
      <c r="G34" s="1441"/>
      <c r="H34" s="1441"/>
      <c r="I34" s="1441"/>
      <c r="J34" s="1441"/>
      <c r="K34" s="1441"/>
      <c r="L34" s="1441"/>
      <c r="M34" s="1441"/>
      <c r="N34" s="1441"/>
      <c r="O34" s="1441"/>
      <c r="P34" s="1441"/>
      <c r="Q34" s="89"/>
      <c r="R34" s="89"/>
      <c r="S34" s="89"/>
    </row>
    <row r="35" spans="2:19" ht="4.5" customHeight="1" x14ac:dyDescent="0.25">
      <c r="B35" s="1440"/>
      <c r="C35" s="1440"/>
      <c r="D35" s="1440"/>
      <c r="E35" s="1440"/>
      <c r="F35" s="1440"/>
      <c r="G35" s="1440"/>
      <c r="H35" s="1440"/>
      <c r="I35" s="1440"/>
      <c r="J35" s="1440"/>
      <c r="K35" s="1440"/>
      <c r="L35" s="1440"/>
      <c r="M35" s="1440"/>
      <c r="N35" s="1440"/>
      <c r="O35" s="1440"/>
      <c r="P35" s="1440"/>
      <c r="Q35" s="89"/>
      <c r="R35" s="89"/>
      <c r="S35" s="89"/>
    </row>
    <row r="38" spans="2:19" x14ac:dyDescent="0.25">
      <c r="L38" s="90"/>
      <c r="M38" s="90"/>
      <c r="N38" s="90"/>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2"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476"/>
      <c r="C3" s="1476"/>
      <c r="D3" s="1476"/>
      <c r="E3" s="1476"/>
      <c r="F3" s="1476"/>
      <c r="G3" s="1476"/>
      <c r="H3" s="1476"/>
      <c r="I3" s="1476"/>
      <c r="J3" s="618"/>
      <c r="Q3" s="620"/>
    </row>
    <row r="4" spans="2:30" s="621" customFormat="1" ht="2.25" customHeight="1" x14ac:dyDescent="0.25">
      <c r="B4" s="1477"/>
      <c r="C4" s="1477"/>
      <c r="D4" s="1477"/>
      <c r="E4" s="1477"/>
      <c r="F4" s="1477"/>
      <c r="G4" s="1477"/>
      <c r="H4" s="1477"/>
      <c r="I4" s="1477"/>
      <c r="J4" s="1477"/>
      <c r="K4" s="1477"/>
      <c r="L4" s="1477"/>
      <c r="M4" s="1477"/>
      <c r="N4" s="1477"/>
      <c r="O4" s="1477"/>
      <c r="P4" s="1477"/>
      <c r="Q4" s="1477"/>
      <c r="R4" s="1477"/>
      <c r="S4" s="1477"/>
      <c r="T4" s="1477"/>
    </row>
    <row r="5" spans="2:30" s="621" customFormat="1" ht="16.5" customHeight="1" x14ac:dyDescent="0.25">
      <c r="B5" s="1478" t="s">
        <v>430</v>
      </c>
      <c r="C5" s="1478"/>
      <c r="D5" s="1478"/>
      <c r="E5" s="1478"/>
      <c r="F5" s="1478"/>
      <c r="G5" s="1478"/>
      <c r="H5" s="1478"/>
      <c r="I5" s="1478"/>
      <c r="J5" s="1478"/>
      <c r="K5" s="1478"/>
      <c r="L5" s="1478"/>
      <c r="M5" s="1478"/>
      <c r="N5" s="1478"/>
      <c r="O5" s="1478"/>
      <c r="P5" s="1478"/>
      <c r="Q5" s="1478"/>
      <c r="R5" s="1478"/>
      <c r="S5" s="1478"/>
      <c r="T5" s="1478"/>
      <c r="U5" s="1478"/>
      <c r="V5" s="1478"/>
      <c r="W5" s="1478"/>
      <c r="X5" s="1478"/>
      <c r="Y5" s="1478"/>
      <c r="Z5" s="1478"/>
      <c r="AA5" s="1478"/>
      <c r="AB5" s="1478"/>
      <c r="AC5" s="1478"/>
    </row>
    <row r="6" spans="2:30" s="621" customFormat="1" ht="14.25" customHeight="1" x14ac:dyDescent="0.25">
      <c r="B6" s="1415" t="str">
        <f>porsaad!$B$6</f>
        <v>Situación a 30 de junio de 2024</v>
      </c>
      <c r="C6" s="1415"/>
      <c r="D6" s="1415"/>
      <c r="E6" s="1415"/>
      <c r="F6" s="1415"/>
      <c r="G6" s="1415"/>
      <c r="H6" s="1415"/>
      <c r="I6" s="1415"/>
      <c r="J6" s="1415"/>
      <c r="K6" s="1415"/>
      <c r="L6" s="1415"/>
      <c r="M6" s="1415"/>
      <c r="N6" s="1415"/>
      <c r="O6" s="1415"/>
      <c r="P6" s="1415"/>
      <c r="Q6" s="1415"/>
      <c r="R6" s="1415"/>
      <c r="S6" s="1415"/>
      <c r="T6" s="1415"/>
      <c r="U6" s="1415"/>
      <c r="V6" s="1415"/>
      <c r="W6" s="1415"/>
      <c r="X6" s="1415"/>
      <c r="Y6" s="1415"/>
      <c r="Z6" s="1415"/>
      <c r="AA6" s="1415"/>
      <c r="AB6" s="1415"/>
      <c r="AC6" s="1415"/>
    </row>
    <row r="7" spans="2:30" s="908" customFormat="1" ht="5.25" customHeight="1" x14ac:dyDescent="0.25"/>
    <row r="8" spans="2:30" s="717" customFormat="1" ht="21.75" customHeight="1" x14ac:dyDescent="0.25">
      <c r="B8" s="1496" t="s">
        <v>27</v>
      </c>
      <c r="D8" s="1496" t="s">
        <v>112</v>
      </c>
      <c r="E8" s="1496" t="s">
        <v>26</v>
      </c>
      <c r="F8" s="1496"/>
      <c r="G8" s="1496"/>
      <c r="H8" s="1496"/>
      <c r="I8" s="1496"/>
      <c r="J8" s="1496"/>
      <c r="K8" s="1496"/>
      <c r="L8" s="1496"/>
      <c r="M8" s="1496"/>
      <c r="N8" s="1496"/>
      <c r="O8" s="1496"/>
      <c r="P8" s="1496"/>
      <c r="Q8" s="1496"/>
      <c r="R8" s="1496"/>
      <c r="S8" s="1496"/>
    </row>
    <row r="9" spans="2:30" s="717" customFormat="1" ht="21.75" customHeight="1" x14ac:dyDescent="0.25">
      <c r="B9" s="1496"/>
      <c r="D9" s="1496"/>
      <c r="E9" s="715" t="s">
        <v>22</v>
      </c>
      <c r="F9" s="715"/>
      <c r="G9" s="715" t="s">
        <v>21</v>
      </c>
      <c r="H9" s="715"/>
      <c r="I9" s="715" t="s">
        <v>20</v>
      </c>
      <c r="J9" s="715"/>
      <c r="K9" s="715" t="s">
        <v>19</v>
      </c>
      <c r="L9" s="715"/>
      <c r="M9" s="715" t="s">
        <v>18</v>
      </c>
      <c r="N9" s="715"/>
      <c r="O9" s="715" t="s">
        <v>17</v>
      </c>
      <c r="P9" s="715"/>
      <c r="Q9" s="715" t="s">
        <v>16</v>
      </c>
      <c r="R9" s="715"/>
      <c r="S9" s="715" t="s">
        <v>15</v>
      </c>
    </row>
    <row r="10" spans="2:30" s="717" customFormat="1" ht="21.75" customHeight="1" x14ac:dyDescent="0.25">
      <c r="B10" s="1496"/>
      <c r="D10" s="1496"/>
      <c r="E10" s="715" t="s">
        <v>9</v>
      </c>
      <c r="F10" s="715"/>
      <c r="G10" s="715" t="s">
        <v>9</v>
      </c>
      <c r="H10" s="715"/>
      <c r="I10" s="715" t="s">
        <v>9</v>
      </c>
      <c r="J10" s="715"/>
      <c r="K10" s="715" t="s">
        <v>9</v>
      </c>
      <c r="L10" s="715"/>
      <c r="M10" s="715" t="s">
        <v>9</v>
      </c>
      <c r="N10" s="715"/>
      <c r="O10" s="715" t="s">
        <v>9</v>
      </c>
      <c r="P10" s="715"/>
      <c r="Q10" s="715" t="s">
        <v>9</v>
      </c>
      <c r="R10" s="715"/>
      <c r="S10" s="715" t="s">
        <v>9</v>
      </c>
    </row>
    <row r="11" spans="2:30" s="697" customFormat="1" ht="9" customHeight="1" x14ac:dyDescent="0.25">
      <c r="B11" s="715"/>
      <c r="D11" s="715"/>
      <c r="E11" s="715"/>
      <c r="F11" s="715"/>
      <c r="G11" s="715"/>
      <c r="H11" s="715"/>
      <c r="I11" s="715"/>
      <c r="J11" s="715"/>
      <c r="K11" s="715"/>
      <c r="L11" s="715"/>
      <c r="M11" s="715"/>
      <c r="N11" s="715"/>
      <c r="O11" s="715"/>
      <c r="P11" s="715"/>
      <c r="Q11" s="715"/>
      <c r="R11" s="715"/>
      <c r="S11" s="715"/>
    </row>
    <row r="12" spans="2:30" s="697" customFormat="1" ht="21" customHeight="1" x14ac:dyDescent="0.25">
      <c r="B12" s="1496" t="s">
        <v>24</v>
      </c>
      <c r="D12" s="909" t="s">
        <v>31</v>
      </c>
      <c r="E12" s="910">
        <f>'46perfpbsaad'!E12</f>
        <v>536</v>
      </c>
      <c r="F12" s="909"/>
      <c r="G12" s="910">
        <f>'46perfpbsaad'!H12</f>
        <v>9955</v>
      </c>
      <c r="H12" s="909"/>
      <c r="I12" s="910">
        <f>'46perfpbsaad'!K12</f>
        <v>6083</v>
      </c>
      <c r="J12" s="909"/>
      <c r="K12" s="910">
        <f>'46perfpbsaad'!N12</f>
        <v>8910</v>
      </c>
      <c r="L12" s="909"/>
      <c r="M12" s="910">
        <f>'46perfpbsaad'!Q12</f>
        <v>8362</v>
      </c>
      <c r="N12" s="909"/>
      <c r="O12" s="910">
        <f>'46perfpbsaad'!T12</f>
        <v>11253</v>
      </c>
      <c r="P12" s="909"/>
      <c r="Q12" s="910">
        <f>'46perfpbsaad'!W12</f>
        <v>37751</v>
      </c>
      <c r="R12" s="909"/>
      <c r="S12" s="910">
        <f>'46perfpbsaad'!Z12</f>
        <v>178655</v>
      </c>
      <c r="T12" s="911"/>
      <c r="V12" s="912">
        <f>E12/E$15</f>
        <v>0.34782608695652173</v>
      </c>
      <c r="W12" s="912">
        <f>G12/G$15</f>
        <v>0.33752627653081985</v>
      </c>
      <c r="X12" s="912">
        <f>I12/I$15</f>
        <v>0.30143706640237861</v>
      </c>
      <c r="Y12" s="912">
        <f>K12/K$15</f>
        <v>0.31019356635566075</v>
      </c>
      <c r="Z12" s="912">
        <f>M12/M$15</f>
        <v>0.26055526127192846</v>
      </c>
      <c r="AA12" s="912">
        <f>O12/O$15</f>
        <v>0.22062542887952161</v>
      </c>
      <c r="AB12" s="912">
        <f>Q12/Q$15</f>
        <v>0.21842977741004113</v>
      </c>
      <c r="AC12" s="912">
        <f>S12/S$15</f>
        <v>0.30549708362331801</v>
      </c>
      <c r="AD12" s="912"/>
    </row>
    <row r="13" spans="2:30" s="697" customFormat="1" ht="21" customHeight="1" x14ac:dyDescent="0.25">
      <c r="B13" s="1496"/>
      <c r="D13" s="909" t="s">
        <v>49</v>
      </c>
      <c r="E13" s="910">
        <f>'46perfpbsaad'!E13</f>
        <v>687</v>
      </c>
      <c r="F13" s="909"/>
      <c r="G13" s="910">
        <f>'46perfpbsaad'!H13</f>
        <v>11435</v>
      </c>
      <c r="H13" s="909"/>
      <c r="I13" s="910">
        <f>'46perfpbsaad'!K13</f>
        <v>7615</v>
      </c>
      <c r="J13" s="909"/>
      <c r="K13" s="910">
        <f>'46perfpbsaad'!N13</f>
        <v>11172</v>
      </c>
      <c r="L13" s="909"/>
      <c r="M13" s="910">
        <f>'46perfpbsaad'!Q13</f>
        <v>12394</v>
      </c>
      <c r="N13" s="909"/>
      <c r="O13" s="910">
        <f>'46perfpbsaad'!T13</f>
        <v>19788</v>
      </c>
      <c r="P13" s="909"/>
      <c r="Q13" s="910">
        <f>'46perfpbsaad'!W13</f>
        <v>63492</v>
      </c>
      <c r="R13" s="909"/>
      <c r="S13" s="910">
        <f>'46perfpbsaad'!Z13</f>
        <v>223787</v>
      </c>
      <c r="T13" s="911"/>
      <c r="V13" s="912">
        <f>E13/E$15</f>
        <v>0.44581440622972096</v>
      </c>
      <c r="W13" s="912">
        <f>G13/G$15</f>
        <v>0.38770597409642638</v>
      </c>
      <c r="X13" s="912">
        <f>I13/I$15</f>
        <v>0.37735381565906839</v>
      </c>
      <c r="Y13" s="912">
        <f>K13/K$15</f>
        <v>0.38894304414426961</v>
      </c>
      <c r="Z13" s="912">
        <f>M13/M$15</f>
        <v>0.38619013492038762</v>
      </c>
      <c r="AA13" s="912">
        <f>O13/O$15</f>
        <v>0.38796196451328302</v>
      </c>
      <c r="AB13" s="912">
        <f>Q13/Q$15</f>
        <v>0.36736890220969859</v>
      </c>
      <c r="AC13" s="912">
        <f>S13/S$15</f>
        <v>0.38267205425435319</v>
      </c>
      <c r="AD13" s="912"/>
    </row>
    <row r="14" spans="2:30" s="697" customFormat="1" ht="21" customHeight="1" x14ac:dyDescent="0.25">
      <c r="B14" s="1496"/>
      <c r="D14" s="909" t="s">
        <v>50</v>
      </c>
      <c r="E14" s="910">
        <f>'46perfpbsaad'!E14</f>
        <v>318</v>
      </c>
      <c r="F14" s="909"/>
      <c r="G14" s="910">
        <f>'46perfpbsaad'!H14</f>
        <v>8104</v>
      </c>
      <c r="H14" s="909"/>
      <c r="I14" s="910">
        <f>'46perfpbsaad'!K14</f>
        <v>6482</v>
      </c>
      <c r="J14" s="909"/>
      <c r="K14" s="910">
        <f>'46perfpbsaad'!N14</f>
        <v>8642</v>
      </c>
      <c r="L14" s="909"/>
      <c r="M14" s="910">
        <f>'46perfpbsaad'!Q14</f>
        <v>11337</v>
      </c>
      <c r="N14" s="909"/>
      <c r="O14" s="910">
        <f>'46perfpbsaad'!T14</f>
        <v>19964</v>
      </c>
      <c r="P14" s="909"/>
      <c r="Q14" s="910">
        <f>'46perfpbsaad'!W14</f>
        <v>71586</v>
      </c>
      <c r="R14" s="909"/>
      <c r="S14" s="910">
        <f>'46perfpbsaad'!Z14</f>
        <v>182359</v>
      </c>
      <c r="T14" s="911"/>
      <c r="V14" s="912">
        <f>E14/E$15</f>
        <v>0.20635950681375731</v>
      </c>
      <c r="W14" s="912">
        <f>G14/G$15</f>
        <v>0.27476774937275378</v>
      </c>
      <c r="X14" s="912">
        <f>I14/I$15</f>
        <v>0.321209117938553</v>
      </c>
      <c r="Y14" s="912">
        <f>K14/K$15</f>
        <v>0.30086338950006963</v>
      </c>
      <c r="Z14" s="912">
        <f>M14/M$15</f>
        <v>0.35325460380768392</v>
      </c>
      <c r="AA14" s="912">
        <f>O14/O$15</f>
        <v>0.39141260660719535</v>
      </c>
      <c r="AB14" s="912">
        <f>Q14/Q$15</f>
        <v>0.41420132038026025</v>
      </c>
      <c r="AC14" s="912">
        <f>S14/S$15</f>
        <v>0.3118308621223288</v>
      </c>
      <c r="AD14" s="912"/>
    </row>
    <row r="15" spans="2:30" s="697" customFormat="1" ht="21" customHeight="1" x14ac:dyDescent="0.25">
      <c r="B15" s="1496"/>
      <c r="D15" s="913" t="s">
        <v>68</v>
      </c>
      <c r="E15" s="910">
        <f>'46perfpbsaad'!E15</f>
        <v>1541</v>
      </c>
      <c r="F15" s="909"/>
      <c r="G15" s="910">
        <f>SUM(G12:G14)</f>
        <v>29494</v>
      </c>
      <c r="H15" s="910">
        <f t="shared" ref="H15:T15" si="0">SUM(H12:H14)</f>
        <v>0</v>
      </c>
      <c r="I15" s="910">
        <f t="shared" si="0"/>
        <v>20180</v>
      </c>
      <c r="J15" s="910">
        <f t="shared" si="0"/>
        <v>0</v>
      </c>
      <c r="K15" s="910">
        <f t="shared" si="0"/>
        <v>28724</v>
      </c>
      <c r="L15" s="910">
        <f t="shared" si="0"/>
        <v>0</v>
      </c>
      <c r="M15" s="910">
        <f t="shared" si="0"/>
        <v>32093</v>
      </c>
      <c r="N15" s="910">
        <f t="shared" si="0"/>
        <v>0</v>
      </c>
      <c r="O15" s="910">
        <f t="shared" si="0"/>
        <v>51005</v>
      </c>
      <c r="P15" s="910">
        <f t="shared" si="0"/>
        <v>0</v>
      </c>
      <c r="Q15" s="910">
        <f t="shared" si="0"/>
        <v>172829</v>
      </c>
      <c r="R15" s="910">
        <f t="shared" si="0"/>
        <v>0</v>
      </c>
      <c r="S15" s="910">
        <f t="shared" si="0"/>
        <v>584801</v>
      </c>
      <c r="T15" s="910">
        <f t="shared" si="0"/>
        <v>0</v>
      </c>
      <c r="V15" s="912"/>
    </row>
    <row r="16" spans="2:30" s="697" customFormat="1" ht="21" customHeight="1" x14ac:dyDescent="0.25">
      <c r="B16" s="1496" t="s">
        <v>23</v>
      </c>
      <c r="D16" s="909" t="s">
        <v>31</v>
      </c>
      <c r="E16" s="910">
        <f>'46perfpbsaad'!E16</f>
        <v>625</v>
      </c>
      <c r="F16" s="909"/>
      <c r="G16" s="910">
        <f>'46perfpbsaad'!H16</f>
        <v>21043</v>
      </c>
      <c r="H16" s="909"/>
      <c r="I16" s="910">
        <f>'46perfpbsaad'!K16</f>
        <v>9339</v>
      </c>
      <c r="J16" s="909"/>
      <c r="K16" s="910">
        <f>'46perfpbsaad'!N16</f>
        <v>10942</v>
      </c>
      <c r="L16" s="909"/>
      <c r="M16" s="910">
        <f>'46perfpbsaad'!Q16</f>
        <v>9392</v>
      </c>
      <c r="N16" s="909"/>
      <c r="O16" s="910">
        <f>'46perfpbsaad'!T16</f>
        <v>12267</v>
      </c>
      <c r="P16" s="909"/>
      <c r="Q16" s="910">
        <f>'46perfpbsaad'!W16</f>
        <v>27975</v>
      </c>
      <c r="R16" s="909"/>
      <c r="S16" s="910">
        <f>'46perfpbsaad'!Z16</f>
        <v>55892</v>
      </c>
      <c r="T16" s="911"/>
      <c r="V16" s="912">
        <f>E16/E$19</f>
        <v>0.32018442622950821</v>
      </c>
      <c r="W16" s="912">
        <f>G16/G$19</f>
        <v>0.31204401210036181</v>
      </c>
      <c r="X16" s="912">
        <f>I16/I$19</f>
        <v>0.2895813953488372</v>
      </c>
      <c r="Y16" s="912">
        <f>K16/K$19</f>
        <v>0.28934842394753546</v>
      </c>
      <c r="Z16" s="912">
        <f>M16/M$19</f>
        <v>0.25223579965086612</v>
      </c>
      <c r="AA16" s="912">
        <f>O16/O$19</f>
        <v>0.23103000169501101</v>
      </c>
      <c r="AB16" s="912">
        <f>Q16/Q$19</f>
        <v>0.2613826417632934</v>
      </c>
      <c r="AC16" s="912">
        <f>S16/S$19</f>
        <v>0.27979155299029351</v>
      </c>
    </row>
    <row r="17" spans="2:29" s="697" customFormat="1" ht="21" customHeight="1" x14ac:dyDescent="0.25">
      <c r="B17" s="1496"/>
      <c r="D17" s="909" t="s">
        <v>49</v>
      </c>
      <c r="E17" s="910">
        <f>'46perfpbsaad'!E17</f>
        <v>936</v>
      </c>
      <c r="F17" s="909"/>
      <c r="G17" s="910">
        <f>'46perfpbsaad'!H17</f>
        <v>27867</v>
      </c>
      <c r="H17" s="909"/>
      <c r="I17" s="910">
        <f>'46perfpbsaad'!K17</f>
        <v>11916</v>
      </c>
      <c r="J17" s="909"/>
      <c r="K17" s="910">
        <f>'46perfpbsaad'!N17</f>
        <v>14668</v>
      </c>
      <c r="L17" s="909"/>
      <c r="M17" s="910">
        <f>'46perfpbsaad'!Q17</f>
        <v>14834</v>
      </c>
      <c r="N17" s="909"/>
      <c r="O17" s="910">
        <f>'46perfpbsaad'!T17</f>
        <v>21357</v>
      </c>
      <c r="P17" s="909"/>
      <c r="Q17" s="910">
        <f>'46perfpbsaad'!W17</f>
        <v>41940</v>
      </c>
      <c r="R17" s="909"/>
      <c r="S17" s="910">
        <f>'46perfpbsaad'!Z17</f>
        <v>75045</v>
      </c>
      <c r="T17" s="911"/>
      <c r="V17" s="912">
        <f>E17/E$19</f>
        <v>0.47950819672131145</v>
      </c>
      <c r="W17" s="912">
        <f>G17/G$19</f>
        <v>0.41323625363307431</v>
      </c>
      <c r="X17" s="912">
        <f>I17/I$19</f>
        <v>0.36948837209302327</v>
      </c>
      <c r="Y17" s="912">
        <f>K17/K$19</f>
        <v>0.38787814681616245</v>
      </c>
      <c r="Z17" s="912">
        <f>M17/M$19</f>
        <v>0.39838861286424065</v>
      </c>
      <c r="AA17" s="912">
        <f>O17/O$19</f>
        <v>0.40222611446974404</v>
      </c>
      <c r="AB17" s="912">
        <f>Q17/Q$19</f>
        <v>0.39186373531912511</v>
      </c>
      <c r="AC17" s="912">
        <f>S17/S$19</f>
        <v>0.37567016915044327</v>
      </c>
    </row>
    <row r="18" spans="2:29" s="697" customFormat="1" ht="21" customHeight="1" x14ac:dyDescent="0.25">
      <c r="B18" s="1496"/>
      <c r="D18" s="909" t="s">
        <v>50</v>
      </c>
      <c r="E18" s="910">
        <f>'46perfpbsaad'!E18</f>
        <v>391</v>
      </c>
      <c r="F18" s="909"/>
      <c r="G18" s="910">
        <f>'46perfpbsaad'!H18</f>
        <v>18526</v>
      </c>
      <c r="H18" s="909"/>
      <c r="I18" s="910">
        <f>'46perfpbsaad'!K18</f>
        <v>10995</v>
      </c>
      <c r="J18" s="909"/>
      <c r="K18" s="910">
        <f>'46perfpbsaad'!N18</f>
        <v>12206</v>
      </c>
      <c r="L18" s="909"/>
      <c r="M18" s="910">
        <f>'46perfpbsaad'!Q18</f>
        <v>13009</v>
      </c>
      <c r="N18" s="909"/>
      <c r="O18" s="910">
        <f>'46perfpbsaad'!T18</f>
        <v>19473</v>
      </c>
      <c r="P18" s="909"/>
      <c r="Q18" s="910">
        <f>'46perfpbsaad'!W18</f>
        <v>37112</v>
      </c>
      <c r="R18" s="909"/>
      <c r="S18" s="910">
        <f>'46perfpbsaad'!Z18</f>
        <v>68826</v>
      </c>
      <c r="T18" s="911"/>
      <c r="V18" s="912">
        <f>E18/E$19</f>
        <v>0.20030737704918034</v>
      </c>
      <c r="W18" s="912">
        <f>G18/G$19</f>
        <v>0.27471973426656388</v>
      </c>
      <c r="X18" s="912">
        <f>I18/I$19</f>
        <v>0.34093023255813953</v>
      </c>
      <c r="Y18" s="912">
        <f>K18/K$19</f>
        <v>0.32277342923630209</v>
      </c>
      <c r="Z18" s="912">
        <f>M18/M$19</f>
        <v>0.34937558748489322</v>
      </c>
      <c r="AA18" s="912">
        <f>O18/O$19</f>
        <v>0.36674388383524492</v>
      </c>
      <c r="AB18" s="912">
        <f>Q18/Q$19</f>
        <v>0.34675362291758155</v>
      </c>
      <c r="AC18" s="912">
        <f>S18/S$19</f>
        <v>0.34453827785926322</v>
      </c>
    </row>
    <row r="19" spans="2:29" s="697" customFormat="1" ht="21" customHeight="1" x14ac:dyDescent="0.25">
      <c r="B19" s="1496"/>
      <c r="D19" s="913" t="s">
        <v>68</v>
      </c>
      <c r="E19" s="910">
        <f>'46perfpbsaad'!E19</f>
        <v>1952</v>
      </c>
      <c r="F19" s="909"/>
      <c r="G19" s="910">
        <f>SUM(G16:G18)</f>
        <v>67436</v>
      </c>
      <c r="H19" s="910">
        <f t="shared" ref="H19:T19" si="1">SUM(H16:H18)</f>
        <v>0</v>
      </c>
      <c r="I19" s="910">
        <f t="shared" si="1"/>
        <v>32250</v>
      </c>
      <c r="J19" s="910">
        <f t="shared" si="1"/>
        <v>0</v>
      </c>
      <c r="K19" s="910">
        <f t="shared" si="1"/>
        <v>37816</v>
      </c>
      <c r="L19" s="910">
        <f t="shared" si="1"/>
        <v>0</v>
      </c>
      <c r="M19" s="910">
        <f t="shared" si="1"/>
        <v>37235</v>
      </c>
      <c r="N19" s="910">
        <f t="shared" si="1"/>
        <v>0</v>
      </c>
      <c r="O19" s="910">
        <f t="shared" si="1"/>
        <v>53097</v>
      </c>
      <c r="P19" s="910">
        <f t="shared" si="1"/>
        <v>0</v>
      </c>
      <c r="Q19" s="910">
        <f t="shared" si="1"/>
        <v>107027</v>
      </c>
      <c r="R19" s="910">
        <f t="shared" si="1"/>
        <v>0</v>
      </c>
      <c r="S19" s="910">
        <f t="shared" si="1"/>
        <v>199763</v>
      </c>
      <c r="T19" s="910">
        <f t="shared" si="1"/>
        <v>0</v>
      </c>
      <c r="V19" s="912"/>
    </row>
    <row r="20" spans="2:29" s="697" customFormat="1" ht="3" customHeight="1" x14ac:dyDescent="0.25">
      <c r="B20" s="716"/>
      <c r="C20" s="717"/>
      <c r="D20" s="911"/>
      <c r="E20" s="729"/>
      <c r="F20" s="911"/>
      <c r="G20" s="729"/>
      <c r="H20" s="729"/>
      <c r="I20" s="729"/>
      <c r="J20" s="729"/>
      <c r="K20" s="729"/>
      <c r="L20" s="729"/>
      <c r="M20" s="729"/>
      <c r="N20" s="729"/>
      <c r="O20" s="729"/>
      <c r="P20" s="729"/>
      <c r="Q20" s="729"/>
      <c r="R20" s="729"/>
      <c r="S20" s="729"/>
      <c r="T20" s="729"/>
    </row>
    <row r="21" spans="2:29" s="697" customFormat="1" ht="18" customHeight="1" x14ac:dyDescent="0.25">
      <c r="B21" s="1496" t="s">
        <v>0</v>
      </c>
      <c r="C21" s="1496"/>
      <c r="D21" s="1496"/>
      <c r="E21" s="729">
        <f>'46perfpbsaad'!E21</f>
        <v>3493</v>
      </c>
      <c r="F21" s="911"/>
      <c r="G21" s="729">
        <f>G15+G19</f>
        <v>96930</v>
      </c>
      <c r="H21" s="729">
        <f t="shared" ref="H21:T21" si="2">H15+H19</f>
        <v>0</v>
      </c>
      <c r="I21" s="729">
        <f t="shared" si="2"/>
        <v>52430</v>
      </c>
      <c r="J21" s="729">
        <f t="shared" si="2"/>
        <v>0</v>
      </c>
      <c r="K21" s="729">
        <f t="shared" si="2"/>
        <v>66540</v>
      </c>
      <c r="L21" s="729">
        <f t="shared" si="2"/>
        <v>0</v>
      </c>
      <c r="M21" s="729">
        <f t="shared" si="2"/>
        <v>69328</v>
      </c>
      <c r="N21" s="729">
        <f t="shared" si="2"/>
        <v>0</v>
      </c>
      <c r="O21" s="729">
        <f t="shared" si="2"/>
        <v>104102</v>
      </c>
      <c r="P21" s="729">
        <f t="shared" si="2"/>
        <v>0</v>
      </c>
      <c r="Q21" s="729">
        <f t="shared" si="2"/>
        <v>279856</v>
      </c>
      <c r="R21" s="729">
        <f t="shared" si="2"/>
        <v>0</v>
      </c>
      <c r="S21" s="729">
        <f t="shared" si="2"/>
        <v>784564</v>
      </c>
      <c r="T21" s="729">
        <f t="shared" si="2"/>
        <v>0</v>
      </c>
    </row>
    <row r="22" spans="2:29" s="697" customFormat="1" ht="5.25" customHeight="1" x14ac:dyDescent="0.25">
      <c r="B22" s="914"/>
      <c r="C22" s="914"/>
      <c r="D22" s="914"/>
      <c r="E22" s="914"/>
      <c r="F22" s="914"/>
      <c r="G22" s="914"/>
      <c r="H22" s="914"/>
      <c r="I22" s="914"/>
      <c r="J22" s="914"/>
      <c r="K22" s="914"/>
      <c r="L22" s="915"/>
    </row>
    <row r="23" spans="2:29" s="697" customFormat="1" ht="5.25" customHeight="1" x14ac:dyDescent="0.25">
      <c r="B23" s="914"/>
      <c r="C23" s="914"/>
      <c r="D23" s="914"/>
      <c r="E23" s="914"/>
      <c r="F23" s="914"/>
      <c r="G23" s="914"/>
      <c r="H23" s="914"/>
      <c r="I23" s="914"/>
      <c r="J23" s="914"/>
      <c r="K23" s="914"/>
      <c r="L23" s="915"/>
    </row>
    <row r="24" spans="2:29" s="697" customFormat="1" ht="12.75" customHeight="1" x14ac:dyDescent="0.25">
      <c r="B24" s="916"/>
      <c r="C24" s="916"/>
      <c r="D24" s="916"/>
      <c r="E24" s="916"/>
      <c r="F24" s="916"/>
      <c r="G24" s="916"/>
      <c r="H24" s="916"/>
      <c r="I24" s="916"/>
      <c r="J24" s="916"/>
      <c r="K24" s="916"/>
      <c r="L24" s="916"/>
    </row>
    <row r="25" spans="2:29" s="697" customFormat="1" ht="24.75" customHeight="1" x14ac:dyDescent="0.25">
      <c r="B25" s="917"/>
      <c r="C25" s="917"/>
      <c r="D25" s="917"/>
      <c r="E25" s="917"/>
      <c r="F25" s="917"/>
      <c r="G25" s="917"/>
      <c r="H25" s="917"/>
      <c r="I25" s="917"/>
      <c r="J25" s="917"/>
      <c r="K25" s="917"/>
      <c r="L25" s="917"/>
    </row>
    <row r="26" spans="2:29" s="697" customFormat="1" x14ac:dyDescent="0.25">
      <c r="B26" s="918"/>
      <c r="C26" s="918"/>
      <c r="D26" s="918"/>
      <c r="E26" s="918"/>
      <c r="F26" s="919"/>
      <c r="G26" s="919"/>
      <c r="H26" s="919"/>
      <c r="I26" s="919"/>
      <c r="J26" s="919"/>
      <c r="K26" s="919"/>
      <c r="L26" s="919"/>
      <c r="M26" s="920"/>
      <c r="N26" s="920"/>
      <c r="O26" s="920"/>
      <c r="P26" s="920"/>
      <c r="Q26" s="920"/>
      <c r="R26" s="920"/>
      <c r="S26" s="920"/>
      <c r="T26" s="920"/>
      <c r="U26" s="920"/>
      <c r="V26" s="920"/>
      <c r="W26" s="920"/>
      <c r="X26" s="920"/>
      <c r="Y26" s="920"/>
      <c r="Z26" s="920"/>
      <c r="AA26" s="920"/>
      <c r="AB26" s="920"/>
      <c r="AC26" s="920"/>
    </row>
    <row r="27" spans="2:29" s="697" customFormat="1" x14ac:dyDescent="0.25">
      <c r="B27" s="921"/>
      <c r="C27" s="921"/>
      <c r="D27" s="921"/>
      <c r="E27" s="921"/>
      <c r="F27" s="921"/>
      <c r="G27" s="921"/>
      <c r="H27" s="921"/>
      <c r="I27" s="921"/>
      <c r="J27" s="921"/>
      <c r="K27" s="921"/>
      <c r="L27" s="921"/>
      <c r="M27" s="920"/>
      <c r="N27" s="920"/>
      <c r="O27" s="920"/>
      <c r="P27" s="920"/>
      <c r="Q27" s="920"/>
      <c r="R27" s="920"/>
      <c r="S27" s="920"/>
      <c r="T27" s="920"/>
      <c r="U27" s="920"/>
      <c r="V27" s="920"/>
      <c r="W27" s="920"/>
      <c r="X27" s="920"/>
      <c r="Y27" s="920"/>
      <c r="Z27" s="920"/>
      <c r="AA27" s="920"/>
      <c r="AB27" s="920"/>
      <c r="AC27" s="920"/>
    </row>
    <row r="28" spans="2:29" s="697" customFormat="1" x14ac:dyDescent="0.25">
      <c r="B28" s="921"/>
      <c r="C28" s="921"/>
      <c r="D28" s="921"/>
      <c r="E28" s="921"/>
      <c r="F28" s="921"/>
      <c r="G28" s="921"/>
      <c r="H28" s="921"/>
      <c r="I28" s="921"/>
      <c r="J28" s="921"/>
      <c r="K28" s="921"/>
      <c r="L28" s="921"/>
      <c r="M28" s="920"/>
      <c r="N28" s="920"/>
      <c r="O28" s="920"/>
      <c r="P28" s="920"/>
      <c r="Q28" s="920"/>
      <c r="R28" s="920"/>
      <c r="S28" s="920"/>
      <c r="T28" s="920"/>
      <c r="U28" s="920"/>
      <c r="V28" s="920"/>
      <c r="W28" s="920"/>
      <c r="X28" s="920"/>
      <c r="Y28" s="920"/>
      <c r="Z28" s="920"/>
      <c r="AA28" s="920"/>
      <c r="AB28" s="920"/>
      <c r="AC28" s="920"/>
    </row>
    <row r="29" spans="2:29" s="920" customFormat="1" x14ac:dyDescent="0.25">
      <c r="B29" s="921"/>
      <c r="C29" s="921"/>
      <c r="D29" s="921"/>
      <c r="E29" s="921"/>
      <c r="F29" s="921"/>
      <c r="G29" s="921"/>
      <c r="H29" s="921"/>
      <c r="I29" s="921"/>
      <c r="J29" s="921"/>
      <c r="K29" s="921"/>
      <c r="L29" s="921"/>
    </row>
    <row r="30" spans="2:29" s="920" customFormat="1" x14ac:dyDescent="0.25">
      <c r="B30" s="921"/>
      <c r="C30" s="921"/>
      <c r="D30" s="921"/>
      <c r="E30" s="921"/>
      <c r="F30" s="921"/>
      <c r="G30" s="921"/>
      <c r="H30" s="921"/>
      <c r="I30" s="921"/>
      <c r="J30" s="921"/>
      <c r="K30" s="921"/>
      <c r="L30" s="921"/>
    </row>
    <row r="31" spans="2:29" s="920" customFormat="1" x14ac:dyDescent="0.25">
      <c r="B31" s="921"/>
      <c r="C31" s="921"/>
      <c r="D31" s="921"/>
      <c r="E31" s="921"/>
      <c r="F31" s="921"/>
      <c r="G31" s="921"/>
      <c r="H31" s="921"/>
      <c r="I31" s="921"/>
      <c r="J31" s="921"/>
      <c r="K31" s="921"/>
      <c r="L31" s="921"/>
    </row>
    <row r="32" spans="2:29" s="920" customFormat="1" x14ac:dyDescent="0.25">
      <c r="B32" s="921"/>
      <c r="C32" s="921"/>
      <c r="D32" s="921"/>
      <c r="E32" s="921"/>
      <c r="F32" s="921"/>
      <c r="G32" s="921"/>
      <c r="H32" s="921"/>
      <c r="I32" s="921"/>
      <c r="J32" s="921"/>
      <c r="K32" s="921"/>
      <c r="L32" s="921"/>
    </row>
    <row r="33" spans="2:29" s="631" customFormat="1" x14ac:dyDescent="0.25">
      <c r="B33" s="921"/>
      <c r="C33" s="921"/>
      <c r="D33" s="921"/>
      <c r="E33" s="921"/>
      <c r="F33" s="921"/>
      <c r="G33" s="921"/>
      <c r="H33" s="921"/>
      <c r="I33" s="921"/>
      <c r="J33" s="921"/>
      <c r="K33" s="921"/>
      <c r="L33" s="921"/>
      <c r="M33" s="920"/>
      <c r="N33" s="920"/>
      <c r="O33" s="920"/>
      <c r="P33" s="920"/>
      <c r="Q33" s="920"/>
      <c r="R33" s="920"/>
      <c r="S33" s="920"/>
      <c r="T33" s="920"/>
      <c r="U33" s="920"/>
      <c r="V33" s="920"/>
      <c r="W33" s="920"/>
      <c r="X33" s="920"/>
      <c r="Y33" s="920"/>
      <c r="Z33" s="920"/>
      <c r="AA33" s="920"/>
      <c r="AB33" s="920"/>
      <c r="AC33" s="920"/>
    </row>
    <row r="34" spans="2:29" s="631" customFormat="1" x14ac:dyDescent="0.25">
      <c r="B34" s="921"/>
      <c r="C34" s="921"/>
      <c r="D34" s="921"/>
      <c r="E34" s="921"/>
      <c r="F34" s="921"/>
      <c r="G34" s="921"/>
      <c r="H34" s="921"/>
      <c r="I34" s="921"/>
      <c r="J34" s="921"/>
      <c r="K34" s="921"/>
      <c r="L34" s="921"/>
      <c r="M34" s="920"/>
      <c r="N34" s="920"/>
      <c r="O34" s="920"/>
      <c r="P34" s="920"/>
      <c r="Q34" s="920"/>
      <c r="R34" s="920"/>
      <c r="S34" s="920"/>
      <c r="T34" s="920"/>
      <c r="U34" s="920"/>
      <c r="V34" s="920"/>
      <c r="W34" s="920"/>
      <c r="X34" s="920"/>
      <c r="Y34" s="920"/>
      <c r="Z34" s="920"/>
      <c r="AA34" s="920"/>
      <c r="AB34" s="920"/>
      <c r="AC34" s="920"/>
    </row>
    <row r="35" spans="2:29" s="631" customFormat="1" x14ac:dyDescent="0.25">
      <c r="C35" s="1584"/>
      <c r="D35" s="1584"/>
      <c r="E35" s="1584"/>
      <c r="F35" s="1584"/>
      <c r="G35" s="1584"/>
      <c r="H35" s="1584"/>
      <c r="I35" s="1584"/>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485"/>
      <c r="C44" s="1486"/>
      <c r="D44" s="1486"/>
      <c r="E44" s="1486"/>
      <c r="F44" s="1486"/>
      <c r="G44" s="1486"/>
      <c r="H44" s="1486"/>
      <c r="I44" s="1486"/>
      <c r="J44" s="1486"/>
      <c r="K44" s="1486"/>
      <c r="L44" s="656"/>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V34"/>
  <sheetViews>
    <sheetView zoomScaleNormal="100" workbookViewId="0">
      <selection activeCell="P28" sqref="P28"/>
    </sheetView>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10.1796875" style="750" customWidth="1"/>
    <col min="7" max="7" width="0.81640625" style="750" customWidth="1"/>
    <col min="8" max="8" width="11.7265625" style="750" customWidth="1"/>
    <col min="9" max="9" width="7.54296875" style="750" customWidth="1"/>
    <col min="10" max="10" width="8.81640625" style="750" customWidth="1"/>
    <col min="11" max="11" width="0.7265625" style="750" customWidth="1"/>
    <col min="12" max="12" width="10.1796875" style="750" customWidth="1"/>
    <col min="13" max="13" width="8" style="750" customWidth="1"/>
    <col min="14" max="14" width="9.81640625" style="750" customWidth="1"/>
    <col min="15" max="15" width="0.54296875" style="750" customWidth="1"/>
    <col min="16" max="16" width="9" style="750" customWidth="1"/>
    <col min="17" max="17" width="7.453125" style="750" customWidth="1"/>
    <col min="18" max="18" width="8.816406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row r="2" spans="1:22" s="343" customFormat="1" ht="49.5" customHeight="1" x14ac:dyDescent="0.35">
      <c r="B2" s="1387"/>
      <c r="C2" s="1387"/>
      <c r="D2" s="1387"/>
      <c r="E2" s="1387"/>
      <c r="F2" s="344"/>
      <c r="G2" s="344"/>
      <c r="H2" s="1585"/>
      <c r="I2" s="1585"/>
      <c r="J2" s="1585"/>
      <c r="K2" s="1585"/>
      <c r="L2" s="1585"/>
      <c r="M2" s="1585"/>
      <c r="N2" s="1585"/>
      <c r="O2" s="1585"/>
      <c r="P2" s="1585"/>
      <c r="Q2" s="1585"/>
      <c r="T2" s="344"/>
    </row>
    <row r="3" spans="1:22" s="343" customFormat="1" ht="3" customHeight="1" x14ac:dyDescent="0.35">
      <c r="B3" s="344"/>
      <c r="C3" s="344"/>
      <c r="D3" s="344"/>
      <c r="E3" s="344"/>
      <c r="F3" s="344"/>
      <c r="G3" s="344"/>
      <c r="L3" s="344"/>
      <c r="P3" s="344"/>
      <c r="T3" s="344"/>
    </row>
    <row r="4" spans="1:22" s="345" customFormat="1" ht="15" customHeight="1" x14ac:dyDescent="0.25">
      <c r="B4" s="1414" t="s">
        <v>439</v>
      </c>
      <c r="C4" s="1414"/>
      <c r="D4" s="1414"/>
      <c r="E4" s="1414"/>
      <c r="F4" s="1414"/>
      <c r="G4" s="1414"/>
      <c r="H4" s="1414"/>
      <c r="I4" s="1414"/>
      <c r="J4" s="1414"/>
      <c r="K4" s="1414"/>
      <c r="L4" s="1414"/>
      <c r="M4" s="1414"/>
      <c r="N4" s="1414"/>
      <c r="O4" s="1414"/>
      <c r="P4" s="1414"/>
      <c r="Q4" s="1414"/>
      <c r="R4" s="1414"/>
      <c r="S4" s="926"/>
      <c r="T4" s="926"/>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752"/>
      <c r="S5" s="927"/>
      <c r="T5" s="927"/>
      <c r="U5" s="927"/>
      <c r="V5" s="877"/>
    </row>
    <row r="6" spans="1:22" s="345" customFormat="1" ht="4.5" customHeight="1" x14ac:dyDescent="0.25"/>
    <row r="7" spans="1:22" s="322" customFormat="1" ht="15" customHeight="1" x14ac:dyDescent="0.25">
      <c r="A7" s="316"/>
      <c r="B7" s="1586" t="s">
        <v>12</v>
      </c>
      <c r="C7" s="922"/>
      <c r="D7" s="1589" t="s">
        <v>0</v>
      </c>
      <c r="E7" s="1590"/>
      <c r="F7" s="1591"/>
      <c r="G7" s="922"/>
      <c r="H7" s="1468" t="s">
        <v>31</v>
      </c>
      <c r="I7" s="1468"/>
      <c r="J7" s="1468"/>
      <c r="K7" s="923"/>
      <c r="L7" s="1468" t="s">
        <v>49</v>
      </c>
      <c r="M7" s="1468"/>
      <c r="N7" s="1468"/>
      <c r="O7" s="923"/>
      <c r="P7" s="1468" t="s">
        <v>50</v>
      </c>
      <c r="Q7" s="1468"/>
      <c r="R7" s="1468"/>
    </row>
    <row r="8" spans="1:22" s="322" customFormat="1" ht="15" customHeight="1" x14ac:dyDescent="0.25">
      <c r="A8" s="316"/>
      <c r="B8" s="1587"/>
      <c r="C8" s="922"/>
      <c r="D8" s="1592"/>
      <c r="E8" s="1593"/>
      <c r="F8" s="1594"/>
      <c r="G8" s="922"/>
      <c r="H8" s="1462"/>
      <c r="I8" s="1462"/>
      <c r="J8" s="1462"/>
      <c r="K8" s="924"/>
      <c r="L8" s="1462"/>
      <c r="M8" s="1462"/>
      <c r="N8" s="1462"/>
      <c r="O8" s="924"/>
      <c r="P8" s="1462"/>
      <c r="Q8" s="1462"/>
      <c r="R8" s="1462"/>
    </row>
    <row r="9" spans="1:22" s="322" customFormat="1" ht="33.75" customHeight="1" x14ac:dyDescent="0.25">
      <c r="A9" s="316"/>
      <c r="B9" s="1587"/>
      <c r="C9" s="922"/>
      <c r="D9" s="1587" t="s">
        <v>69</v>
      </c>
      <c r="E9" s="1595"/>
      <c r="F9" s="961" t="s">
        <v>286</v>
      </c>
      <c r="G9" s="922"/>
      <c r="H9" s="1597" t="s">
        <v>69</v>
      </c>
      <c r="I9" s="1380"/>
      <c r="J9" s="961" t="s">
        <v>286</v>
      </c>
      <c r="K9" s="924"/>
      <c r="L9" s="1598" t="s">
        <v>69</v>
      </c>
      <c r="M9" s="1599"/>
      <c r="N9" s="943" t="s">
        <v>286</v>
      </c>
      <c r="O9" s="924"/>
      <c r="P9" s="1597" t="s">
        <v>69</v>
      </c>
      <c r="Q9" s="1380"/>
      <c r="R9" s="943" t="s">
        <v>286</v>
      </c>
    </row>
    <row r="10" spans="1:22" s="322" customFormat="1" ht="29.25" customHeight="1" x14ac:dyDescent="0.25">
      <c r="A10" s="316"/>
      <c r="B10" s="1588"/>
      <c r="C10" s="922"/>
      <c r="D10" s="939" t="s">
        <v>9</v>
      </c>
      <c r="E10" s="944" t="s">
        <v>10</v>
      </c>
      <c r="F10" s="942" t="s">
        <v>9</v>
      </c>
      <c r="G10" s="941"/>
      <c r="H10" s="939" t="s">
        <v>9</v>
      </c>
      <c r="I10" s="940" t="s">
        <v>71</v>
      </c>
      <c r="J10" s="945" t="s">
        <v>9</v>
      </c>
      <c r="K10" s="941"/>
      <c r="L10" s="946" t="s">
        <v>9</v>
      </c>
      <c r="M10" s="947" t="s">
        <v>71</v>
      </c>
      <c r="N10" s="945" t="s">
        <v>9</v>
      </c>
      <c r="O10" s="941"/>
      <c r="P10" s="939" t="s">
        <v>9</v>
      </c>
      <c r="Q10" s="940" t="s">
        <v>71</v>
      </c>
      <c r="R10" s="945" t="s">
        <v>9</v>
      </c>
    </row>
    <row r="11" spans="1:22" s="322" customFormat="1" ht="6" customHeight="1" x14ac:dyDescent="0.25">
      <c r="A11" s="316"/>
      <c r="B11" s="925"/>
      <c r="C11" s="925"/>
      <c r="D11" s="925"/>
      <c r="E11" s="925"/>
      <c r="F11" s="925"/>
      <c r="G11" s="925"/>
      <c r="H11" s="925"/>
      <c r="I11" s="925"/>
      <c r="J11" s="925"/>
      <c r="K11" s="925"/>
      <c r="L11" s="925"/>
      <c r="M11" s="925"/>
      <c r="N11" s="925"/>
      <c r="O11" s="925"/>
      <c r="P11" s="925"/>
      <c r="Q11" s="925"/>
      <c r="R11" s="925"/>
    </row>
    <row r="12" spans="1:22" s="331" customFormat="1" ht="18" customHeight="1" x14ac:dyDescent="0.25">
      <c r="A12" s="330"/>
      <c r="B12" s="928" t="s">
        <v>8</v>
      </c>
      <c r="C12" s="932"/>
      <c r="D12" s="929">
        <f>H12+L12+P12</f>
        <v>423327</v>
      </c>
      <c r="E12" s="930">
        <f t="shared" ref="E12:E29" si="0">D12/D$30*100</f>
        <v>21.039251879396563</v>
      </c>
      <c r="F12" s="931">
        <v>286867</v>
      </c>
      <c r="G12" s="932"/>
      <c r="H12" s="929">
        <v>106671</v>
      </c>
      <c r="I12" s="930">
        <v>25.198250997455869</v>
      </c>
      <c r="J12" s="931">
        <v>76202</v>
      </c>
      <c r="K12" s="932"/>
      <c r="L12" s="929">
        <v>194104</v>
      </c>
      <c r="M12" s="930">
        <v>45.852024557847713</v>
      </c>
      <c r="N12" s="931">
        <v>131252</v>
      </c>
      <c r="O12" s="932"/>
      <c r="P12" s="929">
        <v>122552</v>
      </c>
      <c r="Q12" s="930">
        <v>28.949724444696418</v>
      </c>
      <c r="R12" s="931">
        <v>79413</v>
      </c>
    </row>
    <row r="13" spans="1:22" s="331" customFormat="1" ht="18" customHeight="1" x14ac:dyDescent="0.25">
      <c r="A13" s="330"/>
      <c r="B13" s="933" t="s">
        <v>7</v>
      </c>
      <c r="C13" s="932"/>
      <c r="D13" s="934">
        <f t="shared" ref="D13:D29" si="1">H13+L13+P13</f>
        <v>53946</v>
      </c>
      <c r="E13" s="935">
        <f t="shared" si="0"/>
        <v>2.6811034540341798</v>
      </c>
      <c r="F13" s="936">
        <v>41854</v>
      </c>
      <c r="G13" s="932"/>
      <c r="H13" s="934">
        <v>15565</v>
      </c>
      <c r="I13" s="935">
        <v>28.852927001075152</v>
      </c>
      <c r="J13" s="936">
        <v>12264</v>
      </c>
      <c r="K13" s="932"/>
      <c r="L13" s="934">
        <v>19012</v>
      </c>
      <c r="M13" s="935">
        <v>35.242650057464871</v>
      </c>
      <c r="N13" s="936">
        <v>15041</v>
      </c>
      <c r="O13" s="932"/>
      <c r="P13" s="934">
        <v>19369</v>
      </c>
      <c r="Q13" s="935">
        <v>35.904422941459977</v>
      </c>
      <c r="R13" s="936">
        <v>14549</v>
      </c>
    </row>
    <row r="14" spans="1:22" s="331" customFormat="1" ht="18" customHeight="1" x14ac:dyDescent="0.25">
      <c r="A14" s="330"/>
      <c r="B14" s="933" t="s">
        <v>37</v>
      </c>
      <c r="C14" s="932"/>
      <c r="D14" s="934">
        <f t="shared" si="1"/>
        <v>42146</v>
      </c>
      <c r="E14" s="935">
        <f t="shared" si="0"/>
        <v>2.0946462420517653</v>
      </c>
      <c r="F14" s="936">
        <v>31659</v>
      </c>
      <c r="G14" s="932"/>
      <c r="H14" s="934">
        <v>10610</v>
      </c>
      <c r="I14" s="935">
        <v>25.174393774023635</v>
      </c>
      <c r="J14" s="936">
        <v>7801</v>
      </c>
      <c r="K14" s="932"/>
      <c r="L14" s="934">
        <v>14720</v>
      </c>
      <c r="M14" s="935">
        <v>34.926208892896121</v>
      </c>
      <c r="N14" s="936">
        <v>10662</v>
      </c>
      <c r="O14" s="932"/>
      <c r="P14" s="934">
        <v>16816</v>
      </c>
      <c r="Q14" s="935">
        <v>39.899397333080245</v>
      </c>
      <c r="R14" s="936">
        <v>13196</v>
      </c>
    </row>
    <row r="15" spans="1:22" s="331" customFormat="1" ht="18" customHeight="1" x14ac:dyDescent="0.25">
      <c r="A15" s="330"/>
      <c r="B15" s="933" t="s">
        <v>38</v>
      </c>
      <c r="C15" s="932"/>
      <c r="D15" s="934">
        <f t="shared" si="1"/>
        <v>49689</v>
      </c>
      <c r="E15" s="935">
        <f t="shared" si="0"/>
        <v>2.4695315598469643</v>
      </c>
      <c r="F15" s="936">
        <v>30170</v>
      </c>
      <c r="G15" s="932"/>
      <c r="H15" s="934">
        <v>10828</v>
      </c>
      <c r="I15" s="935">
        <v>21.791543399947674</v>
      </c>
      <c r="J15" s="936">
        <v>7768</v>
      </c>
      <c r="K15" s="932"/>
      <c r="L15" s="934">
        <v>16542</v>
      </c>
      <c r="M15" s="935">
        <v>33.291070458250317</v>
      </c>
      <c r="N15" s="936">
        <v>10127</v>
      </c>
      <c r="O15" s="932"/>
      <c r="P15" s="934">
        <v>22319</v>
      </c>
      <c r="Q15" s="935">
        <v>44.917386141802005</v>
      </c>
      <c r="R15" s="936">
        <v>12275</v>
      </c>
    </row>
    <row r="16" spans="1:22" s="331" customFormat="1" ht="18" customHeight="1" x14ac:dyDescent="0.25">
      <c r="A16" s="330"/>
      <c r="B16" s="933" t="s">
        <v>6</v>
      </c>
      <c r="C16" s="932"/>
      <c r="D16" s="934">
        <f t="shared" si="1"/>
        <v>48844</v>
      </c>
      <c r="E16" s="935">
        <f t="shared" si="0"/>
        <v>2.4275352594973763</v>
      </c>
      <c r="F16" s="936">
        <v>42634</v>
      </c>
      <c r="G16" s="932"/>
      <c r="H16" s="934">
        <v>15943</v>
      </c>
      <c r="I16" s="935">
        <v>32.640651871263614</v>
      </c>
      <c r="J16" s="936">
        <v>14003</v>
      </c>
      <c r="K16" s="932"/>
      <c r="L16" s="934">
        <v>17325</v>
      </c>
      <c r="M16" s="935">
        <v>35.470067971501109</v>
      </c>
      <c r="N16" s="936">
        <v>15105</v>
      </c>
      <c r="O16" s="932"/>
      <c r="P16" s="934">
        <v>15576</v>
      </c>
      <c r="Q16" s="935">
        <v>31.889280157235277</v>
      </c>
      <c r="R16" s="936">
        <v>13526</v>
      </c>
    </row>
    <row r="17" spans="1:19" s="331" customFormat="1" ht="18" customHeight="1" x14ac:dyDescent="0.25">
      <c r="A17" s="330"/>
      <c r="B17" s="933" t="s">
        <v>5</v>
      </c>
      <c r="C17" s="932"/>
      <c r="D17" s="934">
        <f t="shared" si="1"/>
        <v>27854</v>
      </c>
      <c r="E17" s="935">
        <f t="shared" si="0"/>
        <v>1.3843372188608616</v>
      </c>
      <c r="F17" s="936">
        <v>17715</v>
      </c>
      <c r="G17" s="932"/>
      <c r="H17" s="934">
        <v>8570</v>
      </c>
      <c r="I17" s="935">
        <v>30.767573777554389</v>
      </c>
      <c r="J17" s="936">
        <v>5182</v>
      </c>
      <c r="K17" s="932"/>
      <c r="L17" s="934">
        <v>12471</v>
      </c>
      <c r="M17" s="935">
        <v>44.772743591584693</v>
      </c>
      <c r="N17" s="936">
        <v>7658</v>
      </c>
      <c r="O17" s="932"/>
      <c r="P17" s="934">
        <v>6813</v>
      </c>
      <c r="Q17" s="935">
        <v>24.459682630860918</v>
      </c>
      <c r="R17" s="936">
        <v>4875</v>
      </c>
    </row>
    <row r="18" spans="1:19" s="331" customFormat="1" ht="18" customHeight="1" x14ac:dyDescent="0.25">
      <c r="A18" s="330"/>
      <c r="B18" s="933" t="s">
        <v>4</v>
      </c>
      <c r="C18" s="932"/>
      <c r="D18" s="934">
        <f t="shared" si="1"/>
        <v>171014</v>
      </c>
      <c r="E18" s="935">
        <f t="shared" si="0"/>
        <v>8.4993553940644553</v>
      </c>
      <c r="F18" s="936">
        <v>124717</v>
      </c>
      <c r="G18" s="932"/>
      <c r="H18" s="934">
        <v>47037</v>
      </c>
      <c r="I18" s="935">
        <v>27.504765691697759</v>
      </c>
      <c r="J18" s="936">
        <v>34899</v>
      </c>
      <c r="K18" s="932"/>
      <c r="L18" s="934">
        <v>56338</v>
      </c>
      <c r="M18" s="935">
        <v>32.943501701615077</v>
      </c>
      <c r="N18" s="936">
        <v>40936</v>
      </c>
      <c r="O18" s="932"/>
      <c r="P18" s="934">
        <v>67639</v>
      </c>
      <c r="Q18" s="935">
        <v>39.551732606687175</v>
      </c>
      <c r="R18" s="936">
        <v>48882</v>
      </c>
    </row>
    <row r="19" spans="1:19" s="331" customFormat="1" ht="18" customHeight="1" x14ac:dyDescent="0.25">
      <c r="A19" s="330"/>
      <c r="B19" s="933" t="s">
        <v>40</v>
      </c>
      <c r="C19" s="932"/>
      <c r="D19" s="934">
        <f t="shared" si="1"/>
        <v>99784</v>
      </c>
      <c r="E19" s="935">
        <f t="shared" si="0"/>
        <v>4.9592412237672221</v>
      </c>
      <c r="F19" s="936">
        <v>73499</v>
      </c>
      <c r="G19" s="932"/>
      <c r="H19" s="934">
        <v>30614</v>
      </c>
      <c r="I19" s="935">
        <v>30.680269381864829</v>
      </c>
      <c r="J19" s="936">
        <v>22369</v>
      </c>
      <c r="K19" s="932"/>
      <c r="L19" s="934">
        <v>32746</v>
      </c>
      <c r="M19" s="935">
        <v>32.816884470456188</v>
      </c>
      <c r="N19" s="936">
        <v>24157</v>
      </c>
      <c r="O19" s="932"/>
      <c r="P19" s="934">
        <v>36424</v>
      </c>
      <c r="Q19" s="935">
        <v>36.502846147678987</v>
      </c>
      <c r="R19" s="936">
        <v>26973</v>
      </c>
    </row>
    <row r="20" spans="1:19" s="331" customFormat="1" ht="18" customHeight="1" x14ac:dyDescent="0.25">
      <c r="A20" s="330"/>
      <c r="B20" s="933" t="s">
        <v>41</v>
      </c>
      <c r="C20" s="932"/>
      <c r="D20" s="934">
        <f t="shared" si="1"/>
        <v>262753</v>
      </c>
      <c r="E20" s="935">
        <f t="shared" si="0"/>
        <v>13.058762018645364</v>
      </c>
      <c r="F20" s="936">
        <v>214625</v>
      </c>
      <c r="G20" s="932"/>
      <c r="H20" s="934">
        <v>55114</v>
      </c>
      <c r="I20" s="935">
        <v>20.975593047462826</v>
      </c>
      <c r="J20" s="936">
        <v>44841</v>
      </c>
      <c r="K20" s="932"/>
      <c r="L20" s="934">
        <v>107507</v>
      </c>
      <c r="M20" s="935">
        <v>40.915612761795302</v>
      </c>
      <c r="N20" s="936">
        <v>86114</v>
      </c>
      <c r="O20" s="932"/>
      <c r="P20" s="934">
        <v>100132</v>
      </c>
      <c r="Q20" s="935">
        <v>38.108794190741875</v>
      </c>
      <c r="R20" s="936">
        <v>83670</v>
      </c>
    </row>
    <row r="21" spans="1:19" s="331" customFormat="1" ht="18" customHeight="1" x14ac:dyDescent="0.25">
      <c r="A21" s="330"/>
      <c r="B21" s="933" t="s">
        <v>3</v>
      </c>
      <c r="C21" s="932"/>
      <c r="D21" s="934">
        <f t="shared" si="1"/>
        <v>243836</v>
      </c>
      <c r="E21" s="935">
        <f t="shared" si="0"/>
        <v>12.11859158821559</v>
      </c>
      <c r="F21" s="936">
        <v>156081</v>
      </c>
      <c r="G21" s="932"/>
      <c r="H21" s="934">
        <v>70199</v>
      </c>
      <c r="I21" s="935">
        <v>28.789432241342546</v>
      </c>
      <c r="J21" s="936">
        <v>45673</v>
      </c>
      <c r="K21" s="932"/>
      <c r="L21" s="934">
        <v>91239</v>
      </c>
      <c r="M21" s="935">
        <v>37.418182712971017</v>
      </c>
      <c r="N21" s="936">
        <v>58649</v>
      </c>
      <c r="O21" s="932"/>
      <c r="P21" s="934">
        <v>82398</v>
      </c>
      <c r="Q21" s="935">
        <v>33.792385045686444</v>
      </c>
      <c r="R21" s="936">
        <v>51759</v>
      </c>
    </row>
    <row r="22" spans="1:19" s="331" customFormat="1" ht="18" customHeight="1" x14ac:dyDescent="0.25">
      <c r="A22" s="330"/>
      <c r="B22" s="933" t="s">
        <v>2</v>
      </c>
      <c r="C22" s="932"/>
      <c r="D22" s="934">
        <f t="shared" si="1"/>
        <v>42881</v>
      </c>
      <c r="E22" s="935">
        <f t="shared" si="0"/>
        <v>2.131175568391348</v>
      </c>
      <c r="F22" s="936">
        <v>35934</v>
      </c>
      <c r="G22" s="932"/>
      <c r="H22" s="934">
        <v>13657</v>
      </c>
      <c r="I22" s="935">
        <v>31.848604276952496</v>
      </c>
      <c r="J22" s="936">
        <v>12245</v>
      </c>
      <c r="K22" s="932"/>
      <c r="L22" s="934">
        <v>14391</v>
      </c>
      <c r="M22" s="935">
        <v>33.560318089596791</v>
      </c>
      <c r="N22" s="936">
        <v>12011</v>
      </c>
      <c r="O22" s="932"/>
      <c r="P22" s="934">
        <v>14833</v>
      </c>
      <c r="Q22" s="935">
        <v>34.591077633450709</v>
      </c>
      <c r="R22" s="936">
        <v>11678</v>
      </c>
    </row>
    <row r="23" spans="1:19" s="331" customFormat="1" ht="18" customHeight="1" x14ac:dyDescent="0.25">
      <c r="A23" s="330"/>
      <c r="B23" s="933" t="s">
        <v>35</v>
      </c>
      <c r="C23" s="932"/>
      <c r="D23" s="934">
        <f t="shared" si="1"/>
        <v>96329</v>
      </c>
      <c r="E23" s="935">
        <f t="shared" si="0"/>
        <v>4.7875285400893208</v>
      </c>
      <c r="F23" s="936">
        <v>75358</v>
      </c>
      <c r="G23" s="932"/>
      <c r="H23" s="934">
        <v>31694</v>
      </c>
      <c r="I23" s="935">
        <v>32.90182603369702</v>
      </c>
      <c r="J23" s="936">
        <v>25998</v>
      </c>
      <c r="K23" s="932"/>
      <c r="L23" s="934">
        <v>33806</v>
      </c>
      <c r="M23" s="935">
        <v>35.094312200894848</v>
      </c>
      <c r="N23" s="936">
        <v>26188</v>
      </c>
      <c r="O23" s="932"/>
      <c r="P23" s="934">
        <v>30829</v>
      </c>
      <c r="Q23" s="935">
        <v>32.003861765408132</v>
      </c>
      <c r="R23" s="936">
        <v>23172</v>
      </c>
    </row>
    <row r="24" spans="1:19" s="331" customFormat="1" ht="18" customHeight="1" x14ac:dyDescent="0.25">
      <c r="A24" s="330"/>
      <c r="B24" s="933" t="s">
        <v>42</v>
      </c>
      <c r="C24" s="932"/>
      <c r="D24" s="934">
        <f t="shared" si="1"/>
        <v>254564</v>
      </c>
      <c r="E24" s="935">
        <f t="shared" si="0"/>
        <v>12.651770653482314</v>
      </c>
      <c r="F24" s="936">
        <v>184420</v>
      </c>
      <c r="G24" s="932"/>
      <c r="H24" s="934">
        <v>84538</v>
      </c>
      <c r="I24" s="935">
        <v>33.208937634543766</v>
      </c>
      <c r="J24" s="936">
        <v>62113</v>
      </c>
      <c r="K24" s="932"/>
      <c r="L24" s="934">
        <v>97016</v>
      </c>
      <c r="M24" s="935">
        <v>38.110651938215931</v>
      </c>
      <c r="N24" s="936">
        <v>69073</v>
      </c>
      <c r="O24" s="932"/>
      <c r="P24" s="934">
        <v>73010</v>
      </c>
      <c r="Q24" s="935">
        <v>28.6804104272403</v>
      </c>
      <c r="R24" s="936">
        <v>53234</v>
      </c>
    </row>
    <row r="25" spans="1:19" s="331" customFormat="1" ht="18" customHeight="1" x14ac:dyDescent="0.25">
      <c r="A25" s="330">
        <v>47094</v>
      </c>
      <c r="B25" s="933" t="s">
        <v>43</v>
      </c>
      <c r="C25" s="932"/>
      <c r="D25" s="934">
        <f t="shared" si="1"/>
        <v>55390</v>
      </c>
      <c r="E25" s="935">
        <f t="shared" si="0"/>
        <v>2.7528699128564345</v>
      </c>
      <c r="F25" s="936">
        <v>43145</v>
      </c>
      <c r="G25" s="932"/>
      <c r="H25" s="934">
        <v>16574</v>
      </c>
      <c r="I25" s="935">
        <v>29.92236865860264</v>
      </c>
      <c r="J25" s="936">
        <v>13462</v>
      </c>
      <c r="K25" s="932"/>
      <c r="L25" s="934">
        <v>21953</v>
      </c>
      <c r="M25" s="935">
        <v>39.633507853403145</v>
      </c>
      <c r="N25" s="936">
        <v>16967</v>
      </c>
      <c r="O25" s="932"/>
      <c r="P25" s="934">
        <v>16863</v>
      </c>
      <c r="Q25" s="935">
        <v>30.444123487994222</v>
      </c>
      <c r="R25" s="936">
        <v>12716</v>
      </c>
    </row>
    <row r="26" spans="1:19" s="331" customFormat="1" ht="18" customHeight="1" x14ac:dyDescent="0.25">
      <c r="B26" s="933" t="s">
        <v>44</v>
      </c>
      <c r="C26" s="932"/>
      <c r="D26" s="934">
        <f t="shared" si="1"/>
        <v>22398</v>
      </c>
      <c r="E26" s="935">
        <f t="shared" si="0"/>
        <v>1.1131753079645859</v>
      </c>
      <c r="F26" s="936">
        <v>16056</v>
      </c>
      <c r="G26" s="932"/>
      <c r="H26" s="934">
        <v>4137</v>
      </c>
      <c r="I26" s="935">
        <v>18.470399142780604</v>
      </c>
      <c r="J26" s="936">
        <v>3277</v>
      </c>
      <c r="K26" s="932"/>
      <c r="L26" s="934">
        <v>8130</v>
      </c>
      <c r="M26" s="935">
        <v>36.297883739619607</v>
      </c>
      <c r="N26" s="936">
        <v>6161</v>
      </c>
      <c r="O26" s="932"/>
      <c r="P26" s="934">
        <v>10131</v>
      </c>
      <c r="Q26" s="935">
        <v>45.231717117599786</v>
      </c>
      <c r="R26" s="936">
        <v>6618</v>
      </c>
    </row>
    <row r="27" spans="1:19" s="331" customFormat="1" ht="18" customHeight="1" x14ac:dyDescent="0.25">
      <c r="B27" s="933" t="s">
        <v>45</v>
      </c>
      <c r="C27" s="932"/>
      <c r="D27" s="934">
        <f t="shared" si="1"/>
        <v>98408</v>
      </c>
      <c r="E27" s="935">
        <f t="shared" si="0"/>
        <v>4.8908543488784257</v>
      </c>
      <c r="F27" s="936">
        <v>69653</v>
      </c>
      <c r="G27" s="932"/>
      <c r="H27" s="934">
        <v>24117</v>
      </c>
      <c r="I27" s="935">
        <v>24.50715388992765</v>
      </c>
      <c r="J27" s="936">
        <v>17338</v>
      </c>
      <c r="K27" s="932"/>
      <c r="L27" s="934">
        <v>34273</v>
      </c>
      <c r="M27" s="935">
        <v>34.827453052597349</v>
      </c>
      <c r="N27" s="936">
        <v>23526</v>
      </c>
      <c r="O27" s="932"/>
      <c r="P27" s="934">
        <v>40018</v>
      </c>
      <c r="Q27" s="935">
        <v>40.665393057475001</v>
      </c>
      <c r="R27" s="936">
        <v>28789</v>
      </c>
    </row>
    <row r="28" spans="1:19" s="331" customFormat="1" ht="18" customHeight="1" x14ac:dyDescent="0.25">
      <c r="B28" s="933" t="s">
        <v>46</v>
      </c>
      <c r="C28" s="932"/>
      <c r="D28" s="934">
        <f t="shared" si="1"/>
        <v>14146</v>
      </c>
      <c r="E28" s="935">
        <f t="shared" si="0"/>
        <v>0.70305285768671455</v>
      </c>
      <c r="F28" s="936">
        <v>9277</v>
      </c>
      <c r="G28" s="932"/>
      <c r="H28" s="934">
        <v>3699</v>
      </c>
      <c r="I28" s="935">
        <v>26.148734624628872</v>
      </c>
      <c r="J28" s="936">
        <v>2352</v>
      </c>
      <c r="K28" s="932"/>
      <c r="L28" s="934">
        <v>6309</v>
      </c>
      <c r="M28" s="935">
        <v>44.599179980206422</v>
      </c>
      <c r="N28" s="936">
        <v>4010</v>
      </c>
      <c r="O28" s="932"/>
      <c r="P28" s="934">
        <v>4138</v>
      </c>
      <c r="Q28" s="935">
        <v>29.252085395164713</v>
      </c>
      <c r="R28" s="936">
        <v>2915</v>
      </c>
    </row>
    <row r="29" spans="1:19" s="331" customFormat="1" ht="18" customHeight="1" x14ac:dyDescent="0.25">
      <c r="B29" s="954" t="s">
        <v>1</v>
      </c>
      <c r="C29" s="932"/>
      <c r="D29" s="948">
        <f t="shared" si="1"/>
        <v>4773</v>
      </c>
      <c r="E29" s="935">
        <f t="shared" si="0"/>
        <v>0.23721697227051383</v>
      </c>
      <c r="F29" s="950">
        <v>3579</v>
      </c>
      <c r="G29" s="932"/>
      <c r="H29" s="934">
        <v>1537</v>
      </c>
      <c r="I29" s="951">
        <v>32.201969411271733</v>
      </c>
      <c r="J29" s="936">
        <v>1193</v>
      </c>
      <c r="K29" s="932"/>
      <c r="L29" s="948">
        <v>1733</v>
      </c>
      <c r="M29" s="951">
        <v>36.30840142468049</v>
      </c>
      <c r="N29" s="950">
        <v>1296</v>
      </c>
      <c r="O29" s="932"/>
      <c r="P29" s="948">
        <v>1503</v>
      </c>
      <c r="Q29" s="951">
        <v>31.489629164047766</v>
      </c>
      <c r="R29" s="936">
        <v>1090</v>
      </c>
    </row>
    <row r="30" spans="1:19" s="319" customFormat="1" ht="18" customHeight="1" x14ac:dyDescent="0.25">
      <c r="B30" s="1280" t="s">
        <v>0</v>
      </c>
      <c r="C30" s="1281"/>
      <c r="D30" s="1282">
        <f>SUM(D12:D29)</f>
        <v>2012082</v>
      </c>
      <c r="E30" s="1283">
        <f>D30/D$30*100</f>
        <v>100</v>
      </c>
      <c r="F30" s="1284">
        <f>SUM(F12:F29)</f>
        <v>1457243</v>
      </c>
      <c r="G30" s="1285"/>
      <c r="H30" s="1286">
        <f>SUM(H12:H29)</f>
        <v>551104</v>
      </c>
      <c r="I30" s="1287">
        <f t="shared" ref="I30" si="2">H30/$D30*100</f>
        <v>27.389738589182748</v>
      </c>
      <c r="J30" s="1286">
        <f>SUM(J12:J29)</f>
        <v>408980</v>
      </c>
      <c r="K30" s="1285"/>
      <c r="L30" s="1286">
        <f>SUM(L12:L29)</f>
        <v>779615</v>
      </c>
      <c r="M30" s="1288">
        <f t="shared" ref="M30" si="3">L30/$D30*100</f>
        <v>38.74668129827711</v>
      </c>
      <c r="N30" s="1284">
        <f>SUM(N12:N29)</f>
        <v>558933</v>
      </c>
      <c r="O30" s="1285"/>
      <c r="P30" s="1289">
        <f>SUM(P12:P29)</f>
        <v>681363</v>
      </c>
      <c r="Q30" s="1290">
        <f t="shared" ref="Q30" si="4">P30/$D30*100</f>
        <v>33.863580112540141</v>
      </c>
      <c r="R30" s="1286">
        <f>SUM(R12:R29)</f>
        <v>489330</v>
      </c>
      <c r="S30" s="1121"/>
    </row>
    <row r="31" spans="1:19" s="328" customFormat="1" ht="6.75" customHeight="1" x14ac:dyDescent="0.25">
      <c r="B31" s="1600"/>
      <c r="C31" s="1600"/>
      <c r="D31" s="1600"/>
      <c r="E31" s="1600"/>
      <c r="F31" s="949"/>
      <c r="G31" s="781"/>
      <c r="H31" s="952"/>
      <c r="J31" s="953"/>
      <c r="N31" s="952"/>
    </row>
    <row r="32" spans="1:19" ht="24.75" customHeight="1" x14ac:dyDescent="0.35">
      <c r="B32" s="1596" t="s">
        <v>78</v>
      </c>
      <c r="C32" s="1596"/>
      <c r="D32" s="1596"/>
      <c r="E32" s="1596"/>
      <c r="F32" s="1596"/>
      <c r="G32" s="1596"/>
      <c r="H32" s="1596"/>
      <c r="I32" s="1596"/>
      <c r="J32" s="1596"/>
      <c r="K32" s="1596"/>
      <c r="L32" s="1596"/>
      <c r="M32" s="1596"/>
      <c r="N32" s="1596"/>
      <c r="O32" s="1596"/>
      <c r="P32" s="1596"/>
      <c r="Q32" s="1596"/>
      <c r="R32" s="1596"/>
    </row>
    <row r="33" spans="2:12" x14ac:dyDescent="0.35">
      <c r="H33" s="937"/>
      <c r="L33" s="937"/>
    </row>
    <row r="34" spans="2:12" x14ac:dyDescent="0.35">
      <c r="B34" s="937"/>
      <c r="L34" s="937"/>
    </row>
  </sheetData>
  <mergeCells count="15">
    <mergeCell ref="B32:R32"/>
    <mergeCell ref="H9:I9"/>
    <mergeCell ref="L9:M9"/>
    <mergeCell ref="P9:Q9"/>
    <mergeCell ref="B31:E31"/>
    <mergeCell ref="B2:E2"/>
    <mergeCell ref="H2:Q2"/>
    <mergeCell ref="B5:Q5"/>
    <mergeCell ref="B7:B10"/>
    <mergeCell ref="D7:F8"/>
    <mergeCell ref="D9:E9"/>
    <mergeCell ref="B4:R4"/>
    <mergeCell ref="H7:J8"/>
    <mergeCell ref="L7:N8"/>
    <mergeCell ref="P7:R8"/>
  </mergeCells>
  <printOptions horizontalCentered="1"/>
  <pageMargins left="0" right="0" top="0.43307086614173229" bottom="0.43307086614173229" header="0" footer="0"/>
  <pageSetup paperSize="9" orientation="landscape" r:id="rId1"/>
  <headerFooter alignWithMargins="0"/>
  <colBreaks count="1" manualBreakCount="1">
    <brk id="19"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64</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438</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72</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631</v>
      </c>
      <c r="E11" s="930">
        <f>D11/D$29*100</f>
        <v>0.86801017951716086</v>
      </c>
      <c r="F11" s="932"/>
      <c r="G11" s="929">
        <v>8</v>
      </c>
      <c r="H11" s="930">
        <v>1.2678288431061806</v>
      </c>
      <c r="I11" s="929">
        <v>5</v>
      </c>
      <c r="J11" s="930">
        <v>62.5</v>
      </c>
      <c r="K11" s="932"/>
      <c r="L11" s="929">
        <v>25</v>
      </c>
      <c r="M11" s="930">
        <v>3.9619651347068143</v>
      </c>
      <c r="N11" s="929">
        <v>20</v>
      </c>
      <c r="O11" s="930">
        <v>80</v>
      </c>
      <c r="P11" s="932"/>
      <c r="Q11" s="929">
        <v>598</v>
      </c>
      <c r="R11" s="930">
        <v>94.770206022187011</v>
      </c>
      <c r="S11" s="929">
        <v>409</v>
      </c>
      <c r="T11" s="930">
        <f>S11/Q11*100</f>
        <v>68.394648829431432</v>
      </c>
    </row>
    <row r="12" spans="1:22" s="331" customFormat="1" ht="18" customHeight="1" x14ac:dyDescent="0.25">
      <c r="A12" s="330"/>
      <c r="B12" s="933" t="s">
        <v>7</v>
      </c>
      <c r="C12" s="932"/>
      <c r="D12" s="934">
        <f t="shared" ref="D12:D28" si="0">G12+L12+Q12</f>
        <v>4287</v>
      </c>
      <c r="E12" s="935">
        <f t="shared" ref="E12:E29" si="1">D12/D$29*100</f>
        <v>5.8972419010936106</v>
      </c>
      <c r="F12" s="932"/>
      <c r="G12" s="934">
        <v>2003</v>
      </c>
      <c r="H12" s="935">
        <v>46.722649871705158</v>
      </c>
      <c r="I12" s="934">
        <v>3</v>
      </c>
      <c r="J12" s="935">
        <v>0.14977533699450823</v>
      </c>
      <c r="K12" s="932"/>
      <c r="L12" s="934">
        <v>1250</v>
      </c>
      <c r="M12" s="935">
        <v>29.157919290879402</v>
      </c>
      <c r="N12" s="934">
        <v>29</v>
      </c>
      <c r="O12" s="935">
        <v>2.3199999999999998</v>
      </c>
      <c r="P12" s="932"/>
      <c r="Q12" s="934">
        <v>1034</v>
      </c>
      <c r="R12" s="935">
        <v>24.119430837415443</v>
      </c>
      <c r="S12" s="934">
        <v>291</v>
      </c>
      <c r="T12" s="935">
        <f t="shared" ref="T12:T29" si="2">S12/Q12*100</f>
        <v>28.1431334622824</v>
      </c>
    </row>
    <row r="13" spans="1:22" s="331" customFormat="1" ht="18" customHeight="1" x14ac:dyDescent="0.25">
      <c r="A13" s="330"/>
      <c r="B13" s="933" t="s">
        <v>37</v>
      </c>
      <c r="C13" s="932"/>
      <c r="D13" s="934">
        <f t="shared" si="0"/>
        <v>7690</v>
      </c>
      <c r="E13" s="935">
        <f t="shared" si="1"/>
        <v>10.578444184606919</v>
      </c>
      <c r="F13" s="932"/>
      <c r="G13" s="934">
        <v>2345</v>
      </c>
      <c r="H13" s="935">
        <v>30.49414824447334</v>
      </c>
      <c r="I13" s="934">
        <v>6</v>
      </c>
      <c r="J13" s="935">
        <v>0.25586353944562901</v>
      </c>
      <c r="K13" s="932"/>
      <c r="L13" s="934">
        <v>2775</v>
      </c>
      <c r="M13" s="935">
        <v>36.085825747724314</v>
      </c>
      <c r="N13" s="934">
        <v>9</v>
      </c>
      <c r="O13" s="935">
        <v>0.32432432432432429</v>
      </c>
      <c r="P13" s="932"/>
      <c r="Q13" s="934">
        <v>2570</v>
      </c>
      <c r="R13" s="935">
        <v>33.420026007802342</v>
      </c>
      <c r="S13" s="934">
        <v>1744</v>
      </c>
      <c r="T13" s="935">
        <f t="shared" si="2"/>
        <v>67.859922178988327</v>
      </c>
    </row>
    <row r="14" spans="1:22" s="331" customFormat="1" ht="18" customHeight="1" x14ac:dyDescent="0.25">
      <c r="A14" s="330"/>
      <c r="B14" s="933" t="s">
        <v>38</v>
      </c>
      <c r="C14" s="932"/>
      <c r="D14" s="934">
        <f t="shared" si="0"/>
        <v>5009</v>
      </c>
      <c r="E14" s="935">
        <f t="shared" si="1"/>
        <v>6.8904326294793314</v>
      </c>
      <c r="F14" s="932"/>
      <c r="G14" s="934">
        <v>371</v>
      </c>
      <c r="H14" s="935">
        <v>7.4066679976043117</v>
      </c>
      <c r="I14" s="934">
        <v>20</v>
      </c>
      <c r="J14" s="935">
        <v>5.3908355795148255</v>
      </c>
      <c r="K14" s="932"/>
      <c r="L14" s="934">
        <v>1047</v>
      </c>
      <c r="M14" s="935">
        <v>20.902375723697343</v>
      </c>
      <c r="N14" s="934">
        <v>65</v>
      </c>
      <c r="O14" s="935">
        <v>6.2082139446036289</v>
      </c>
      <c r="P14" s="932"/>
      <c r="Q14" s="934">
        <v>3591</v>
      </c>
      <c r="R14" s="935">
        <v>71.690956278698351</v>
      </c>
      <c r="S14" s="934">
        <v>389</v>
      </c>
      <c r="T14" s="935">
        <f t="shared" si="2"/>
        <v>10.832637148426622</v>
      </c>
    </row>
    <row r="15" spans="1:22" s="331" customFormat="1" ht="18" customHeight="1" x14ac:dyDescent="0.25">
      <c r="A15" s="330"/>
      <c r="B15" s="933" t="s">
        <v>6</v>
      </c>
      <c r="C15" s="932"/>
      <c r="D15" s="934">
        <f t="shared" si="0"/>
        <v>1771</v>
      </c>
      <c r="E15" s="935">
        <f t="shared" si="1"/>
        <v>2.4362060664419838</v>
      </c>
      <c r="F15" s="932"/>
      <c r="G15" s="934">
        <v>595</v>
      </c>
      <c r="H15" s="935">
        <v>33.596837944664031</v>
      </c>
      <c r="I15" s="934">
        <v>89</v>
      </c>
      <c r="J15" s="935">
        <v>14.957983193277311</v>
      </c>
      <c r="K15" s="932"/>
      <c r="L15" s="934">
        <v>551</v>
      </c>
      <c r="M15" s="935">
        <v>31.112365894974591</v>
      </c>
      <c r="N15" s="934">
        <v>112</v>
      </c>
      <c r="O15" s="935">
        <v>20.326678765880217</v>
      </c>
      <c r="P15" s="932"/>
      <c r="Q15" s="934">
        <v>625</v>
      </c>
      <c r="R15" s="935">
        <v>35.290796160361374</v>
      </c>
      <c r="S15" s="934">
        <v>167</v>
      </c>
      <c r="T15" s="935">
        <f t="shared" si="2"/>
        <v>26.72</v>
      </c>
    </row>
    <row r="16" spans="1:22" s="331" customFormat="1" ht="18" customHeight="1" x14ac:dyDescent="0.25">
      <c r="A16" s="330"/>
      <c r="B16" s="933" t="s">
        <v>5</v>
      </c>
      <c r="C16" s="932"/>
      <c r="D16" s="934">
        <f t="shared" si="0"/>
        <v>6631</v>
      </c>
      <c r="E16" s="935">
        <f t="shared" si="1"/>
        <v>9.1216727422793866</v>
      </c>
      <c r="F16" s="932"/>
      <c r="G16" s="934">
        <v>2581</v>
      </c>
      <c r="H16" s="935">
        <v>38.923239330417736</v>
      </c>
      <c r="I16" s="934">
        <v>0</v>
      </c>
      <c r="J16" s="935">
        <v>0</v>
      </c>
      <c r="K16" s="932"/>
      <c r="L16" s="934">
        <v>3328</v>
      </c>
      <c r="M16" s="935">
        <v>50.188508520585131</v>
      </c>
      <c r="N16" s="934">
        <v>0</v>
      </c>
      <c r="O16" s="935">
        <v>0</v>
      </c>
      <c r="P16" s="932"/>
      <c r="Q16" s="934">
        <v>722</v>
      </c>
      <c r="R16" s="935">
        <v>10.888252148997136</v>
      </c>
      <c r="S16" s="934">
        <v>106</v>
      </c>
      <c r="T16" s="935">
        <f t="shared" si="2"/>
        <v>14.681440443213297</v>
      </c>
    </row>
    <row r="17" spans="1:20" s="331" customFormat="1" ht="18" customHeight="1" x14ac:dyDescent="0.25">
      <c r="A17" s="330"/>
      <c r="B17" s="933" t="s">
        <v>4</v>
      </c>
      <c r="C17" s="932"/>
      <c r="D17" s="934">
        <f t="shared" si="0"/>
        <v>13612</v>
      </c>
      <c r="E17" s="935">
        <f t="shared" si="1"/>
        <v>18.724809134053235</v>
      </c>
      <c r="F17" s="932"/>
      <c r="G17" s="934">
        <v>5579</v>
      </c>
      <c r="H17" s="935">
        <v>40.985894798707022</v>
      </c>
      <c r="I17" s="934">
        <v>15</v>
      </c>
      <c r="J17" s="935">
        <v>0.26886538806237675</v>
      </c>
      <c r="K17" s="932"/>
      <c r="L17" s="934">
        <v>4526</v>
      </c>
      <c r="M17" s="935">
        <v>33.250073464590066</v>
      </c>
      <c r="N17" s="934">
        <v>43</v>
      </c>
      <c r="O17" s="935">
        <v>0.95006628369421131</v>
      </c>
      <c r="P17" s="932"/>
      <c r="Q17" s="934">
        <v>3507</v>
      </c>
      <c r="R17" s="935">
        <v>25.764031736702908</v>
      </c>
      <c r="S17" s="934">
        <v>50</v>
      </c>
      <c r="T17" s="935">
        <f t="shared" si="2"/>
        <v>1.4257199885942402</v>
      </c>
    </row>
    <row r="18" spans="1:20" s="331" customFormat="1" ht="18" customHeight="1" x14ac:dyDescent="0.25">
      <c r="A18" s="330"/>
      <c r="B18" s="933" t="s">
        <v>40</v>
      </c>
      <c r="C18" s="932"/>
      <c r="D18" s="934">
        <f t="shared" si="0"/>
        <v>9615</v>
      </c>
      <c r="E18" s="935">
        <f t="shared" si="1"/>
        <v>13.226494256826465</v>
      </c>
      <c r="F18" s="932"/>
      <c r="G18" s="934">
        <v>2995</v>
      </c>
      <c r="H18" s="935">
        <v>31.149245969838795</v>
      </c>
      <c r="I18" s="934">
        <v>253</v>
      </c>
      <c r="J18" s="935">
        <v>8.4474123539232053</v>
      </c>
      <c r="K18" s="932"/>
      <c r="L18" s="934">
        <v>2557</v>
      </c>
      <c r="M18" s="935">
        <v>26.593863754550185</v>
      </c>
      <c r="N18" s="934">
        <v>449</v>
      </c>
      <c r="O18" s="935">
        <v>17.559640203363315</v>
      </c>
      <c r="P18" s="932"/>
      <c r="Q18" s="934">
        <v>4063</v>
      </c>
      <c r="R18" s="935">
        <v>42.256890275611028</v>
      </c>
      <c r="S18" s="934">
        <v>1369</v>
      </c>
      <c r="T18" s="935">
        <f t="shared" si="2"/>
        <v>33.694314545902046</v>
      </c>
    </row>
    <row r="19" spans="1:20" s="331" customFormat="1" ht="18" customHeight="1" x14ac:dyDescent="0.25">
      <c r="A19" s="330"/>
      <c r="B19" s="933" t="s">
        <v>41</v>
      </c>
      <c r="C19" s="932"/>
      <c r="D19" s="934">
        <f t="shared" si="0"/>
        <v>17</v>
      </c>
      <c r="E19" s="935">
        <f t="shared" si="1"/>
        <v>2.3385377261159641E-2</v>
      </c>
      <c r="F19" s="932"/>
      <c r="G19" s="934">
        <v>10</v>
      </c>
      <c r="H19" s="935">
        <v>58.82352941176471</v>
      </c>
      <c r="I19" s="934">
        <v>9</v>
      </c>
      <c r="J19" s="935">
        <v>90</v>
      </c>
      <c r="K19" s="932"/>
      <c r="L19" s="934">
        <v>5</v>
      </c>
      <c r="M19" s="935">
        <v>29.411764705882355</v>
      </c>
      <c r="N19" s="934">
        <v>5</v>
      </c>
      <c r="O19" s="935">
        <v>100</v>
      </c>
      <c r="P19" s="932"/>
      <c r="Q19" s="934">
        <v>2</v>
      </c>
      <c r="R19" s="935">
        <v>11.76470588235294</v>
      </c>
      <c r="S19" s="934">
        <v>2</v>
      </c>
      <c r="T19" s="935">
        <f t="shared" si="2"/>
        <v>100</v>
      </c>
    </row>
    <row r="20" spans="1:20" s="331" customFormat="1" ht="18" customHeight="1" x14ac:dyDescent="0.25">
      <c r="A20" s="330"/>
      <c r="B20" s="933" t="s">
        <v>3</v>
      </c>
      <c r="C20" s="932"/>
      <c r="D20" s="934">
        <f t="shared" si="0"/>
        <v>1563</v>
      </c>
      <c r="E20" s="935">
        <f t="shared" si="1"/>
        <v>2.1500790975995598</v>
      </c>
      <c r="F20" s="932"/>
      <c r="G20" s="934">
        <v>18</v>
      </c>
      <c r="H20" s="935">
        <v>1.1516314779270633</v>
      </c>
      <c r="I20" s="934">
        <v>1</v>
      </c>
      <c r="J20" s="935">
        <v>5.5555555555555554</v>
      </c>
      <c r="K20" s="932"/>
      <c r="L20" s="934">
        <v>303</v>
      </c>
      <c r="M20" s="935">
        <v>19.385796545105567</v>
      </c>
      <c r="N20" s="934">
        <v>72</v>
      </c>
      <c r="O20" s="935">
        <v>23.762376237623762</v>
      </c>
      <c r="P20" s="932"/>
      <c r="Q20" s="934">
        <v>1242</v>
      </c>
      <c r="R20" s="935">
        <v>79.462571976967368</v>
      </c>
      <c r="S20" s="934">
        <v>394</v>
      </c>
      <c r="T20" s="935">
        <f t="shared" si="2"/>
        <v>31.723027375201291</v>
      </c>
    </row>
    <row r="21" spans="1:20" s="331" customFormat="1" ht="18" customHeight="1" x14ac:dyDescent="0.25">
      <c r="A21" s="330"/>
      <c r="B21" s="933" t="s">
        <v>2</v>
      </c>
      <c r="C21" s="932"/>
      <c r="D21" s="934">
        <f t="shared" si="0"/>
        <v>1577</v>
      </c>
      <c r="E21" s="935">
        <f t="shared" si="1"/>
        <v>2.1693376435793383</v>
      </c>
      <c r="F21" s="932"/>
      <c r="G21" s="934">
        <v>340</v>
      </c>
      <c r="H21" s="935">
        <v>21.559923906150917</v>
      </c>
      <c r="I21" s="934">
        <v>49</v>
      </c>
      <c r="J21" s="935">
        <v>14.411764705882351</v>
      </c>
      <c r="K21" s="932"/>
      <c r="L21" s="934">
        <v>333</v>
      </c>
      <c r="M21" s="935">
        <v>21.116043119847813</v>
      </c>
      <c r="N21" s="934">
        <v>73</v>
      </c>
      <c r="O21" s="935">
        <v>21.921921921921921</v>
      </c>
      <c r="P21" s="932"/>
      <c r="Q21" s="934">
        <v>904</v>
      </c>
      <c r="R21" s="935">
        <v>57.32403297400127</v>
      </c>
      <c r="S21" s="934">
        <v>789</v>
      </c>
      <c r="T21" s="935">
        <f t="shared" si="2"/>
        <v>87.278761061946909</v>
      </c>
    </row>
    <row r="22" spans="1:20" s="331" customFormat="1" ht="18" customHeight="1" x14ac:dyDescent="0.25">
      <c r="A22" s="330"/>
      <c r="B22" s="933" t="s">
        <v>35</v>
      </c>
      <c r="C22" s="932"/>
      <c r="D22" s="934">
        <f t="shared" si="0"/>
        <v>6095</v>
      </c>
      <c r="E22" s="935">
        <f t="shared" si="1"/>
        <v>8.3843455533392941</v>
      </c>
      <c r="F22" s="932"/>
      <c r="G22" s="934">
        <v>1565</v>
      </c>
      <c r="H22" s="935">
        <v>25.676784249384742</v>
      </c>
      <c r="I22" s="934">
        <v>9</v>
      </c>
      <c r="J22" s="935">
        <v>0.57507987220447288</v>
      </c>
      <c r="K22" s="932"/>
      <c r="L22" s="934">
        <v>2224</v>
      </c>
      <c r="M22" s="935">
        <v>36.488925348646433</v>
      </c>
      <c r="N22" s="934">
        <v>78</v>
      </c>
      <c r="O22" s="935">
        <v>3.5071942446043161</v>
      </c>
      <c r="P22" s="932"/>
      <c r="Q22" s="934">
        <v>2306</v>
      </c>
      <c r="R22" s="935">
        <v>37.834290401968829</v>
      </c>
      <c r="S22" s="934">
        <v>196</v>
      </c>
      <c r="T22" s="935">
        <f t="shared" si="2"/>
        <v>8.4995663486556801</v>
      </c>
    </row>
    <row r="23" spans="1:20" s="331" customFormat="1" ht="18" customHeight="1" x14ac:dyDescent="0.25">
      <c r="A23" s="330"/>
      <c r="B23" s="933" t="s">
        <v>42</v>
      </c>
      <c r="C23" s="932"/>
      <c r="D23" s="934">
        <f t="shared" si="0"/>
        <v>5482</v>
      </c>
      <c r="E23" s="935">
        <f t="shared" si="1"/>
        <v>7.5410963615104203</v>
      </c>
      <c r="F23" s="932"/>
      <c r="G23" s="934">
        <v>2174</v>
      </c>
      <c r="H23" s="935">
        <v>39.657059467347686</v>
      </c>
      <c r="I23" s="934">
        <v>18</v>
      </c>
      <c r="J23" s="935">
        <v>0.82796688132474694</v>
      </c>
      <c r="K23" s="932"/>
      <c r="L23" s="934">
        <v>2416</v>
      </c>
      <c r="M23" s="935">
        <v>44.071506749361546</v>
      </c>
      <c r="N23" s="934">
        <v>45</v>
      </c>
      <c r="O23" s="935">
        <v>1.8625827814569538</v>
      </c>
      <c r="P23" s="932"/>
      <c r="Q23" s="934">
        <v>892</v>
      </c>
      <c r="R23" s="935">
        <v>16.271433783290771</v>
      </c>
      <c r="S23" s="934">
        <v>92</v>
      </c>
      <c r="T23" s="935">
        <f t="shared" si="2"/>
        <v>10.31390134529148</v>
      </c>
    </row>
    <row r="24" spans="1:20" s="331" customFormat="1" ht="18" customHeight="1" x14ac:dyDescent="0.25">
      <c r="A24" s="330">
        <v>47094</v>
      </c>
      <c r="B24" s="933" t="s">
        <v>43</v>
      </c>
      <c r="C24" s="932"/>
      <c r="D24" s="934">
        <f t="shared" si="0"/>
        <v>3731</v>
      </c>
      <c r="E24" s="935">
        <f t="shared" si="1"/>
        <v>5.1324025036109777</v>
      </c>
      <c r="F24" s="932"/>
      <c r="G24" s="934">
        <v>1342</v>
      </c>
      <c r="H24" s="935">
        <v>35.96890913964085</v>
      </c>
      <c r="I24" s="934">
        <v>30</v>
      </c>
      <c r="J24" s="935">
        <v>2.2354694485842028</v>
      </c>
      <c r="K24" s="932"/>
      <c r="L24" s="934">
        <v>1891</v>
      </c>
      <c r="M24" s="935">
        <v>50.683462878584827</v>
      </c>
      <c r="N24" s="934">
        <v>145</v>
      </c>
      <c r="O24" s="935">
        <v>7.6679005817028028</v>
      </c>
      <c r="P24" s="932"/>
      <c r="Q24" s="934">
        <v>498</v>
      </c>
      <c r="R24" s="935">
        <v>13.347627981774323</v>
      </c>
      <c r="S24" s="934">
        <v>64</v>
      </c>
      <c r="T24" s="935">
        <f t="shared" si="2"/>
        <v>12.851405622489958</v>
      </c>
    </row>
    <row r="25" spans="1:20" s="331" customFormat="1" ht="18" customHeight="1" x14ac:dyDescent="0.25">
      <c r="B25" s="933" t="s">
        <v>44</v>
      </c>
      <c r="C25" s="932"/>
      <c r="D25" s="934">
        <f t="shared" si="0"/>
        <v>2162</v>
      </c>
      <c r="E25" s="935">
        <f t="shared" si="1"/>
        <v>2.9740697434486556</v>
      </c>
      <c r="F25" s="932"/>
      <c r="G25" s="934">
        <v>304</v>
      </c>
      <c r="H25" s="935">
        <v>14.061054579093431</v>
      </c>
      <c r="I25" s="934">
        <v>8</v>
      </c>
      <c r="J25" s="935">
        <v>2.6315789473684208</v>
      </c>
      <c r="K25" s="932"/>
      <c r="L25" s="934">
        <v>558</v>
      </c>
      <c r="M25" s="935">
        <v>25.809435707678073</v>
      </c>
      <c r="N25" s="934">
        <v>20</v>
      </c>
      <c r="O25" s="935">
        <v>3.5842293906810032</v>
      </c>
      <c r="P25" s="932"/>
      <c r="Q25" s="934">
        <v>1300</v>
      </c>
      <c r="R25" s="935">
        <v>60.129509713228494</v>
      </c>
      <c r="S25" s="934">
        <v>306</v>
      </c>
      <c r="T25" s="935">
        <f t="shared" si="2"/>
        <v>23.53846153846154</v>
      </c>
    </row>
    <row r="26" spans="1:20" s="331" customFormat="1" ht="18" customHeight="1" x14ac:dyDescent="0.25">
      <c r="B26" s="933" t="s">
        <v>45</v>
      </c>
      <c r="C26" s="932"/>
      <c r="D26" s="934">
        <f t="shared" si="0"/>
        <v>1071</v>
      </c>
      <c r="E26" s="935">
        <f t="shared" si="1"/>
        <v>1.4732787674530572</v>
      </c>
      <c r="F26" s="932"/>
      <c r="G26" s="934">
        <v>257</v>
      </c>
      <c r="H26" s="935">
        <v>23.996265172735761</v>
      </c>
      <c r="I26" s="934">
        <v>16</v>
      </c>
      <c r="J26" s="935">
        <v>6.2256809338521402</v>
      </c>
      <c r="K26" s="932"/>
      <c r="L26" s="934">
        <v>444</v>
      </c>
      <c r="M26" s="935">
        <v>41.456582633053223</v>
      </c>
      <c r="N26" s="934">
        <v>25</v>
      </c>
      <c r="O26" s="935">
        <v>5.6306306306306304</v>
      </c>
      <c r="P26" s="932"/>
      <c r="Q26" s="934">
        <v>370</v>
      </c>
      <c r="R26" s="935">
        <v>34.547152194211016</v>
      </c>
      <c r="S26" s="934">
        <v>17</v>
      </c>
      <c r="T26" s="935">
        <f t="shared" si="2"/>
        <v>4.5945945945945947</v>
      </c>
    </row>
    <row r="27" spans="1:20" s="331" customFormat="1" ht="18" customHeight="1" x14ac:dyDescent="0.25">
      <c r="B27" s="933" t="s">
        <v>46</v>
      </c>
      <c r="C27" s="932"/>
      <c r="D27" s="934">
        <f t="shared" si="0"/>
        <v>1108</v>
      </c>
      <c r="E27" s="935">
        <f t="shared" si="1"/>
        <v>1.5241763532567576</v>
      </c>
      <c r="F27" s="932"/>
      <c r="G27" s="934">
        <v>373</v>
      </c>
      <c r="H27" s="935">
        <v>33.664259927797836</v>
      </c>
      <c r="I27" s="934">
        <v>11</v>
      </c>
      <c r="J27" s="935">
        <v>2.9490616621983912</v>
      </c>
      <c r="K27" s="932"/>
      <c r="L27" s="934">
        <v>567</v>
      </c>
      <c r="M27" s="935">
        <v>51.173285198555952</v>
      </c>
      <c r="N27" s="934">
        <v>24</v>
      </c>
      <c r="O27" s="935">
        <v>4.2328042328042326</v>
      </c>
      <c r="P27" s="932"/>
      <c r="Q27" s="934">
        <v>168</v>
      </c>
      <c r="R27" s="935">
        <v>15.162454873646208</v>
      </c>
      <c r="S27" s="934">
        <v>14</v>
      </c>
      <c r="T27" s="935">
        <f t="shared" si="2"/>
        <v>8.3333333333333321</v>
      </c>
    </row>
    <row r="28" spans="1:20" s="331" customFormat="1" ht="18" customHeight="1" x14ac:dyDescent="0.25">
      <c r="B28" s="955" t="s">
        <v>1</v>
      </c>
      <c r="C28" s="932"/>
      <c r="D28" s="956">
        <f t="shared" si="0"/>
        <v>643</v>
      </c>
      <c r="E28" s="957">
        <f t="shared" si="1"/>
        <v>0.88451750464268519</v>
      </c>
      <c r="F28" s="932"/>
      <c r="G28" s="956">
        <v>174</v>
      </c>
      <c r="H28" s="957">
        <v>27.060653188180407</v>
      </c>
      <c r="I28" s="956">
        <v>16</v>
      </c>
      <c r="J28" s="957">
        <v>9.1954022988505741</v>
      </c>
      <c r="K28" s="932"/>
      <c r="L28" s="956">
        <v>226</v>
      </c>
      <c r="M28" s="957">
        <v>35.147744945567652</v>
      </c>
      <c r="N28" s="956">
        <v>26</v>
      </c>
      <c r="O28" s="957">
        <v>11.504424778761061</v>
      </c>
      <c r="P28" s="932"/>
      <c r="Q28" s="956">
        <v>243</v>
      </c>
      <c r="R28" s="957">
        <v>37.791601866251945</v>
      </c>
      <c r="S28" s="956">
        <v>43</v>
      </c>
      <c r="T28" s="957">
        <f t="shared" si="2"/>
        <v>17.695473251028808</v>
      </c>
    </row>
    <row r="29" spans="1:20" s="319" customFormat="1" ht="18" customHeight="1" x14ac:dyDescent="0.25">
      <c r="B29" s="1291" t="s">
        <v>0</v>
      </c>
      <c r="C29" s="1284"/>
      <c r="D29" s="1292">
        <f>SUM(D11:D28)</f>
        <v>72695</v>
      </c>
      <c r="E29" s="1293">
        <f t="shared" si="1"/>
        <v>100</v>
      </c>
      <c r="F29" s="1284"/>
      <c r="G29" s="1292">
        <f>SUM(G11:G28)</f>
        <v>23034</v>
      </c>
      <c r="H29" s="1293">
        <f t="shared" ref="H29" si="3">G29/$D29*100</f>
        <v>31.685810578444183</v>
      </c>
      <c r="I29" s="1292">
        <f>SUM(I11:I28)</f>
        <v>558</v>
      </c>
      <c r="J29" s="1293">
        <f t="shared" ref="J29" si="4">I29/G29*100</f>
        <v>2.4225058609012766</v>
      </c>
      <c r="K29" s="1284"/>
      <c r="L29" s="1292">
        <f>SUM(L11:L28)</f>
        <v>25026</v>
      </c>
      <c r="M29" s="1293">
        <f t="shared" ref="M29" si="5">L29/$D29*100</f>
        <v>34.426026549281239</v>
      </c>
      <c r="N29" s="1292">
        <f>SUM(N11:N28)</f>
        <v>1240</v>
      </c>
      <c r="O29" s="1293">
        <f t="shared" ref="O29" si="6">N29/L29*100</f>
        <v>4.9548469591624711</v>
      </c>
      <c r="P29" s="1284"/>
      <c r="Q29" s="1292">
        <f>SUM(Q11:Q28)</f>
        <v>24635</v>
      </c>
      <c r="R29" s="1293">
        <f t="shared" ref="R29" si="7">Q29/$D29*100</f>
        <v>33.888162872274577</v>
      </c>
      <c r="S29" s="1292">
        <f>SUM(S11:S28)</f>
        <v>6442</v>
      </c>
      <c r="T29" s="1293">
        <f t="shared" si="2"/>
        <v>26.149786888573168</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55</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437</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73</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134516</v>
      </c>
      <c r="E11" s="930">
        <f>D11/D$29*100</f>
        <v>27.572494737252057</v>
      </c>
      <c r="F11" s="932"/>
      <c r="G11" s="929">
        <v>26954</v>
      </c>
      <c r="H11" s="930">
        <v>20.037765024235036</v>
      </c>
      <c r="I11" s="929">
        <v>203</v>
      </c>
      <c r="J11" s="930">
        <v>0.75313497069080659</v>
      </c>
      <c r="K11" s="932"/>
      <c r="L11" s="929">
        <v>59017</v>
      </c>
      <c r="M11" s="930">
        <v>43.87359124565107</v>
      </c>
      <c r="N11" s="929">
        <v>577</v>
      </c>
      <c r="O11" s="930">
        <v>0.97768439602148538</v>
      </c>
      <c r="P11" s="932"/>
      <c r="Q11" s="929">
        <v>48545</v>
      </c>
      <c r="R11" s="930">
        <v>36.088643730113887</v>
      </c>
      <c r="S11" s="929">
        <v>5410</v>
      </c>
      <c r="T11" s="930">
        <f>S11/Q11*100</f>
        <v>11.144299103924194</v>
      </c>
    </row>
    <row r="12" spans="1:22" s="331" customFormat="1" ht="18" customHeight="1" x14ac:dyDescent="0.25">
      <c r="A12" s="330"/>
      <c r="B12" s="933" t="s">
        <v>7</v>
      </c>
      <c r="C12" s="932"/>
      <c r="D12" s="934">
        <f t="shared" ref="D12:D28" si="0">G12+L12+Q12</f>
        <v>8226</v>
      </c>
      <c r="E12" s="935">
        <f t="shared" ref="E12:E29" si="1">D12/D$29*100</f>
        <v>1.686129097718007</v>
      </c>
      <c r="F12" s="932"/>
      <c r="G12" s="934">
        <v>1297</v>
      </c>
      <c r="H12" s="935">
        <v>15.767079990274738</v>
      </c>
      <c r="I12" s="934">
        <v>5</v>
      </c>
      <c r="J12" s="935">
        <v>0.38550501156515038</v>
      </c>
      <c r="K12" s="932"/>
      <c r="L12" s="934">
        <v>2738</v>
      </c>
      <c r="M12" s="935">
        <v>33.284707026501337</v>
      </c>
      <c r="N12" s="934">
        <v>20</v>
      </c>
      <c r="O12" s="935">
        <v>0.73046018991964945</v>
      </c>
      <c r="P12" s="932"/>
      <c r="Q12" s="934">
        <v>4191</v>
      </c>
      <c r="R12" s="935">
        <v>50.948212983223925</v>
      </c>
      <c r="S12" s="934">
        <v>81</v>
      </c>
      <c r="T12" s="935">
        <f t="shared" ref="T12:T29" si="2">S12/Q12*100</f>
        <v>1.9327129563350036</v>
      </c>
    </row>
    <row r="13" spans="1:22" s="331" customFormat="1" ht="18" customHeight="1" x14ac:dyDescent="0.25">
      <c r="A13" s="330"/>
      <c r="B13" s="933" t="s">
        <v>37</v>
      </c>
      <c r="C13" s="932"/>
      <c r="D13" s="934">
        <f t="shared" si="0"/>
        <v>4601</v>
      </c>
      <c r="E13" s="935">
        <f t="shared" si="1"/>
        <v>0.94309263051307446</v>
      </c>
      <c r="F13" s="932"/>
      <c r="G13" s="934">
        <v>470</v>
      </c>
      <c r="H13" s="935">
        <v>10.215170615083677</v>
      </c>
      <c r="I13" s="934">
        <v>21</v>
      </c>
      <c r="J13" s="935">
        <v>4.4680851063829792</v>
      </c>
      <c r="K13" s="932"/>
      <c r="L13" s="934">
        <v>1322</v>
      </c>
      <c r="M13" s="935">
        <v>28.732884155618343</v>
      </c>
      <c r="N13" s="934">
        <v>67</v>
      </c>
      <c r="O13" s="935">
        <v>5.0680786686838131</v>
      </c>
      <c r="P13" s="932"/>
      <c r="Q13" s="934">
        <v>2809</v>
      </c>
      <c r="R13" s="935">
        <v>61.051945229297978</v>
      </c>
      <c r="S13" s="934">
        <v>138</v>
      </c>
      <c r="T13" s="935">
        <f t="shared" si="2"/>
        <v>4.9127803488786048</v>
      </c>
    </row>
    <row r="14" spans="1:22" s="331" customFormat="1" ht="18" customHeight="1" x14ac:dyDescent="0.25">
      <c r="A14" s="330"/>
      <c r="B14" s="933" t="s">
        <v>38</v>
      </c>
      <c r="C14" s="932"/>
      <c r="D14" s="934">
        <f t="shared" si="0"/>
        <v>14974</v>
      </c>
      <c r="E14" s="935">
        <f t="shared" si="1"/>
        <v>3.0693042923935612</v>
      </c>
      <c r="F14" s="932"/>
      <c r="G14" s="934">
        <v>2439</v>
      </c>
      <c r="H14" s="935">
        <v>16.288232937090957</v>
      </c>
      <c r="I14" s="934">
        <v>254</v>
      </c>
      <c r="J14" s="935">
        <v>10.414104141041411</v>
      </c>
      <c r="K14" s="932"/>
      <c r="L14" s="934">
        <v>4985</v>
      </c>
      <c r="M14" s="935">
        <v>33.291037798851342</v>
      </c>
      <c r="N14" s="934">
        <v>440</v>
      </c>
      <c r="O14" s="935">
        <v>8.8264794383149443</v>
      </c>
      <c r="P14" s="932"/>
      <c r="Q14" s="934">
        <v>7550</v>
      </c>
      <c r="R14" s="935">
        <v>50.420729264057698</v>
      </c>
      <c r="S14" s="934">
        <v>646</v>
      </c>
      <c r="T14" s="935">
        <f t="shared" si="2"/>
        <v>8.556291390728477</v>
      </c>
    </row>
    <row r="15" spans="1:22" s="331" customFormat="1" ht="18" customHeight="1" x14ac:dyDescent="0.25">
      <c r="A15" s="330"/>
      <c r="B15" s="933" t="s">
        <v>6</v>
      </c>
      <c r="C15" s="932"/>
      <c r="D15" s="934">
        <f t="shared" si="0"/>
        <v>2535</v>
      </c>
      <c r="E15" s="935">
        <f t="shared" si="1"/>
        <v>0.51961308810055284</v>
      </c>
      <c r="F15" s="932"/>
      <c r="G15" s="934">
        <v>602</v>
      </c>
      <c r="H15" s="935">
        <v>23.747534516765288</v>
      </c>
      <c r="I15" s="934">
        <v>55</v>
      </c>
      <c r="J15" s="935">
        <v>9.1362126245847186</v>
      </c>
      <c r="K15" s="932"/>
      <c r="L15" s="934">
        <v>926</v>
      </c>
      <c r="M15" s="935">
        <v>36.528599605522686</v>
      </c>
      <c r="N15" s="934">
        <v>111</v>
      </c>
      <c r="O15" s="935">
        <v>11.987041036717063</v>
      </c>
      <c r="P15" s="932"/>
      <c r="Q15" s="934">
        <v>1007</v>
      </c>
      <c r="R15" s="935">
        <v>39.723865877712036</v>
      </c>
      <c r="S15" s="934">
        <v>179</v>
      </c>
      <c r="T15" s="935">
        <f t="shared" si="2"/>
        <v>17.775571002979145</v>
      </c>
    </row>
    <row r="16" spans="1:22" s="331" customFormat="1" ht="18" customHeight="1" x14ac:dyDescent="0.25">
      <c r="A16" s="330"/>
      <c r="B16" s="933" t="s">
        <v>5</v>
      </c>
      <c r="C16" s="932"/>
      <c r="D16" s="934">
        <f t="shared" si="0"/>
        <v>3541</v>
      </c>
      <c r="E16" s="935">
        <f t="shared" si="1"/>
        <v>0.72581851872349401</v>
      </c>
      <c r="F16" s="932"/>
      <c r="G16" s="934">
        <v>520</v>
      </c>
      <c r="H16" s="935">
        <v>14.685117198531488</v>
      </c>
      <c r="I16" s="934">
        <v>55</v>
      </c>
      <c r="J16" s="935">
        <v>10.576923076923077</v>
      </c>
      <c r="K16" s="932"/>
      <c r="L16" s="934">
        <v>1398</v>
      </c>
      <c r="M16" s="935">
        <v>39.480372776051965</v>
      </c>
      <c r="N16" s="934">
        <v>190</v>
      </c>
      <c r="O16" s="935">
        <v>13.590844062947067</v>
      </c>
      <c r="P16" s="932"/>
      <c r="Q16" s="934">
        <v>1623</v>
      </c>
      <c r="R16" s="935">
        <v>45.834510025416549</v>
      </c>
      <c r="S16" s="934">
        <v>320</v>
      </c>
      <c r="T16" s="935">
        <f t="shared" si="2"/>
        <v>19.716574245224891</v>
      </c>
    </row>
    <row r="17" spans="1:20" s="331" customFormat="1" ht="18" customHeight="1" x14ac:dyDescent="0.25">
      <c r="A17" s="330"/>
      <c r="B17" s="933" t="s">
        <v>4</v>
      </c>
      <c r="C17" s="932"/>
      <c r="D17" s="934">
        <f t="shared" si="0"/>
        <v>27870</v>
      </c>
      <c r="E17" s="935">
        <f t="shared" si="1"/>
        <v>5.7126693354486813</v>
      </c>
      <c r="F17" s="932"/>
      <c r="G17" s="934">
        <v>3849</v>
      </c>
      <c r="H17" s="935">
        <v>13.810548977395049</v>
      </c>
      <c r="I17" s="934">
        <v>85</v>
      </c>
      <c r="J17" s="935">
        <v>2.2083658093011169</v>
      </c>
      <c r="K17" s="932"/>
      <c r="L17" s="934">
        <v>8466</v>
      </c>
      <c r="M17" s="935">
        <v>30.376749192680304</v>
      </c>
      <c r="N17" s="934">
        <v>353</v>
      </c>
      <c r="O17" s="935">
        <v>4.1696196550909521</v>
      </c>
      <c r="P17" s="932"/>
      <c r="Q17" s="934">
        <v>15555</v>
      </c>
      <c r="R17" s="935">
        <v>55.812701829924649</v>
      </c>
      <c r="S17" s="934">
        <v>1532</v>
      </c>
      <c r="T17" s="935">
        <f t="shared" si="2"/>
        <v>9.8489231758277072</v>
      </c>
    </row>
    <row r="18" spans="1:20" s="331" customFormat="1" ht="18" customHeight="1" x14ac:dyDescent="0.25">
      <c r="A18" s="330"/>
      <c r="B18" s="933" t="s">
        <v>40</v>
      </c>
      <c r="C18" s="932"/>
      <c r="D18" s="934">
        <f t="shared" si="0"/>
        <v>29596</v>
      </c>
      <c r="E18" s="935">
        <f t="shared" si="1"/>
        <v>6.0664571816268085</v>
      </c>
      <c r="F18" s="932"/>
      <c r="G18" s="934">
        <v>5061</v>
      </c>
      <c r="H18" s="935">
        <v>17.100283822138127</v>
      </c>
      <c r="I18" s="934">
        <v>889</v>
      </c>
      <c r="J18" s="935">
        <v>17.565698478561547</v>
      </c>
      <c r="K18" s="932"/>
      <c r="L18" s="934">
        <v>8828</v>
      </c>
      <c r="M18" s="935">
        <v>29.828355183132853</v>
      </c>
      <c r="N18" s="934">
        <v>2933</v>
      </c>
      <c r="O18" s="935">
        <v>33.22383325781604</v>
      </c>
      <c r="P18" s="932"/>
      <c r="Q18" s="934">
        <v>15707</v>
      </c>
      <c r="R18" s="935">
        <v>53.071360994729019</v>
      </c>
      <c r="S18" s="934">
        <v>7976</v>
      </c>
      <c r="T18" s="935">
        <f t="shared" si="2"/>
        <v>50.779907047813076</v>
      </c>
    </row>
    <row r="19" spans="1:20" s="331" customFormat="1" ht="18" customHeight="1" x14ac:dyDescent="0.25">
      <c r="A19" s="330"/>
      <c r="B19" s="933" t="s">
        <v>41</v>
      </c>
      <c r="C19" s="932"/>
      <c r="D19" s="934">
        <f t="shared" si="0"/>
        <v>31647</v>
      </c>
      <c r="E19" s="935">
        <f t="shared" si="1"/>
        <v>6.4868620903819316</v>
      </c>
      <c r="F19" s="932"/>
      <c r="G19" s="934">
        <v>3897</v>
      </c>
      <c r="H19" s="935">
        <v>12.313963408853921</v>
      </c>
      <c r="I19" s="934">
        <v>22</v>
      </c>
      <c r="J19" s="935">
        <v>0.56453682319733123</v>
      </c>
      <c r="K19" s="932"/>
      <c r="L19" s="934">
        <v>11358</v>
      </c>
      <c r="M19" s="935">
        <v>35.889657787468003</v>
      </c>
      <c r="N19" s="934">
        <v>40</v>
      </c>
      <c r="O19" s="935">
        <v>0.35217467864060575</v>
      </c>
      <c r="P19" s="932"/>
      <c r="Q19" s="934">
        <v>16392</v>
      </c>
      <c r="R19" s="935">
        <v>51.796378803678081</v>
      </c>
      <c r="S19" s="934">
        <v>35</v>
      </c>
      <c r="T19" s="935">
        <f t="shared" si="2"/>
        <v>0.21351878965348953</v>
      </c>
    </row>
    <row r="20" spans="1:20" s="331" customFormat="1" ht="18" customHeight="1" x14ac:dyDescent="0.25">
      <c r="A20" s="330"/>
      <c r="B20" s="933" t="s">
        <v>3</v>
      </c>
      <c r="C20" s="932"/>
      <c r="D20" s="934">
        <f t="shared" si="0"/>
        <v>88309</v>
      </c>
      <c r="E20" s="935">
        <f t="shared" si="1"/>
        <v>18.101188243420797</v>
      </c>
      <c r="F20" s="932"/>
      <c r="G20" s="934">
        <v>22568</v>
      </c>
      <c r="H20" s="935">
        <v>25.555719122626229</v>
      </c>
      <c r="I20" s="934">
        <v>1567</v>
      </c>
      <c r="J20" s="935">
        <v>6.9434597660404105</v>
      </c>
      <c r="K20" s="932"/>
      <c r="L20" s="934">
        <v>32021</v>
      </c>
      <c r="M20" s="935">
        <v>36.260177331868782</v>
      </c>
      <c r="N20" s="934">
        <v>3636</v>
      </c>
      <c r="O20" s="935">
        <v>11.35504824958621</v>
      </c>
      <c r="P20" s="932"/>
      <c r="Q20" s="934">
        <v>33720</v>
      </c>
      <c r="R20" s="935">
        <v>38.184103545504989</v>
      </c>
      <c r="S20" s="934">
        <v>5817</v>
      </c>
      <c r="T20" s="935">
        <f t="shared" si="2"/>
        <v>17.250889679715304</v>
      </c>
    </row>
    <row r="21" spans="1:20" s="331" customFormat="1" ht="18" customHeight="1" x14ac:dyDescent="0.25">
      <c r="A21" s="330"/>
      <c r="B21" s="933" t="s">
        <v>2</v>
      </c>
      <c r="C21" s="932"/>
      <c r="D21" s="934">
        <f t="shared" si="0"/>
        <v>6784</v>
      </c>
      <c r="E21" s="935">
        <f t="shared" si="1"/>
        <v>1.3905543154533138</v>
      </c>
      <c r="F21" s="932"/>
      <c r="G21" s="934">
        <v>983</v>
      </c>
      <c r="H21" s="935">
        <v>14.489976415094338</v>
      </c>
      <c r="I21" s="934">
        <v>113</v>
      </c>
      <c r="J21" s="935">
        <v>11.495422177009155</v>
      </c>
      <c r="K21" s="932"/>
      <c r="L21" s="934">
        <v>2189</v>
      </c>
      <c r="M21" s="935">
        <v>32.267099056603776</v>
      </c>
      <c r="N21" s="934">
        <v>309</v>
      </c>
      <c r="O21" s="935">
        <v>14.116034719049795</v>
      </c>
      <c r="P21" s="932"/>
      <c r="Q21" s="934">
        <v>3612</v>
      </c>
      <c r="R21" s="935">
        <v>53.242924528301884</v>
      </c>
      <c r="S21" s="934">
        <v>704</v>
      </c>
      <c r="T21" s="935">
        <f t="shared" si="2"/>
        <v>19.4905869324474</v>
      </c>
    </row>
    <row r="22" spans="1:20" s="331" customFormat="1" ht="18" customHeight="1" x14ac:dyDescent="0.25">
      <c r="A22" s="330"/>
      <c r="B22" s="933" t="s">
        <v>35</v>
      </c>
      <c r="C22" s="932"/>
      <c r="D22" s="934">
        <f t="shared" si="0"/>
        <v>14401</v>
      </c>
      <c r="E22" s="935">
        <f t="shared" si="1"/>
        <v>2.9518532866808922</v>
      </c>
      <c r="F22" s="932"/>
      <c r="G22" s="934">
        <v>3689</v>
      </c>
      <c r="H22" s="935">
        <v>25.616276647455038</v>
      </c>
      <c r="I22" s="934">
        <v>9</v>
      </c>
      <c r="J22" s="935">
        <v>0.24396855516400109</v>
      </c>
      <c r="K22" s="932"/>
      <c r="L22" s="934">
        <v>5155</v>
      </c>
      <c r="M22" s="935">
        <v>35.796125269078537</v>
      </c>
      <c r="N22" s="934">
        <v>46</v>
      </c>
      <c r="O22" s="935">
        <v>0.89233753637245394</v>
      </c>
      <c r="P22" s="932"/>
      <c r="Q22" s="934">
        <v>5557</v>
      </c>
      <c r="R22" s="935">
        <v>38.587598083466425</v>
      </c>
      <c r="S22" s="934">
        <v>127</v>
      </c>
      <c r="T22" s="935">
        <f t="shared" si="2"/>
        <v>2.2854057944934314</v>
      </c>
    </row>
    <row r="23" spans="1:20" s="331" customFormat="1" ht="18" customHeight="1" x14ac:dyDescent="0.25">
      <c r="A23" s="330"/>
      <c r="B23" s="933" t="s">
        <v>42</v>
      </c>
      <c r="C23" s="932"/>
      <c r="D23" s="934">
        <f t="shared" si="0"/>
        <v>76045</v>
      </c>
      <c r="E23" s="935">
        <f t="shared" si="1"/>
        <v>15.587367765130786</v>
      </c>
      <c r="F23" s="932"/>
      <c r="G23" s="934">
        <v>16605</v>
      </c>
      <c r="H23" s="935">
        <v>21.835755144979945</v>
      </c>
      <c r="I23" s="934">
        <v>2045</v>
      </c>
      <c r="J23" s="935">
        <v>12.315567600120445</v>
      </c>
      <c r="K23" s="932"/>
      <c r="L23" s="934">
        <v>28442</v>
      </c>
      <c r="M23" s="935">
        <v>37.40153856269314</v>
      </c>
      <c r="N23" s="934">
        <v>6188</v>
      </c>
      <c r="O23" s="935">
        <v>21.756557204134729</v>
      </c>
      <c r="P23" s="932"/>
      <c r="Q23" s="934">
        <v>30998</v>
      </c>
      <c r="R23" s="935">
        <v>40.762706292326911</v>
      </c>
      <c r="S23" s="934">
        <v>12431</v>
      </c>
      <c r="T23" s="935">
        <f t="shared" si="2"/>
        <v>40.102587263694431</v>
      </c>
    </row>
    <row r="24" spans="1:20" s="331" customFormat="1" ht="18" customHeight="1" x14ac:dyDescent="0.25">
      <c r="A24" s="330">
        <v>47094</v>
      </c>
      <c r="B24" s="933" t="s">
        <v>43</v>
      </c>
      <c r="C24" s="932"/>
      <c r="D24" s="934">
        <f t="shared" si="0"/>
        <v>11469</v>
      </c>
      <c r="E24" s="935">
        <f t="shared" si="1"/>
        <v>2.3508648944478265</v>
      </c>
      <c r="F24" s="932"/>
      <c r="G24" s="934">
        <v>2075</v>
      </c>
      <c r="H24" s="935">
        <v>18.092248670328711</v>
      </c>
      <c r="I24" s="934">
        <v>277</v>
      </c>
      <c r="J24" s="935">
        <v>13.349397590361445</v>
      </c>
      <c r="K24" s="932"/>
      <c r="L24" s="934">
        <v>4027</v>
      </c>
      <c r="M24" s="935">
        <v>35.112041154416254</v>
      </c>
      <c r="N24" s="934">
        <v>767</v>
      </c>
      <c r="O24" s="935">
        <v>19.046436553265458</v>
      </c>
      <c r="P24" s="932"/>
      <c r="Q24" s="934">
        <v>5367</v>
      </c>
      <c r="R24" s="935">
        <v>46.795710175255032</v>
      </c>
      <c r="S24" s="934">
        <v>1649</v>
      </c>
      <c r="T24" s="935">
        <f t="shared" si="2"/>
        <v>30.724799701881871</v>
      </c>
    </row>
    <row r="25" spans="1:20" s="331" customFormat="1" ht="18" customHeight="1" x14ac:dyDescent="0.25">
      <c r="B25" s="933" t="s">
        <v>44</v>
      </c>
      <c r="C25" s="932"/>
      <c r="D25" s="934">
        <f t="shared" si="0"/>
        <v>3359</v>
      </c>
      <c r="E25" s="935">
        <f t="shared" si="1"/>
        <v>0.68851296368037751</v>
      </c>
      <c r="F25" s="932"/>
      <c r="G25" s="934">
        <v>361</v>
      </c>
      <c r="H25" s="935">
        <v>10.747246204227448</v>
      </c>
      <c r="I25" s="934">
        <v>4</v>
      </c>
      <c r="J25" s="935">
        <v>1.10803324099723</v>
      </c>
      <c r="K25" s="932"/>
      <c r="L25" s="934">
        <v>1095</v>
      </c>
      <c r="M25" s="935">
        <v>32.598987793986304</v>
      </c>
      <c r="N25" s="934">
        <v>6</v>
      </c>
      <c r="O25" s="935">
        <v>0.54794520547945202</v>
      </c>
      <c r="P25" s="932"/>
      <c r="Q25" s="934">
        <v>1903</v>
      </c>
      <c r="R25" s="935">
        <v>56.653766001786245</v>
      </c>
      <c r="S25" s="934">
        <v>10</v>
      </c>
      <c r="T25" s="935">
        <f t="shared" si="2"/>
        <v>0.52548607461902264</v>
      </c>
    </row>
    <row r="26" spans="1:20" s="331" customFormat="1" ht="18" customHeight="1" x14ac:dyDescent="0.25">
      <c r="B26" s="933" t="s">
        <v>45</v>
      </c>
      <c r="C26" s="932"/>
      <c r="D26" s="934">
        <f t="shared" si="0"/>
        <v>25497</v>
      </c>
      <c r="E26" s="935">
        <f t="shared" si="1"/>
        <v>5.2262622908480454</v>
      </c>
      <c r="F26" s="932"/>
      <c r="G26" s="934">
        <v>4347</v>
      </c>
      <c r="H26" s="935">
        <v>17.049064595834803</v>
      </c>
      <c r="I26" s="934">
        <v>597</v>
      </c>
      <c r="J26" s="935">
        <v>13.7336093857833</v>
      </c>
      <c r="K26" s="932"/>
      <c r="L26" s="934">
        <v>8289</v>
      </c>
      <c r="M26" s="935">
        <v>32.509707024355805</v>
      </c>
      <c r="N26" s="934">
        <v>1650</v>
      </c>
      <c r="O26" s="935">
        <v>19.905899384726748</v>
      </c>
      <c r="P26" s="932"/>
      <c r="Q26" s="934">
        <v>12861</v>
      </c>
      <c r="R26" s="935">
        <v>50.441228379809388</v>
      </c>
      <c r="S26" s="934">
        <v>4520</v>
      </c>
      <c r="T26" s="935">
        <f t="shared" si="2"/>
        <v>35.145012051939972</v>
      </c>
    </row>
    <row r="27" spans="1:20" s="331" customFormat="1" ht="18" customHeight="1" x14ac:dyDescent="0.25">
      <c r="B27" s="933" t="s">
        <v>46</v>
      </c>
      <c r="C27" s="932"/>
      <c r="D27" s="934">
        <f t="shared" si="0"/>
        <v>3722</v>
      </c>
      <c r="E27" s="935">
        <f t="shared" si="1"/>
        <v>0.76291909818945081</v>
      </c>
      <c r="F27" s="932"/>
      <c r="G27" s="934">
        <v>495</v>
      </c>
      <c r="H27" s="935">
        <v>13.299301450832884</v>
      </c>
      <c r="I27" s="934">
        <v>140</v>
      </c>
      <c r="J27" s="935">
        <v>28.28282828282828</v>
      </c>
      <c r="K27" s="932"/>
      <c r="L27" s="934">
        <v>1274</v>
      </c>
      <c r="M27" s="935">
        <v>34.228909188608277</v>
      </c>
      <c r="N27" s="934">
        <v>460</v>
      </c>
      <c r="O27" s="935">
        <v>36.106750392464676</v>
      </c>
      <c r="P27" s="932"/>
      <c r="Q27" s="934">
        <v>1953</v>
      </c>
      <c r="R27" s="935">
        <v>52.471789360558837</v>
      </c>
      <c r="S27" s="934">
        <v>982</v>
      </c>
      <c r="T27" s="935">
        <f t="shared" si="2"/>
        <v>50.281618023553506</v>
      </c>
    </row>
    <row r="28" spans="1:20" s="331" customFormat="1" ht="18" customHeight="1" x14ac:dyDescent="0.25">
      <c r="B28" s="955" t="s">
        <v>1</v>
      </c>
      <c r="C28" s="932"/>
      <c r="D28" s="956">
        <f t="shared" si="0"/>
        <v>771</v>
      </c>
      <c r="E28" s="957">
        <f t="shared" si="1"/>
        <v>0.15803616999034564</v>
      </c>
      <c r="F28" s="932"/>
      <c r="G28" s="956">
        <v>196</v>
      </c>
      <c r="H28" s="957">
        <v>25.421530479896237</v>
      </c>
      <c r="I28" s="956">
        <v>9</v>
      </c>
      <c r="J28" s="957">
        <v>4.591836734693878</v>
      </c>
      <c r="K28" s="932"/>
      <c r="L28" s="956">
        <v>270</v>
      </c>
      <c r="M28" s="957">
        <v>35.019455252918284</v>
      </c>
      <c r="N28" s="956">
        <v>25</v>
      </c>
      <c r="O28" s="957">
        <v>9.2592592592592595</v>
      </c>
      <c r="P28" s="932"/>
      <c r="Q28" s="956">
        <v>305</v>
      </c>
      <c r="R28" s="957">
        <v>39.559014267185475</v>
      </c>
      <c r="S28" s="956">
        <v>59</v>
      </c>
      <c r="T28" s="957">
        <f t="shared" si="2"/>
        <v>19.344262295081968</v>
      </c>
    </row>
    <row r="29" spans="1:20" s="319" customFormat="1" ht="18" customHeight="1" x14ac:dyDescent="0.25">
      <c r="B29" s="1291" t="s">
        <v>0</v>
      </c>
      <c r="C29" s="1284"/>
      <c r="D29" s="1292">
        <f>SUM(D11:D28)</f>
        <v>487863</v>
      </c>
      <c r="E29" s="1293">
        <f t="shared" si="1"/>
        <v>100</v>
      </c>
      <c r="F29" s="1284"/>
      <c r="G29" s="1292">
        <f>SUM(G11:G28)</f>
        <v>96408</v>
      </c>
      <c r="H29" s="1293">
        <f t="shared" ref="H29" si="3">G29/$D29*100</f>
        <v>19.761285442839487</v>
      </c>
      <c r="I29" s="1292">
        <f>SUM(I11:I28)</f>
        <v>6350</v>
      </c>
      <c r="J29" s="1293">
        <f t="shared" ref="J29" si="4">I29/G29*100</f>
        <v>6.5865903244544031</v>
      </c>
      <c r="K29" s="1284"/>
      <c r="L29" s="1292">
        <f>SUM(L11:L28)</f>
        <v>181800</v>
      </c>
      <c r="M29" s="1293">
        <f t="shared" ref="M29" si="5">L29/$D29*100</f>
        <v>37.264559927684616</v>
      </c>
      <c r="N29" s="1292">
        <f>SUM(N11:N28)</f>
        <v>17818</v>
      </c>
      <c r="O29" s="1293">
        <f t="shared" ref="O29" si="6">N29/L29*100</f>
        <v>9.8008800880088014</v>
      </c>
      <c r="P29" s="1284"/>
      <c r="Q29" s="1292">
        <f>SUM(Q11:Q28)</f>
        <v>209655</v>
      </c>
      <c r="R29" s="1293">
        <f t="shared" ref="R29" si="7">Q29/$D29*100</f>
        <v>42.974154629475898</v>
      </c>
      <c r="S29" s="1292">
        <f>SUM(S11:S28)</f>
        <v>42616</v>
      </c>
      <c r="T29" s="1293">
        <f t="shared" si="2"/>
        <v>20.326727242374375</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80</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436</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74</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155162</v>
      </c>
      <c r="E11" s="930">
        <f>D11/D$29*100</f>
        <v>45.136723295322319</v>
      </c>
      <c r="F11" s="932"/>
      <c r="G11" s="929">
        <v>31483</v>
      </c>
      <c r="H11" s="930">
        <v>20.290406156146478</v>
      </c>
      <c r="I11" s="929">
        <v>8292</v>
      </c>
      <c r="J11" s="930">
        <v>26.338023695327639</v>
      </c>
      <c r="K11" s="932"/>
      <c r="L11" s="929">
        <v>69450</v>
      </c>
      <c r="M11" s="930">
        <v>44.759670537889434</v>
      </c>
      <c r="N11" s="929">
        <v>17763</v>
      </c>
      <c r="O11" s="930">
        <v>25.576673866090712</v>
      </c>
      <c r="P11" s="932"/>
      <c r="Q11" s="929">
        <v>54229</v>
      </c>
      <c r="R11" s="930">
        <v>34.949923305964084</v>
      </c>
      <c r="S11" s="929">
        <v>14905</v>
      </c>
      <c r="T11" s="930">
        <f>IFERROR(S11/Q11*100,"-")</f>
        <v>27.485293846465915</v>
      </c>
    </row>
    <row r="12" spans="1:22" s="331" customFormat="1" ht="18" customHeight="1" x14ac:dyDescent="0.25">
      <c r="A12" s="330"/>
      <c r="B12" s="933" t="s">
        <v>7</v>
      </c>
      <c r="C12" s="932"/>
      <c r="D12" s="934">
        <f t="shared" ref="D12:D28" si="0">G12+L12+Q12</f>
        <v>5468</v>
      </c>
      <c r="E12" s="935">
        <f t="shared" ref="E12:E29" si="1">D12/D$29*100</f>
        <v>1.5906446357924133</v>
      </c>
      <c r="F12" s="932"/>
      <c r="G12" s="934">
        <v>670</v>
      </c>
      <c r="H12" s="935">
        <v>12.253108997805413</v>
      </c>
      <c r="I12" s="934">
        <v>376</v>
      </c>
      <c r="J12" s="935">
        <v>56.119402985074629</v>
      </c>
      <c r="K12" s="932"/>
      <c r="L12" s="934">
        <v>1616</v>
      </c>
      <c r="M12" s="935">
        <v>29.553767373811269</v>
      </c>
      <c r="N12" s="934">
        <v>755</v>
      </c>
      <c r="O12" s="935">
        <v>46.720297029702976</v>
      </c>
      <c r="P12" s="932"/>
      <c r="Q12" s="934">
        <v>3182</v>
      </c>
      <c r="R12" s="935">
        <v>58.193123628383326</v>
      </c>
      <c r="S12" s="934">
        <v>1497</v>
      </c>
      <c r="T12" s="935">
        <f t="shared" ref="T12:T28" si="2">IFERROR(S12/Q12*100,"-")</f>
        <v>47.045883092394718</v>
      </c>
    </row>
    <row r="13" spans="1:22" s="331" customFormat="1" ht="18" customHeight="1" x14ac:dyDescent="0.25">
      <c r="A13" s="330"/>
      <c r="B13" s="933" t="s">
        <v>37</v>
      </c>
      <c r="C13" s="932"/>
      <c r="D13" s="934">
        <f t="shared" si="0"/>
        <v>7362</v>
      </c>
      <c r="E13" s="935">
        <f t="shared" si="1"/>
        <v>2.14161042587852</v>
      </c>
      <c r="F13" s="932"/>
      <c r="G13" s="934">
        <v>944</v>
      </c>
      <c r="H13" s="935">
        <v>12.822602553653898</v>
      </c>
      <c r="I13" s="934">
        <v>743</v>
      </c>
      <c r="J13" s="935">
        <v>78.707627118644069</v>
      </c>
      <c r="K13" s="932"/>
      <c r="L13" s="934">
        <v>1930</v>
      </c>
      <c r="M13" s="935">
        <v>26.215702254822059</v>
      </c>
      <c r="N13" s="934">
        <v>1235</v>
      </c>
      <c r="O13" s="935">
        <v>63.989637305699489</v>
      </c>
      <c r="P13" s="932"/>
      <c r="Q13" s="934">
        <v>4488</v>
      </c>
      <c r="R13" s="935">
        <v>60.961695191524043</v>
      </c>
      <c r="S13" s="934">
        <v>2623</v>
      </c>
      <c r="T13" s="935">
        <f t="shared" si="2"/>
        <v>58.444741532976828</v>
      </c>
    </row>
    <row r="14" spans="1:22" s="331" customFormat="1" ht="18" customHeight="1" x14ac:dyDescent="0.25">
      <c r="A14" s="330"/>
      <c r="B14" s="933" t="s">
        <v>38</v>
      </c>
      <c r="C14" s="932"/>
      <c r="D14" s="934">
        <f t="shared" si="0"/>
        <v>2034</v>
      </c>
      <c r="E14" s="935">
        <f t="shared" si="1"/>
        <v>0.59169187805445655</v>
      </c>
      <c r="F14" s="932"/>
      <c r="G14" s="934">
        <v>527</v>
      </c>
      <c r="H14" s="935">
        <v>25.909537856440512</v>
      </c>
      <c r="I14" s="934">
        <v>42</v>
      </c>
      <c r="J14" s="935">
        <v>7.9696394686907022</v>
      </c>
      <c r="K14" s="932"/>
      <c r="L14" s="934">
        <v>777</v>
      </c>
      <c r="M14" s="935">
        <v>38.200589970501476</v>
      </c>
      <c r="N14" s="934">
        <v>53</v>
      </c>
      <c r="O14" s="935">
        <v>6.8211068211068202</v>
      </c>
      <c r="P14" s="932"/>
      <c r="Q14" s="934">
        <v>730</v>
      </c>
      <c r="R14" s="935">
        <v>35.889872173058009</v>
      </c>
      <c r="S14" s="934">
        <v>78</v>
      </c>
      <c r="T14" s="935">
        <f t="shared" si="2"/>
        <v>10.684931506849315</v>
      </c>
    </row>
    <row r="15" spans="1:22" s="331" customFormat="1" ht="18" customHeight="1" x14ac:dyDescent="0.25">
      <c r="A15" s="330"/>
      <c r="B15" s="933" t="s">
        <v>6</v>
      </c>
      <c r="C15" s="932"/>
      <c r="D15" s="934">
        <f t="shared" si="0"/>
        <v>968</v>
      </c>
      <c r="E15" s="935">
        <f t="shared" si="1"/>
        <v>0.28159180823830582</v>
      </c>
      <c r="F15" s="932"/>
      <c r="G15" s="934">
        <v>303</v>
      </c>
      <c r="H15" s="935">
        <v>31.301652892561982</v>
      </c>
      <c r="I15" s="934">
        <v>56</v>
      </c>
      <c r="J15" s="935">
        <v>18.481848184818482</v>
      </c>
      <c r="K15" s="932"/>
      <c r="L15" s="934">
        <v>290</v>
      </c>
      <c r="M15" s="935">
        <v>29.958677685950413</v>
      </c>
      <c r="N15" s="934">
        <v>51</v>
      </c>
      <c r="O15" s="935">
        <v>17.586206896551722</v>
      </c>
      <c r="P15" s="932"/>
      <c r="Q15" s="934">
        <v>375</v>
      </c>
      <c r="R15" s="935">
        <v>38.739669421487605</v>
      </c>
      <c r="S15" s="934">
        <v>83</v>
      </c>
      <c r="T15" s="935">
        <f t="shared" si="2"/>
        <v>22.133333333333333</v>
      </c>
    </row>
    <row r="16" spans="1:22" s="331" customFormat="1" ht="18" customHeight="1" x14ac:dyDescent="0.25">
      <c r="A16" s="330"/>
      <c r="B16" s="933" t="s">
        <v>5</v>
      </c>
      <c r="C16" s="932"/>
      <c r="D16" s="934">
        <f t="shared" si="0"/>
        <v>1443</v>
      </c>
      <c r="E16" s="935">
        <f t="shared" si="1"/>
        <v>0.41976960670235047</v>
      </c>
      <c r="F16" s="932"/>
      <c r="G16" s="934">
        <v>441</v>
      </c>
      <c r="H16" s="935">
        <v>30.561330561330564</v>
      </c>
      <c r="I16" s="934">
        <v>138</v>
      </c>
      <c r="J16" s="935">
        <v>31.292517006802722</v>
      </c>
      <c r="K16" s="932"/>
      <c r="L16" s="934">
        <v>562</v>
      </c>
      <c r="M16" s="935">
        <v>38.946638946638942</v>
      </c>
      <c r="N16" s="934">
        <v>189</v>
      </c>
      <c r="O16" s="935">
        <v>33.629893238434164</v>
      </c>
      <c r="P16" s="932"/>
      <c r="Q16" s="934">
        <v>440</v>
      </c>
      <c r="R16" s="935">
        <v>30.492030492030491</v>
      </c>
      <c r="S16" s="934">
        <v>169</v>
      </c>
      <c r="T16" s="935">
        <f t="shared" si="2"/>
        <v>38.409090909090907</v>
      </c>
    </row>
    <row r="17" spans="1:20" s="331" customFormat="1" ht="18" customHeight="1" x14ac:dyDescent="0.25">
      <c r="A17" s="330"/>
      <c r="B17" s="933" t="s">
        <v>4</v>
      </c>
      <c r="C17" s="932"/>
      <c r="D17" s="934">
        <f t="shared" si="0"/>
        <v>21053</v>
      </c>
      <c r="E17" s="935">
        <f t="shared" si="1"/>
        <v>6.124330928554806</v>
      </c>
      <c r="F17" s="932"/>
      <c r="G17" s="934">
        <v>3437</v>
      </c>
      <c r="H17" s="935">
        <v>16.325464304374673</v>
      </c>
      <c r="I17" s="934">
        <v>1911</v>
      </c>
      <c r="J17" s="935">
        <v>55.600814663951112</v>
      </c>
      <c r="K17" s="932"/>
      <c r="L17" s="934">
        <v>6825</v>
      </c>
      <c r="M17" s="935">
        <v>32.418182681803067</v>
      </c>
      <c r="N17" s="934">
        <v>2932</v>
      </c>
      <c r="O17" s="935">
        <v>42.959706959706963</v>
      </c>
      <c r="P17" s="932"/>
      <c r="Q17" s="934">
        <v>10791</v>
      </c>
      <c r="R17" s="935">
        <v>51.256353013822256</v>
      </c>
      <c r="S17" s="934">
        <v>4526</v>
      </c>
      <c r="T17" s="935">
        <f t="shared" si="2"/>
        <v>41.942359373552037</v>
      </c>
    </row>
    <row r="18" spans="1:20" s="331" customFormat="1" ht="18" customHeight="1" x14ac:dyDescent="0.25">
      <c r="A18" s="330"/>
      <c r="B18" s="933" t="s">
        <v>40</v>
      </c>
      <c r="C18" s="932"/>
      <c r="D18" s="934">
        <f t="shared" si="0"/>
        <v>15580</v>
      </c>
      <c r="E18" s="935">
        <f t="shared" si="1"/>
        <v>4.5322317896206661</v>
      </c>
      <c r="F18" s="932"/>
      <c r="G18" s="934">
        <v>2830</v>
      </c>
      <c r="H18" s="935">
        <v>18.164313222079588</v>
      </c>
      <c r="I18" s="934">
        <v>627</v>
      </c>
      <c r="J18" s="935">
        <v>22.155477031802121</v>
      </c>
      <c r="K18" s="932"/>
      <c r="L18" s="934">
        <v>4536</v>
      </c>
      <c r="M18" s="935">
        <v>29.114249037227214</v>
      </c>
      <c r="N18" s="934">
        <v>1351</v>
      </c>
      <c r="O18" s="935">
        <v>29.783950617283949</v>
      </c>
      <c r="P18" s="932"/>
      <c r="Q18" s="934">
        <v>8214</v>
      </c>
      <c r="R18" s="935">
        <v>52.721437740693197</v>
      </c>
      <c r="S18" s="934">
        <v>3017</v>
      </c>
      <c r="T18" s="935">
        <f t="shared" si="2"/>
        <v>36.729973216459705</v>
      </c>
    </row>
    <row r="19" spans="1:20" s="331" customFormat="1" ht="18" customHeight="1" x14ac:dyDescent="0.25">
      <c r="A19" s="330"/>
      <c r="B19" s="933" t="s">
        <v>41</v>
      </c>
      <c r="C19" s="932"/>
      <c r="D19" s="934">
        <f t="shared" si="0"/>
        <v>33573</v>
      </c>
      <c r="E19" s="935">
        <f t="shared" si="1"/>
        <v>9.7664067954386784</v>
      </c>
      <c r="F19" s="932"/>
      <c r="G19" s="934">
        <v>5823</v>
      </c>
      <c r="H19" s="935">
        <v>17.344294522384061</v>
      </c>
      <c r="I19" s="934">
        <v>1061</v>
      </c>
      <c r="J19" s="935">
        <v>18.220848359951916</v>
      </c>
      <c r="K19" s="932"/>
      <c r="L19" s="934">
        <v>12954</v>
      </c>
      <c r="M19" s="935">
        <v>38.584576892145471</v>
      </c>
      <c r="N19" s="934">
        <v>3681</v>
      </c>
      <c r="O19" s="935">
        <v>28.415933302454839</v>
      </c>
      <c r="P19" s="932"/>
      <c r="Q19" s="934">
        <v>14796</v>
      </c>
      <c r="R19" s="935">
        <v>44.071128585470461</v>
      </c>
      <c r="S19" s="934">
        <v>8056</v>
      </c>
      <c r="T19" s="935">
        <f t="shared" si="2"/>
        <v>54.447147877804817</v>
      </c>
    </row>
    <row r="20" spans="1:20" s="331" customFormat="1" ht="18" customHeight="1" x14ac:dyDescent="0.25">
      <c r="A20" s="330"/>
      <c r="B20" s="933" t="s">
        <v>3</v>
      </c>
      <c r="C20" s="932"/>
      <c r="D20" s="934">
        <f t="shared" si="0"/>
        <v>5730</v>
      </c>
      <c r="E20" s="935">
        <f t="shared" si="1"/>
        <v>1.6668606004188968</v>
      </c>
      <c r="F20" s="932"/>
      <c r="G20" s="934">
        <v>986</v>
      </c>
      <c r="H20" s="935">
        <v>17.207678883071551</v>
      </c>
      <c r="I20" s="934">
        <v>216</v>
      </c>
      <c r="J20" s="935">
        <v>21.906693711967545</v>
      </c>
      <c r="K20" s="932"/>
      <c r="L20" s="934">
        <v>1965</v>
      </c>
      <c r="M20" s="935">
        <v>34.293193717277489</v>
      </c>
      <c r="N20" s="934">
        <v>372</v>
      </c>
      <c r="O20" s="935">
        <v>18.931297709923665</v>
      </c>
      <c r="P20" s="932"/>
      <c r="Q20" s="934">
        <v>2779</v>
      </c>
      <c r="R20" s="935">
        <v>48.499127399650959</v>
      </c>
      <c r="S20" s="934">
        <v>463</v>
      </c>
      <c r="T20" s="935">
        <f t="shared" si="2"/>
        <v>16.660669305505575</v>
      </c>
    </row>
    <row r="21" spans="1:20" s="331" customFormat="1" ht="18" customHeight="1" x14ac:dyDescent="0.25">
      <c r="A21" s="330"/>
      <c r="B21" s="933" t="s">
        <v>2</v>
      </c>
      <c r="C21" s="932"/>
      <c r="D21" s="934">
        <f t="shared" si="0"/>
        <v>930</v>
      </c>
      <c r="E21" s="935">
        <f t="shared" si="1"/>
        <v>0.27053758436118225</v>
      </c>
      <c r="F21" s="932"/>
      <c r="G21" s="934">
        <v>185</v>
      </c>
      <c r="H21" s="935">
        <v>19.892473118279568</v>
      </c>
      <c r="I21" s="934">
        <v>115</v>
      </c>
      <c r="J21" s="935">
        <v>62.162162162162161</v>
      </c>
      <c r="K21" s="932"/>
      <c r="L21" s="934">
        <v>299</v>
      </c>
      <c r="M21" s="935">
        <v>32.150537634408607</v>
      </c>
      <c r="N21" s="934">
        <v>170</v>
      </c>
      <c r="O21" s="935">
        <v>56.856187290969892</v>
      </c>
      <c r="P21" s="932"/>
      <c r="Q21" s="934">
        <v>446</v>
      </c>
      <c r="R21" s="935">
        <v>47.956989247311824</v>
      </c>
      <c r="S21" s="934">
        <v>263</v>
      </c>
      <c r="T21" s="935">
        <f t="shared" si="2"/>
        <v>58.968609865470853</v>
      </c>
    </row>
    <row r="22" spans="1:20" s="331" customFormat="1" ht="18" customHeight="1" x14ac:dyDescent="0.25">
      <c r="A22" s="330"/>
      <c r="B22" s="933" t="s">
        <v>35</v>
      </c>
      <c r="C22" s="932"/>
      <c r="D22" s="934">
        <f t="shared" si="0"/>
        <v>25196</v>
      </c>
      <c r="E22" s="935">
        <f t="shared" si="1"/>
        <v>7.3295322317896208</v>
      </c>
      <c r="F22" s="932"/>
      <c r="G22" s="934">
        <v>8969</v>
      </c>
      <c r="H22" s="935">
        <v>35.596920146054927</v>
      </c>
      <c r="I22" s="934">
        <v>6154</v>
      </c>
      <c r="J22" s="935">
        <v>68.614115285985051</v>
      </c>
      <c r="K22" s="932"/>
      <c r="L22" s="934">
        <v>8795</v>
      </c>
      <c r="M22" s="935">
        <v>34.906334338783935</v>
      </c>
      <c r="N22" s="934">
        <v>5376</v>
      </c>
      <c r="O22" s="935">
        <v>61.125639567936332</v>
      </c>
      <c r="P22" s="932"/>
      <c r="Q22" s="934">
        <v>7432</v>
      </c>
      <c r="R22" s="935">
        <v>29.496745515161138</v>
      </c>
      <c r="S22" s="934">
        <v>4256</v>
      </c>
      <c r="T22" s="935">
        <f t="shared" si="2"/>
        <v>57.265877287405807</v>
      </c>
    </row>
    <row r="23" spans="1:20" s="331" customFormat="1" ht="18" customHeight="1" x14ac:dyDescent="0.25">
      <c r="A23" s="330"/>
      <c r="B23" s="933" t="s">
        <v>42</v>
      </c>
      <c r="C23" s="932"/>
      <c r="D23" s="934">
        <f t="shared" si="0"/>
        <v>53433</v>
      </c>
      <c r="E23" s="935">
        <f t="shared" si="1"/>
        <v>15.543693274377473</v>
      </c>
      <c r="F23" s="932"/>
      <c r="G23" s="934">
        <v>14431</v>
      </c>
      <c r="H23" s="935">
        <v>27.007654445754497</v>
      </c>
      <c r="I23" s="934">
        <v>2835</v>
      </c>
      <c r="J23" s="935">
        <v>19.645208232277735</v>
      </c>
      <c r="K23" s="932"/>
      <c r="L23" s="934">
        <v>20739</v>
      </c>
      <c r="M23" s="935">
        <v>38.813093032395713</v>
      </c>
      <c r="N23" s="934">
        <v>4019</v>
      </c>
      <c r="O23" s="935">
        <v>19.378947875982451</v>
      </c>
      <c r="P23" s="932"/>
      <c r="Q23" s="934">
        <v>18263</v>
      </c>
      <c r="R23" s="935">
        <v>34.179252521849797</v>
      </c>
      <c r="S23" s="934">
        <v>4261</v>
      </c>
      <c r="T23" s="935">
        <f t="shared" si="2"/>
        <v>23.331325631057329</v>
      </c>
    </row>
    <row r="24" spans="1:20" s="331" customFormat="1" ht="18" customHeight="1" x14ac:dyDescent="0.25">
      <c r="A24" s="330">
        <v>47094</v>
      </c>
      <c r="B24" s="933" t="s">
        <v>43</v>
      </c>
      <c r="C24" s="932"/>
      <c r="D24" s="934">
        <f t="shared" si="0"/>
        <v>3782</v>
      </c>
      <c r="E24" s="935">
        <f t="shared" si="1"/>
        <v>1.100186176402141</v>
      </c>
      <c r="F24" s="932"/>
      <c r="G24" s="934">
        <v>539</v>
      </c>
      <c r="H24" s="935">
        <v>14.25171866737176</v>
      </c>
      <c r="I24" s="934">
        <v>251</v>
      </c>
      <c r="J24" s="935">
        <v>46.567717996289424</v>
      </c>
      <c r="K24" s="932"/>
      <c r="L24" s="934">
        <v>1193</v>
      </c>
      <c r="M24" s="935">
        <v>31.544156530936014</v>
      </c>
      <c r="N24" s="934">
        <v>431</v>
      </c>
      <c r="O24" s="935">
        <v>36.127409891031014</v>
      </c>
      <c r="P24" s="932"/>
      <c r="Q24" s="934">
        <v>2050</v>
      </c>
      <c r="R24" s="935">
        <v>54.204124801692224</v>
      </c>
      <c r="S24" s="934">
        <v>699</v>
      </c>
      <c r="T24" s="935">
        <f t="shared" si="2"/>
        <v>34.09756097560976</v>
      </c>
    </row>
    <row r="25" spans="1:20" s="331" customFormat="1" ht="18" customHeight="1" x14ac:dyDescent="0.25">
      <c r="B25" s="933" t="s">
        <v>44</v>
      </c>
      <c r="C25" s="932"/>
      <c r="D25" s="934">
        <f t="shared" si="0"/>
        <v>1099</v>
      </c>
      <c r="E25" s="935">
        <f t="shared" si="1"/>
        <v>0.31969979055154762</v>
      </c>
      <c r="F25" s="932"/>
      <c r="G25" s="934">
        <v>168</v>
      </c>
      <c r="H25" s="935">
        <v>15.286624203821656</v>
      </c>
      <c r="I25" s="934">
        <v>2</v>
      </c>
      <c r="J25" s="935">
        <v>1.1904761904761905</v>
      </c>
      <c r="K25" s="932"/>
      <c r="L25" s="934">
        <v>297</v>
      </c>
      <c r="M25" s="935">
        <v>27.024567788899002</v>
      </c>
      <c r="N25" s="934">
        <v>3</v>
      </c>
      <c r="O25" s="935">
        <v>1.0101010101010102</v>
      </c>
      <c r="P25" s="932"/>
      <c r="Q25" s="934">
        <v>634</v>
      </c>
      <c r="R25" s="935">
        <v>57.688808007279349</v>
      </c>
      <c r="S25" s="934">
        <v>4</v>
      </c>
      <c r="T25" s="935">
        <f t="shared" si="2"/>
        <v>0.63091482649842268</v>
      </c>
    </row>
    <row r="26" spans="1:20" s="331" customFormat="1" ht="18" customHeight="1" x14ac:dyDescent="0.25">
      <c r="B26" s="933" t="s">
        <v>45</v>
      </c>
      <c r="C26" s="932"/>
      <c r="D26" s="934">
        <f t="shared" si="0"/>
        <v>5958</v>
      </c>
      <c r="E26" s="935">
        <f t="shared" si="1"/>
        <v>1.7331859436816384</v>
      </c>
      <c r="F26" s="932"/>
      <c r="G26" s="934">
        <v>1354</v>
      </c>
      <c r="H26" s="935">
        <v>22.725746894931184</v>
      </c>
      <c r="I26" s="934">
        <v>149</v>
      </c>
      <c r="J26" s="935">
        <v>11.004431314623337</v>
      </c>
      <c r="K26" s="932"/>
      <c r="L26" s="934">
        <v>1896</v>
      </c>
      <c r="M26" s="935">
        <v>31.822759315206444</v>
      </c>
      <c r="N26" s="934">
        <v>319</v>
      </c>
      <c r="O26" s="935">
        <v>16.824894514767934</v>
      </c>
      <c r="P26" s="932"/>
      <c r="Q26" s="934">
        <v>2708</v>
      </c>
      <c r="R26" s="935">
        <v>45.451493789862369</v>
      </c>
      <c r="S26" s="934">
        <v>794</v>
      </c>
      <c r="T26" s="935">
        <f t="shared" si="2"/>
        <v>29.320531757754804</v>
      </c>
    </row>
    <row r="27" spans="1:20" s="331" customFormat="1" ht="18" customHeight="1" x14ac:dyDescent="0.25">
      <c r="B27" s="933" t="s">
        <v>46</v>
      </c>
      <c r="C27" s="932"/>
      <c r="D27" s="934">
        <f t="shared" si="0"/>
        <v>3742</v>
      </c>
      <c r="E27" s="935">
        <f t="shared" si="1"/>
        <v>1.0885501512683269</v>
      </c>
      <c r="F27" s="932"/>
      <c r="G27" s="934">
        <v>706</v>
      </c>
      <c r="H27" s="935">
        <v>18.866916087653664</v>
      </c>
      <c r="I27" s="934">
        <v>136</v>
      </c>
      <c r="J27" s="935">
        <v>19.263456090651555</v>
      </c>
      <c r="K27" s="932"/>
      <c r="L27" s="934">
        <v>1417</v>
      </c>
      <c r="M27" s="935">
        <v>37.867450561197217</v>
      </c>
      <c r="N27" s="934">
        <v>329</v>
      </c>
      <c r="O27" s="935">
        <v>23.218066337332395</v>
      </c>
      <c r="P27" s="932"/>
      <c r="Q27" s="934">
        <v>1619</v>
      </c>
      <c r="R27" s="935">
        <v>43.26563335114912</v>
      </c>
      <c r="S27" s="934">
        <v>640</v>
      </c>
      <c r="T27" s="935">
        <f t="shared" si="2"/>
        <v>39.530574428659662</v>
      </c>
    </row>
    <row r="28" spans="1:20" s="331" customFormat="1" ht="18" customHeight="1" x14ac:dyDescent="0.25">
      <c r="B28" s="955" t="s">
        <v>1</v>
      </c>
      <c r="C28" s="932"/>
      <c r="D28" s="956">
        <f t="shared" si="0"/>
        <v>1247</v>
      </c>
      <c r="E28" s="957">
        <f t="shared" si="1"/>
        <v>0.36275308354666047</v>
      </c>
      <c r="F28" s="932"/>
      <c r="G28" s="956">
        <v>361</v>
      </c>
      <c r="H28" s="957">
        <v>28.949478748997592</v>
      </c>
      <c r="I28" s="956">
        <v>152</v>
      </c>
      <c r="J28" s="957">
        <v>42.105263157894733</v>
      </c>
      <c r="K28" s="932"/>
      <c r="L28" s="956">
        <v>416</v>
      </c>
      <c r="M28" s="957">
        <v>33.360064153969525</v>
      </c>
      <c r="N28" s="956">
        <v>167</v>
      </c>
      <c r="O28" s="957">
        <v>40.144230769230774</v>
      </c>
      <c r="P28" s="932"/>
      <c r="Q28" s="956">
        <v>470</v>
      </c>
      <c r="R28" s="957">
        <v>37.690457097032883</v>
      </c>
      <c r="S28" s="956">
        <v>233</v>
      </c>
      <c r="T28" s="957">
        <f t="shared" si="2"/>
        <v>49.574468085106382</v>
      </c>
    </row>
    <row r="29" spans="1:20" s="319" customFormat="1" ht="18" customHeight="1" x14ac:dyDescent="0.25">
      <c r="B29" s="1291" t="s">
        <v>0</v>
      </c>
      <c r="C29" s="1284"/>
      <c r="D29" s="1292">
        <f>SUM(D11:D28)</f>
        <v>343760</v>
      </c>
      <c r="E29" s="1293">
        <f t="shared" si="1"/>
        <v>100</v>
      </c>
      <c r="F29" s="1284"/>
      <c r="G29" s="1292">
        <f>SUM(G11:G28)</f>
        <v>74157</v>
      </c>
      <c r="H29" s="1293">
        <f t="shared" ref="H29" si="3">G29/$D29*100</f>
        <v>21.572317896206656</v>
      </c>
      <c r="I29" s="1292">
        <f>SUM(I11:I28)</f>
        <v>23256</v>
      </c>
      <c r="J29" s="1293">
        <f>I29/G29*100</f>
        <v>31.360491929285168</v>
      </c>
      <c r="K29" s="1284"/>
      <c r="L29" s="1292">
        <f>SUM(L11:L28)</f>
        <v>135957</v>
      </c>
      <c r="M29" s="1293">
        <f t="shared" ref="M29" si="4">L29/$D29*100</f>
        <v>39.549976727949733</v>
      </c>
      <c r="N29" s="1292">
        <f>SUM(N11:N28)</f>
        <v>39196</v>
      </c>
      <c r="O29" s="1293">
        <f>N29/L29*100</f>
        <v>28.829703509197763</v>
      </c>
      <c r="P29" s="1284"/>
      <c r="Q29" s="1292">
        <f>SUM(Q11:Q28)</f>
        <v>133646</v>
      </c>
      <c r="R29" s="1293">
        <f t="shared" ref="R29" si="5">Q29/$D29*100</f>
        <v>38.877705375843611</v>
      </c>
      <c r="S29" s="1292">
        <f>SUM(S11:S28)</f>
        <v>46567</v>
      </c>
      <c r="T29" s="1293">
        <f>S29/Q29*100</f>
        <v>34.843541894257967</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63</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435</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75</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129</v>
      </c>
      <c r="J8" s="1611"/>
      <c r="K8" s="959"/>
      <c r="L8" s="1612" t="s">
        <v>69</v>
      </c>
      <c r="M8" s="1613"/>
      <c r="N8" s="1610" t="s">
        <v>129</v>
      </c>
      <c r="O8" s="1611"/>
      <c r="P8" s="959"/>
      <c r="Q8" s="1612" t="s">
        <v>69</v>
      </c>
      <c r="R8" s="1613"/>
      <c r="S8" s="1610" t="s">
        <v>129</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14740</v>
      </c>
      <c r="E11" s="930">
        <f>D11/D$29*100</f>
        <v>13.854946046546605</v>
      </c>
      <c r="F11" s="932"/>
      <c r="G11" s="929">
        <v>6000</v>
      </c>
      <c r="H11" s="930">
        <v>40.705563093622793</v>
      </c>
      <c r="I11" s="929">
        <v>2092</v>
      </c>
      <c r="J11" s="930">
        <v>34.866666666666667</v>
      </c>
      <c r="K11" s="932"/>
      <c r="L11" s="929">
        <v>8213</v>
      </c>
      <c r="M11" s="930">
        <v>55.719131614654003</v>
      </c>
      <c r="N11" s="929">
        <v>3394</v>
      </c>
      <c r="O11" s="930">
        <v>41.32472908803117</v>
      </c>
      <c r="P11" s="932"/>
      <c r="Q11" s="929">
        <v>527</v>
      </c>
      <c r="R11" s="930">
        <v>3.5753052917232022</v>
      </c>
      <c r="S11" s="929">
        <v>440</v>
      </c>
      <c r="T11" s="930">
        <f>IFERROR(S11/Q11*100,"-")</f>
        <v>83.491461100569268</v>
      </c>
    </row>
    <row r="12" spans="1:22" s="331" customFormat="1" ht="18" customHeight="1" x14ac:dyDescent="0.25">
      <c r="A12" s="330"/>
      <c r="B12" s="933" t="s">
        <v>7</v>
      </c>
      <c r="C12" s="932"/>
      <c r="D12" s="934">
        <f t="shared" ref="D12:D28" si="0">G12+L12+Q12</f>
        <v>1765</v>
      </c>
      <c r="E12" s="935">
        <f t="shared" ref="E12:E29" si="1">D12/D$29*100</f>
        <v>1.6590216941760347</v>
      </c>
      <c r="F12" s="932"/>
      <c r="G12" s="934">
        <v>461</v>
      </c>
      <c r="H12" s="935">
        <v>26.118980169971671</v>
      </c>
      <c r="I12" s="934">
        <v>221</v>
      </c>
      <c r="J12" s="935">
        <v>47.939262472885034</v>
      </c>
      <c r="K12" s="932"/>
      <c r="L12" s="934">
        <v>674</v>
      </c>
      <c r="M12" s="935">
        <v>38.186968838526916</v>
      </c>
      <c r="N12" s="934">
        <v>277</v>
      </c>
      <c r="O12" s="935">
        <v>41.097922848664687</v>
      </c>
      <c r="P12" s="932"/>
      <c r="Q12" s="934">
        <v>630</v>
      </c>
      <c r="R12" s="935">
        <v>35.694050991501413</v>
      </c>
      <c r="S12" s="934">
        <v>139</v>
      </c>
      <c r="T12" s="935">
        <f t="shared" ref="T12:T28" si="2">IFERROR(S12/Q12*100,"-")</f>
        <v>22.063492063492063</v>
      </c>
    </row>
    <row r="13" spans="1:22" s="331" customFormat="1" ht="18" customHeight="1" x14ac:dyDescent="0.25">
      <c r="A13" s="330"/>
      <c r="B13" s="933" t="s">
        <v>37</v>
      </c>
      <c r="C13" s="932"/>
      <c r="D13" s="934">
        <f t="shared" si="0"/>
        <v>2250</v>
      </c>
      <c r="E13" s="935">
        <f t="shared" si="1"/>
        <v>2.1149001767116591</v>
      </c>
      <c r="F13" s="932"/>
      <c r="G13" s="934">
        <v>570</v>
      </c>
      <c r="H13" s="935">
        <v>25.333333333333336</v>
      </c>
      <c r="I13" s="934">
        <v>10</v>
      </c>
      <c r="J13" s="935">
        <v>1.7543859649122806</v>
      </c>
      <c r="K13" s="932"/>
      <c r="L13" s="934">
        <v>879</v>
      </c>
      <c r="M13" s="935">
        <v>39.066666666666663</v>
      </c>
      <c r="N13" s="934">
        <v>17</v>
      </c>
      <c r="O13" s="935">
        <v>1.9340159271899888</v>
      </c>
      <c r="P13" s="932"/>
      <c r="Q13" s="934">
        <v>801</v>
      </c>
      <c r="R13" s="935">
        <v>35.6</v>
      </c>
      <c r="S13" s="934">
        <v>26</v>
      </c>
      <c r="T13" s="935">
        <f t="shared" si="2"/>
        <v>3.2459425717852688</v>
      </c>
    </row>
    <row r="14" spans="1:22" s="331" customFormat="1" ht="18" customHeight="1" x14ac:dyDescent="0.25">
      <c r="A14" s="330"/>
      <c r="B14" s="933" t="s">
        <v>38</v>
      </c>
      <c r="C14" s="932"/>
      <c r="D14" s="934">
        <f t="shared" si="0"/>
        <v>1688</v>
      </c>
      <c r="E14" s="935">
        <f t="shared" si="1"/>
        <v>1.5866451103507915</v>
      </c>
      <c r="F14" s="932"/>
      <c r="G14" s="934">
        <v>582</v>
      </c>
      <c r="H14" s="935">
        <v>34.478672985781991</v>
      </c>
      <c r="I14" s="934">
        <v>271</v>
      </c>
      <c r="J14" s="935">
        <v>46.56357388316151</v>
      </c>
      <c r="K14" s="932"/>
      <c r="L14" s="934">
        <v>924</v>
      </c>
      <c r="M14" s="935">
        <v>54.739336492890999</v>
      </c>
      <c r="N14" s="934">
        <v>197</v>
      </c>
      <c r="O14" s="935">
        <v>21.320346320346321</v>
      </c>
      <c r="P14" s="932"/>
      <c r="Q14" s="934">
        <v>182</v>
      </c>
      <c r="R14" s="935">
        <v>10.781990521327014</v>
      </c>
      <c r="S14" s="934">
        <v>59</v>
      </c>
      <c r="T14" s="935">
        <f t="shared" si="2"/>
        <v>32.417582417582416</v>
      </c>
    </row>
    <row r="15" spans="1:22" s="331" customFormat="1" ht="18" customHeight="1" x14ac:dyDescent="0.25">
      <c r="A15" s="330"/>
      <c r="B15" s="933" t="s">
        <v>6</v>
      </c>
      <c r="C15" s="932"/>
      <c r="D15" s="934">
        <f t="shared" si="0"/>
        <v>5595</v>
      </c>
      <c r="E15" s="935">
        <f t="shared" si="1"/>
        <v>5.259051772756326</v>
      </c>
      <c r="F15" s="932"/>
      <c r="G15" s="934">
        <v>1412</v>
      </c>
      <c r="H15" s="935">
        <v>25.236818588025024</v>
      </c>
      <c r="I15" s="934">
        <v>757</v>
      </c>
      <c r="J15" s="935">
        <v>53.611898016997173</v>
      </c>
      <c r="K15" s="932"/>
      <c r="L15" s="934">
        <v>1938</v>
      </c>
      <c r="M15" s="935">
        <v>34.638069705093834</v>
      </c>
      <c r="N15" s="934">
        <v>1158</v>
      </c>
      <c r="O15" s="935">
        <v>59.752321981424153</v>
      </c>
      <c r="P15" s="932"/>
      <c r="Q15" s="934">
        <v>2245</v>
      </c>
      <c r="R15" s="935">
        <v>40.125111706881142</v>
      </c>
      <c r="S15" s="934">
        <v>1567</v>
      </c>
      <c r="T15" s="935">
        <f t="shared" si="2"/>
        <v>69.799554565701555</v>
      </c>
    </row>
    <row r="16" spans="1:22" s="331" customFormat="1" ht="18" customHeight="1" x14ac:dyDescent="0.25">
      <c r="A16" s="330"/>
      <c r="B16" s="933" t="s">
        <v>5</v>
      </c>
      <c r="C16" s="932"/>
      <c r="D16" s="934">
        <f t="shared" si="0"/>
        <v>2146</v>
      </c>
      <c r="E16" s="935">
        <f t="shared" si="1"/>
        <v>2.0171447907658759</v>
      </c>
      <c r="F16" s="932"/>
      <c r="G16" s="934">
        <v>750</v>
      </c>
      <c r="H16" s="935">
        <v>34.948741845293569</v>
      </c>
      <c r="I16" s="934">
        <v>2</v>
      </c>
      <c r="J16" s="935">
        <v>0.26666666666666666</v>
      </c>
      <c r="K16" s="932"/>
      <c r="L16" s="934">
        <v>811</v>
      </c>
      <c r="M16" s="935">
        <v>37.791239515377448</v>
      </c>
      <c r="N16" s="934">
        <v>4</v>
      </c>
      <c r="O16" s="935">
        <v>0.49321824907521578</v>
      </c>
      <c r="P16" s="932"/>
      <c r="Q16" s="934">
        <v>585</v>
      </c>
      <c r="R16" s="935">
        <v>27.260018639328987</v>
      </c>
      <c r="S16" s="934">
        <v>7</v>
      </c>
      <c r="T16" s="935">
        <f t="shared" si="2"/>
        <v>1.1965811965811968</v>
      </c>
    </row>
    <row r="17" spans="1:20" s="331" customFormat="1" ht="18" customHeight="1" x14ac:dyDescent="0.25">
      <c r="A17" s="330"/>
      <c r="B17" s="933" t="s">
        <v>4</v>
      </c>
      <c r="C17" s="932"/>
      <c r="D17" s="934">
        <f t="shared" si="0"/>
        <v>8030</v>
      </c>
      <c r="E17" s="935">
        <f t="shared" si="1"/>
        <v>7.5478437417753881</v>
      </c>
      <c r="F17" s="932"/>
      <c r="G17" s="934">
        <v>2062</v>
      </c>
      <c r="H17" s="935">
        <v>25.67870485678705</v>
      </c>
      <c r="I17" s="934">
        <v>20</v>
      </c>
      <c r="J17" s="935">
        <v>0.96993210475266745</v>
      </c>
      <c r="K17" s="932"/>
      <c r="L17" s="934">
        <v>2443</v>
      </c>
      <c r="M17" s="935">
        <v>30.423412204234126</v>
      </c>
      <c r="N17" s="934">
        <v>15</v>
      </c>
      <c r="O17" s="935">
        <v>0.61399918133442488</v>
      </c>
      <c r="P17" s="932"/>
      <c r="Q17" s="934">
        <v>3525</v>
      </c>
      <c r="R17" s="935">
        <v>43.897882938978825</v>
      </c>
      <c r="S17" s="934">
        <v>24</v>
      </c>
      <c r="T17" s="935">
        <f t="shared" si="2"/>
        <v>0.68085106382978722</v>
      </c>
    </row>
    <row r="18" spans="1:20" s="331" customFormat="1" ht="18" customHeight="1" x14ac:dyDescent="0.25">
      <c r="A18" s="330"/>
      <c r="B18" s="933" t="s">
        <v>40</v>
      </c>
      <c r="C18" s="932"/>
      <c r="D18" s="934">
        <f t="shared" si="0"/>
        <v>3657</v>
      </c>
      <c r="E18" s="935">
        <f t="shared" si="1"/>
        <v>3.4374177538820168</v>
      </c>
      <c r="F18" s="932"/>
      <c r="G18" s="934">
        <v>1194</v>
      </c>
      <c r="H18" s="935">
        <v>32.649712879409357</v>
      </c>
      <c r="I18" s="934">
        <v>315</v>
      </c>
      <c r="J18" s="935">
        <v>26.38190954773869</v>
      </c>
      <c r="K18" s="932"/>
      <c r="L18" s="934">
        <v>1476</v>
      </c>
      <c r="M18" s="935">
        <v>40.360951599671864</v>
      </c>
      <c r="N18" s="934">
        <v>642</v>
      </c>
      <c r="O18" s="935">
        <v>43.49593495934959</v>
      </c>
      <c r="P18" s="932"/>
      <c r="Q18" s="934">
        <v>987</v>
      </c>
      <c r="R18" s="935">
        <v>26.989335520918782</v>
      </c>
      <c r="S18" s="934">
        <v>517</v>
      </c>
      <c r="T18" s="935">
        <f t="shared" si="2"/>
        <v>52.380952380952387</v>
      </c>
    </row>
    <row r="19" spans="1:20" s="331" customFormat="1" ht="18" customHeight="1" x14ac:dyDescent="0.25">
      <c r="A19" s="330"/>
      <c r="B19" s="933" t="s">
        <v>41</v>
      </c>
      <c r="C19" s="932"/>
      <c r="D19" s="934">
        <f t="shared" si="0"/>
        <v>13818</v>
      </c>
      <c r="E19" s="935">
        <f t="shared" si="1"/>
        <v>12.988306951911872</v>
      </c>
      <c r="F19" s="932"/>
      <c r="G19" s="934">
        <v>3490</v>
      </c>
      <c r="H19" s="935">
        <v>25.256911275148358</v>
      </c>
      <c r="I19" s="934">
        <v>309</v>
      </c>
      <c r="J19" s="935">
        <v>8.8538681948424074</v>
      </c>
      <c r="K19" s="932"/>
      <c r="L19" s="934">
        <v>7148</v>
      </c>
      <c r="M19" s="935">
        <v>51.729628021421334</v>
      </c>
      <c r="N19" s="934">
        <v>1177</v>
      </c>
      <c r="O19" s="935">
        <v>16.466144376049243</v>
      </c>
      <c r="P19" s="932"/>
      <c r="Q19" s="934">
        <v>3180</v>
      </c>
      <c r="R19" s="935">
        <v>23.013460703430308</v>
      </c>
      <c r="S19" s="934">
        <v>2796</v>
      </c>
      <c r="T19" s="935">
        <f t="shared" si="2"/>
        <v>87.924528301886795</v>
      </c>
    </row>
    <row r="20" spans="1:20" s="331" customFormat="1" ht="18" customHeight="1" x14ac:dyDescent="0.25">
      <c r="A20" s="330"/>
      <c r="B20" s="933" t="s">
        <v>3</v>
      </c>
      <c r="C20" s="932"/>
      <c r="D20" s="934">
        <f t="shared" si="0"/>
        <v>9342</v>
      </c>
      <c r="E20" s="935">
        <f t="shared" si="1"/>
        <v>8.7810655337068102</v>
      </c>
      <c r="F20" s="932"/>
      <c r="G20" s="934">
        <v>2977</v>
      </c>
      <c r="H20" s="935">
        <v>31.866837936202096</v>
      </c>
      <c r="I20" s="934">
        <v>322</v>
      </c>
      <c r="J20" s="935">
        <v>10.816257977830031</v>
      </c>
      <c r="K20" s="932"/>
      <c r="L20" s="934">
        <v>4190</v>
      </c>
      <c r="M20" s="935">
        <v>44.851209591093983</v>
      </c>
      <c r="N20" s="934">
        <v>771</v>
      </c>
      <c r="O20" s="935">
        <v>18.400954653937948</v>
      </c>
      <c r="P20" s="932"/>
      <c r="Q20" s="934">
        <v>2175</v>
      </c>
      <c r="R20" s="935">
        <v>23.281952472703917</v>
      </c>
      <c r="S20" s="934">
        <v>529</v>
      </c>
      <c r="T20" s="935">
        <f t="shared" si="2"/>
        <v>24.321839080459771</v>
      </c>
    </row>
    <row r="21" spans="1:20" s="331" customFormat="1" ht="18" customHeight="1" x14ac:dyDescent="0.25">
      <c r="A21" s="330"/>
      <c r="B21" s="933" t="s">
        <v>2</v>
      </c>
      <c r="C21" s="932"/>
      <c r="D21" s="934">
        <f t="shared" si="0"/>
        <v>2358</v>
      </c>
      <c r="E21" s="935">
        <f t="shared" si="1"/>
        <v>2.2164153851938191</v>
      </c>
      <c r="F21" s="932"/>
      <c r="G21" s="934">
        <v>738</v>
      </c>
      <c r="H21" s="935">
        <v>31.297709923664126</v>
      </c>
      <c r="I21" s="934">
        <v>512</v>
      </c>
      <c r="J21" s="935">
        <v>69.376693766937663</v>
      </c>
      <c r="K21" s="932"/>
      <c r="L21" s="934">
        <v>898</v>
      </c>
      <c r="M21" s="935">
        <v>38.08312128922816</v>
      </c>
      <c r="N21" s="934">
        <v>647</v>
      </c>
      <c r="O21" s="935">
        <v>72.0489977728285</v>
      </c>
      <c r="P21" s="932"/>
      <c r="Q21" s="934">
        <v>722</v>
      </c>
      <c r="R21" s="935">
        <v>30.619168787107721</v>
      </c>
      <c r="S21" s="934">
        <v>570</v>
      </c>
      <c r="T21" s="935">
        <f t="shared" si="2"/>
        <v>78.94736842105263</v>
      </c>
    </row>
    <row r="22" spans="1:20" s="331" customFormat="1" ht="18" customHeight="1" x14ac:dyDescent="0.25">
      <c r="A22" s="330"/>
      <c r="B22" s="933" t="s">
        <v>35</v>
      </c>
      <c r="C22" s="932"/>
      <c r="D22" s="934">
        <f t="shared" si="0"/>
        <v>8973</v>
      </c>
      <c r="E22" s="935">
        <f t="shared" si="1"/>
        <v>8.4342219047260976</v>
      </c>
      <c r="F22" s="932"/>
      <c r="G22" s="934">
        <v>1990</v>
      </c>
      <c r="H22" s="935">
        <v>22.177644043240832</v>
      </c>
      <c r="I22" s="934">
        <v>351</v>
      </c>
      <c r="J22" s="935">
        <v>17.638190954773869</v>
      </c>
      <c r="K22" s="932"/>
      <c r="L22" s="934">
        <v>3199</v>
      </c>
      <c r="M22" s="935">
        <v>35.651398640365542</v>
      </c>
      <c r="N22" s="934">
        <v>946</v>
      </c>
      <c r="O22" s="935">
        <v>29.571741169115352</v>
      </c>
      <c r="P22" s="932"/>
      <c r="Q22" s="934">
        <v>3784</v>
      </c>
      <c r="R22" s="935">
        <v>42.170957316393626</v>
      </c>
      <c r="S22" s="934">
        <v>1655</v>
      </c>
      <c r="T22" s="935">
        <f t="shared" si="2"/>
        <v>43.736786469344608</v>
      </c>
    </row>
    <row r="23" spans="1:20" s="331" customFormat="1" ht="18" customHeight="1" x14ac:dyDescent="0.25">
      <c r="A23" s="330"/>
      <c r="B23" s="933" t="s">
        <v>42</v>
      </c>
      <c r="C23" s="932"/>
      <c r="D23" s="934">
        <f t="shared" si="0"/>
        <v>18077</v>
      </c>
      <c r="E23" s="935">
        <f t="shared" si="1"/>
        <v>16.991577997518519</v>
      </c>
      <c r="F23" s="932"/>
      <c r="G23" s="934">
        <v>6811</v>
      </c>
      <c r="H23" s="935">
        <v>37.677712009736133</v>
      </c>
      <c r="I23" s="934">
        <v>2454</v>
      </c>
      <c r="J23" s="935">
        <v>36.02995154896491</v>
      </c>
      <c r="K23" s="932"/>
      <c r="L23" s="934">
        <v>7858</v>
      </c>
      <c r="M23" s="935">
        <v>43.469602257011672</v>
      </c>
      <c r="N23" s="934">
        <v>3967</v>
      </c>
      <c r="O23" s="935">
        <v>50.483583609060837</v>
      </c>
      <c r="P23" s="932"/>
      <c r="Q23" s="934">
        <v>3408</v>
      </c>
      <c r="R23" s="935">
        <v>18.852685733252201</v>
      </c>
      <c r="S23" s="934">
        <v>2086</v>
      </c>
      <c r="T23" s="935">
        <f t="shared" si="2"/>
        <v>61.208920187793424</v>
      </c>
    </row>
    <row r="24" spans="1:20" s="331" customFormat="1" ht="18" customHeight="1" x14ac:dyDescent="0.25">
      <c r="A24" s="330">
        <v>47094</v>
      </c>
      <c r="B24" s="933" t="s">
        <v>43</v>
      </c>
      <c r="C24" s="932"/>
      <c r="D24" s="934">
        <f t="shared" si="0"/>
        <v>4075</v>
      </c>
      <c r="E24" s="935">
        <f t="shared" si="1"/>
        <v>3.830319208933338</v>
      </c>
      <c r="F24" s="932"/>
      <c r="G24" s="934">
        <v>1429</v>
      </c>
      <c r="H24" s="935">
        <v>35.067484662576689</v>
      </c>
      <c r="I24" s="934">
        <v>320</v>
      </c>
      <c r="J24" s="935">
        <v>22.393282015395382</v>
      </c>
      <c r="K24" s="932"/>
      <c r="L24" s="934">
        <v>2013</v>
      </c>
      <c r="M24" s="935">
        <v>49.398773006134974</v>
      </c>
      <c r="N24" s="934">
        <v>346</v>
      </c>
      <c r="O24" s="935">
        <v>17.188276204669648</v>
      </c>
      <c r="P24" s="932"/>
      <c r="Q24" s="934">
        <v>633</v>
      </c>
      <c r="R24" s="935">
        <v>15.533742331288344</v>
      </c>
      <c r="S24" s="934">
        <v>177</v>
      </c>
      <c r="T24" s="935">
        <f t="shared" si="2"/>
        <v>27.962085308056871</v>
      </c>
    </row>
    <row r="25" spans="1:20" s="331" customFormat="1" ht="18" customHeight="1" x14ac:dyDescent="0.25">
      <c r="B25" s="933" t="s">
        <v>44</v>
      </c>
      <c r="C25" s="932"/>
      <c r="D25" s="934">
        <f t="shared" si="0"/>
        <v>747</v>
      </c>
      <c r="E25" s="935">
        <f t="shared" si="1"/>
        <v>0.70214685866827087</v>
      </c>
      <c r="F25" s="932"/>
      <c r="G25" s="934">
        <v>184</v>
      </c>
      <c r="H25" s="935">
        <v>24.63186077643909</v>
      </c>
      <c r="I25" s="934">
        <v>39</v>
      </c>
      <c r="J25" s="935">
        <v>21.195652173913043</v>
      </c>
      <c r="K25" s="932"/>
      <c r="L25" s="934">
        <v>311</v>
      </c>
      <c r="M25" s="935">
        <v>41.633199464524765</v>
      </c>
      <c r="N25" s="934">
        <v>104</v>
      </c>
      <c r="O25" s="935">
        <v>33.440514469453376</v>
      </c>
      <c r="P25" s="932"/>
      <c r="Q25" s="934">
        <v>252</v>
      </c>
      <c r="R25" s="935">
        <v>33.734939759036145</v>
      </c>
      <c r="S25" s="934">
        <v>99</v>
      </c>
      <c r="T25" s="935">
        <f t="shared" si="2"/>
        <v>39.285714285714285</v>
      </c>
    </row>
    <row r="26" spans="1:20" s="331" customFormat="1" ht="18" customHeight="1" x14ac:dyDescent="0.25">
      <c r="B26" s="933" t="s">
        <v>45</v>
      </c>
      <c r="C26" s="932"/>
      <c r="D26" s="934">
        <f t="shared" si="0"/>
        <v>7702</v>
      </c>
      <c r="E26" s="935">
        <f t="shared" si="1"/>
        <v>7.239538293792533</v>
      </c>
      <c r="F26" s="932"/>
      <c r="G26" s="934">
        <v>1947</v>
      </c>
      <c r="H26" s="935">
        <v>25.279148273175799</v>
      </c>
      <c r="I26" s="934">
        <v>232</v>
      </c>
      <c r="J26" s="935">
        <v>11.915767847971239</v>
      </c>
      <c r="K26" s="932"/>
      <c r="L26" s="934">
        <v>3228</v>
      </c>
      <c r="M26" s="935">
        <v>41.911191898208259</v>
      </c>
      <c r="N26" s="934">
        <v>436</v>
      </c>
      <c r="O26" s="935">
        <v>13.506815365551425</v>
      </c>
      <c r="P26" s="932"/>
      <c r="Q26" s="934">
        <v>2527</v>
      </c>
      <c r="R26" s="935">
        <v>32.809659828615942</v>
      </c>
      <c r="S26" s="934">
        <v>657</v>
      </c>
      <c r="T26" s="935">
        <f t="shared" si="2"/>
        <v>25.999208547685004</v>
      </c>
    </row>
    <row r="27" spans="1:20" s="331" customFormat="1" ht="18" customHeight="1" x14ac:dyDescent="0.25">
      <c r="B27" s="933" t="s">
        <v>46</v>
      </c>
      <c r="C27" s="932"/>
      <c r="D27" s="934">
        <f t="shared" si="0"/>
        <v>1363</v>
      </c>
      <c r="E27" s="935">
        <f t="shared" si="1"/>
        <v>1.2811595292702185</v>
      </c>
      <c r="F27" s="932"/>
      <c r="G27" s="934">
        <v>426</v>
      </c>
      <c r="H27" s="935">
        <v>31.254585473220835</v>
      </c>
      <c r="I27" s="934">
        <v>41</v>
      </c>
      <c r="J27" s="935">
        <v>9.624413145539906</v>
      </c>
      <c r="K27" s="932"/>
      <c r="L27" s="934">
        <v>682</v>
      </c>
      <c r="M27" s="935">
        <v>50.036683785766691</v>
      </c>
      <c r="N27" s="934">
        <v>64</v>
      </c>
      <c r="O27" s="935">
        <v>9.3841642228739008</v>
      </c>
      <c r="P27" s="932"/>
      <c r="Q27" s="934">
        <v>255</v>
      </c>
      <c r="R27" s="935">
        <v>18.708730741012474</v>
      </c>
      <c r="S27" s="934">
        <v>66</v>
      </c>
      <c r="T27" s="935">
        <f t="shared" si="2"/>
        <v>25.882352941176475</v>
      </c>
    </row>
    <row r="28" spans="1:20" s="331" customFormat="1" ht="18" customHeight="1" x14ac:dyDescent="0.25">
      <c r="B28" s="955" t="s">
        <v>1</v>
      </c>
      <c r="C28" s="932"/>
      <c r="D28" s="956">
        <f t="shared" si="0"/>
        <v>62</v>
      </c>
      <c r="E28" s="957">
        <f t="shared" si="1"/>
        <v>5.8277249313832387E-2</v>
      </c>
      <c r="F28" s="932"/>
      <c r="G28" s="956">
        <v>20</v>
      </c>
      <c r="H28" s="957">
        <v>32.258064516129032</v>
      </c>
      <c r="I28" s="956">
        <v>11</v>
      </c>
      <c r="J28" s="957">
        <v>55.000000000000007</v>
      </c>
      <c r="K28" s="932"/>
      <c r="L28" s="956">
        <v>27</v>
      </c>
      <c r="M28" s="957">
        <v>43.548387096774192</v>
      </c>
      <c r="N28" s="956">
        <v>14</v>
      </c>
      <c r="O28" s="957">
        <v>51.851851851851848</v>
      </c>
      <c r="P28" s="932"/>
      <c r="Q28" s="956">
        <v>15</v>
      </c>
      <c r="R28" s="957">
        <v>24.193548387096776</v>
      </c>
      <c r="S28" s="956">
        <v>9</v>
      </c>
      <c r="T28" s="957">
        <f t="shared" si="2"/>
        <v>60</v>
      </c>
    </row>
    <row r="29" spans="1:20" s="319" customFormat="1" ht="18" customHeight="1" x14ac:dyDescent="0.25">
      <c r="B29" s="1291" t="s">
        <v>0</v>
      </c>
      <c r="C29" s="1284"/>
      <c r="D29" s="1292">
        <f>SUM(D11:D28)</f>
        <v>106388</v>
      </c>
      <c r="E29" s="1293">
        <f t="shared" si="1"/>
        <v>100</v>
      </c>
      <c r="F29" s="1284"/>
      <c r="G29" s="1292">
        <f>SUM(G11:G28)</f>
        <v>33043</v>
      </c>
      <c r="H29" s="1293">
        <f t="shared" ref="H29" si="3">G29/$D29*100</f>
        <v>31.058954017370382</v>
      </c>
      <c r="I29" s="1292">
        <f>SUM(I11:I28)</f>
        <v>8279</v>
      </c>
      <c r="J29" s="1293">
        <f>I29/G29*100</f>
        <v>25.055231062554849</v>
      </c>
      <c r="K29" s="1284"/>
      <c r="L29" s="1292">
        <f>SUM(L11:L28)</f>
        <v>46912</v>
      </c>
      <c r="M29" s="1293">
        <f t="shared" ref="M29" si="4">L29/$D29*100</f>
        <v>44.095198706621048</v>
      </c>
      <c r="N29" s="1292">
        <f>SUM(N11:N28)</f>
        <v>14176</v>
      </c>
      <c r="O29" s="1293">
        <f>N29/L29*100</f>
        <v>30.218281036834927</v>
      </c>
      <c r="P29" s="1284"/>
      <c r="Q29" s="1292">
        <f>SUM(Q11:Q28)</f>
        <v>26433</v>
      </c>
      <c r="R29" s="1293">
        <f t="shared" ref="R29" si="5">Q29/$D29*100</f>
        <v>24.845847276008573</v>
      </c>
      <c r="S29" s="1292">
        <f>SUM(S11:S28)</f>
        <v>11423</v>
      </c>
      <c r="T29" s="1293">
        <f>S29/Q29*100</f>
        <v>43.21492074301063</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B28"/>
  <sheetViews>
    <sheetView topLeftCell="A2" zoomScale="70" zoomScaleNormal="70" workbookViewId="0">
      <selection activeCell="W9" sqref="W9:X27"/>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367</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3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3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45473</v>
      </c>
      <c r="X6" s="1370"/>
    </row>
    <row r="7" spans="1:26" x14ac:dyDescent="0.35">
      <c r="B7" s="225"/>
      <c r="C7" s="219"/>
      <c r="D7" s="226">
        <v>43465</v>
      </c>
      <c r="E7" s="227">
        <v>43830</v>
      </c>
      <c r="F7" s="228">
        <v>44196</v>
      </c>
      <c r="G7" s="228">
        <v>44561</v>
      </c>
      <c r="H7" s="228">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354473</v>
      </c>
      <c r="E9" s="300">
        <v>361314</v>
      </c>
      <c r="F9" s="300">
        <v>351802</v>
      </c>
      <c r="G9" s="254">
        <v>362202</v>
      </c>
      <c r="H9" s="254">
        <v>375118</v>
      </c>
      <c r="I9" s="254">
        <v>392545</v>
      </c>
      <c r="J9" s="301">
        <v>376734</v>
      </c>
      <c r="K9" s="302"/>
      <c r="L9" s="222"/>
      <c r="M9" s="278">
        <v>1.9299072143717622E-2</v>
      </c>
      <c r="N9" s="279">
        <v>6841</v>
      </c>
      <c r="O9" s="280">
        <v>-2.632613184100252E-2</v>
      </c>
      <c r="P9" s="279">
        <v>-9512</v>
      </c>
      <c r="Q9" s="280">
        <f t="shared" ref="Q9:Q27" si="0">G9/F9-1</f>
        <v>2.9562083217264279E-2</v>
      </c>
      <c r="R9" s="279">
        <f t="shared" ref="R9:R27" si="1">G9-F9</f>
        <v>10400</v>
      </c>
      <c r="S9" s="280">
        <f>H9/G9-1</f>
        <v>3.5659659527004228E-2</v>
      </c>
      <c r="T9" s="279">
        <f>H9-G9</f>
        <v>12916</v>
      </c>
      <c r="U9" s="280">
        <f>I9/H9-1</f>
        <v>4.6457381410649479E-2</v>
      </c>
      <c r="V9" s="279">
        <f>I9-H9</f>
        <v>17427</v>
      </c>
      <c r="W9" s="280">
        <v>-1.953721752754134E-2</v>
      </c>
      <c r="X9" s="279">
        <v>-7507</v>
      </c>
    </row>
    <row r="10" spans="1:26" x14ac:dyDescent="0.35">
      <c r="B10" s="303" t="s">
        <v>7</v>
      </c>
      <c r="C10" s="219"/>
      <c r="D10" s="253">
        <v>42117</v>
      </c>
      <c r="E10" s="254">
        <v>47743</v>
      </c>
      <c r="F10" s="254">
        <v>44726</v>
      </c>
      <c r="G10" s="254">
        <v>45995</v>
      </c>
      <c r="H10" s="254">
        <v>46968</v>
      </c>
      <c r="I10" s="254">
        <v>48583</v>
      </c>
      <c r="J10" s="257">
        <v>49959</v>
      </c>
      <c r="L10" s="222"/>
      <c r="M10" s="256">
        <v>0.13358026450127025</v>
      </c>
      <c r="N10" s="257">
        <v>5626</v>
      </c>
      <c r="O10" s="258">
        <v>-6.3192509896738747E-2</v>
      </c>
      <c r="P10" s="257">
        <v>-3017</v>
      </c>
      <c r="Q10" s="258">
        <f t="shared" si="0"/>
        <v>2.837275857443089E-2</v>
      </c>
      <c r="R10" s="257">
        <f t="shared" si="1"/>
        <v>1269</v>
      </c>
      <c r="S10" s="258">
        <f t="shared" ref="S10:S26" si="2">H10/G10-1</f>
        <v>2.1154473312316568E-2</v>
      </c>
      <c r="T10" s="257">
        <f t="shared" ref="T10:T26" si="3">H10-G10</f>
        <v>973</v>
      </c>
      <c r="U10" s="258">
        <f t="shared" ref="U10:U26" si="4">I10/H10-1</f>
        <v>3.438511326860838E-2</v>
      </c>
      <c r="V10" s="257">
        <f t="shared" ref="V10:V26" si="5">I10-H10</f>
        <v>1615</v>
      </c>
      <c r="W10" s="258">
        <v>3.6300275882096722E-2</v>
      </c>
      <c r="X10" s="257">
        <v>1750</v>
      </c>
    </row>
    <row r="11" spans="1:26" x14ac:dyDescent="0.35">
      <c r="B11" s="303" t="s">
        <v>37</v>
      </c>
      <c r="C11" s="219"/>
      <c r="D11" s="253">
        <v>33668</v>
      </c>
      <c r="E11" s="254">
        <v>35198</v>
      </c>
      <c r="F11" s="254">
        <v>35711</v>
      </c>
      <c r="G11" s="254">
        <v>38230</v>
      </c>
      <c r="H11" s="254">
        <v>40199</v>
      </c>
      <c r="I11" s="254">
        <v>41209</v>
      </c>
      <c r="J11" s="257">
        <v>40816</v>
      </c>
      <c r="L11" s="222"/>
      <c r="M11" s="256">
        <v>4.5443744802186048E-2</v>
      </c>
      <c r="N11" s="257">
        <v>1530</v>
      </c>
      <c r="O11" s="258">
        <v>1.4574691743849177E-2</v>
      </c>
      <c r="P11" s="257">
        <v>513</v>
      </c>
      <c r="Q11" s="258">
        <f t="shared" si="0"/>
        <v>7.0538489541037697E-2</v>
      </c>
      <c r="R11" s="257">
        <f t="shared" si="1"/>
        <v>2519</v>
      </c>
      <c r="S11" s="258">
        <f t="shared" si="2"/>
        <v>5.1504054407533362E-2</v>
      </c>
      <c r="T11" s="257">
        <f t="shared" si="3"/>
        <v>1969</v>
      </c>
      <c r="U11" s="258">
        <f t="shared" si="4"/>
        <v>2.5125003109530031E-2</v>
      </c>
      <c r="V11" s="257">
        <f t="shared" si="5"/>
        <v>1010</v>
      </c>
      <c r="W11" s="258">
        <v>-2.021220413846081E-2</v>
      </c>
      <c r="X11" s="257">
        <v>-842</v>
      </c>
    </row>
    <row r="12" spans="1:26" x14ac:dyDescent="0.35">
      <c r="B12" s="303" t="s">
        <v>38</v>
      </c>
      <c r="C12" s="219"/>
      <c r="D12" s="253">
        <v>25370</v>
      </c>
      <c r="E12" s="254">
        <v>30928</v>
      </c>
      <c r="F12" s="254">
        <v>31586</v>
      </c>
      <c r="G12" s="254">
        <v>33061</v>
      </c>
      <c r="H12" s="254">
        <v>36020</v>
      </c>
      <c r="I12" s="254">
        <v>40725</v>
      </c>
      <c r="J12" s="257">
        <v>42594</v>
      </c>
      <c r="L12" s="222"/>
      <c r="M12" s="256">
        <v>0.21907765076862429</v>
      </c>
      <c r="N12" s="257">
        <v>5558</v>
      </c>
      <c r="O12" s="258">
        <v>2.1275219865493966E-2</v>
      </c>
      <c r="P12" s="257">
        <v>658</v>
      </c>
      <c r="Q12" s="258">
        <f t="shared" si="0"/>
        <v>4.6697904134743284E-2</v>
      </c>
      <c r="R12" s="257">
        <f t="shared" si="1"/>
        <v>1475</v>
      </c>
      <c r="S12" s="258">
        <f t="shared" si="2"/>
        <v>8.9501225008318031E-2</v>
      </c>
      <c r="T12" s="257">
        <f t="shared" si="3"/>
        <v>2959</v>
      </c>
      <c r="U12" s="258">
        <f t="shared" si="4"/>
        <v>0.13062187673514725</v>
      </c>
      <c r="V12" s="257">
        <f t="shared" si="5"/>
        <v>4705</v>
      </c>
      <c r="W12" s="258">
        <v>0.10518941359626366</v>
      </c>
      <c r="X12" s="257">
        <v>4054</v>
      </c>
    </row>
    <row r="13" spans="1:26" x14ac:dyDescent="0.35">
      <c r="B13" s="303" t="s">
        <v>6</v>
      </c>
      <c r="C13" s="219"/>
      <c r="D13" s="253">
        <v>35850</v>
      </c>
      <c r="E13" s="254">
        <v>37916</v>
      </c>
      <c r="F13" s="254">
        <v>38655</v>
      </c>
      <c r="G13" s="254">
        <v>42298</v>
      </c>
      <c r="H13" s="254">
        <v>47498</v>
      </c>
      <c r="I13" s="254">
        <v>52927</v>
      </c>
      <c r="J13" s="257">
        <v>55189</v>
      </c>
      <c r="K13" s="304"/>
      <c r="L13" s="219"/>
      <c r="M13" s="256">
        <v>5.7629009762901084E-2</v>
      </c>
      <c r="N13" s="257">
        <v>2066</v>
      </c>
      <c r="O13" s="258">
        <v>1.9490452579385975E-2</v>
      </c>
      <c r="P13" s="257">
        <v>739</v>
      </c>
      <c r="Q13" s="258">
        <f t="shared" si="0"/>
        <v>9.4243952916828411E-2</v>
      </c>
      <c r="R13" s="257">
        <f t="shared" si="1"/>
        <v>3643</v>
      </c>
      <c r="S13" s="258">
        <f t="shared" si="2"/>
        <v>0.12293725471653505</v>
      </c>
      <c r="T13" s="257">
        <f t="shared" si="3"/>
        <v>5200</v>
      </c>
      <c r="U13" s="258">
        <f t="shared" si="4"/>
        <v>0.11429954945471388</v>
      </c>
      <c r="V13" s="257">
        <f t="shared" si="5"/>
        <v>5429</v>
      </c>
      <c r="W13" s="258">
        <v>9.7065956347155424E-2</v>
      </c>
      <c r="X13" s="257">
        <v>4883</v>
      </c>
      <c r="Z13" s="224"/>
    </row>
    <row r="14" spans="1:26" x14ac:dyDescent="0.35">
      <c r="B14" s="303" t="s">
        <v>5</v>
      </c>
      <c r="C14" s="219"/>
      <c r="D14" s="253">
        <v>24151</v>
      </c>
      <c r="E14" s="254">
        <v>24993</v>
      </c>
      <c r="F14" s="254">
        <v>24832</v>
      </c>
      <c r="G14" s="254">
        <v>22687</v>
      </c>
      <c r="H14" s="254">
        <v>22423</v>
      </c>
      <c r="I14" s="254">
        <v>23077</v>
      </c>
      <c r="J14" s="257">
        <v>22833</v>
      </c>
      <c r="L14" s="222"/>
      <c r="M14" s="256">
        <v>3.4863980787545046E-2</v>
      </c>
      <c r="N14" s="257">
        <v>842</v>
      </c>
      <c r="O14" s="258">
        <v>-6.441803705037441E-3</v>
      </c>
      <c r="P14" s="257">
        <v>-161</v>
      </c>
      <c r="Q14" s="258">
        <f t="shared" si="0"/>
        <v>-8.6380476804123751E-2</v>
      </c>
      <c r="R14" s="257">
        <f t="shared" si="1"/>
        <v>-2145</v>
      </c>
      <c r="S14" s="258">
        <f t="shared" si="2"/>
        <v>-1.1636620090800909E-2</v>
      </c>
      <c r="T14" s="257">
        <f t="shared" si="3"/>
        <v>-264</v>
      </c>
      <c r="U14" s="258">
        <f t="shared" si="4"/>
        <v>2.9166480845560283E-2</v>
      </c>
      <c r="V14" s="257">
        <f t="shared" si="5"/>
        <v>654</v>
      </c>
      <c r="W14" s="258">
        <v>-7.002494638714829E-4</v>
      </c>
      <c r="X14" s="257">
        <v>-16</v>
      </c>
      <c r="Z14" s="224"/>
    </row>
    <row r="15" spans="1:26" x14ac:dyDescent="0.35">
      <c r="B15" s="303" t="s">
        <v>4</v>
      </c>
      <c r="C15" s="219"/>
      <c r="D15" s="253">
        <v>120362</v>
      </c>
      <c r="E15" s="254">
        <v>134693</v>
      </c>
      <c r="F15" s="254">
        <v>132386</v>
      </c>
      <c r="G15" s="254">
        <v>133847</v>
      </c>
      <c r="H15" s="254">
        <v>139217</v>
      </c>
      <c r="I15" s="254">
        <v>150140</v>
      </c>
      <c r="J15" s="257">
        <v>153002</v>
      </c>
      <c r="L15" s="222"/>
      <c r="M15" s="256">
        <v>0.11906581811535211</v>
      </c>
      <c r="N15" s="257">
        <v>14331</v>
      </c>
      <c r="O15" s="258">
        <v>-1.7127838863192579E-2</v>
      </c>
      <c r="P15" s="257">
        <v>-2307</v>
      </c>
      <c r="Q15" s="258">
        <f t="shared" si="0"/>
        <v>1.1035910141555805E-2</v>
      </c>
      <c r="R15" s="257">
        <f t="shared" si="1"/>
        <v>1461</v>
      </c>
      <c r="S15" s="258">
        <f t="shared" si="2"/>
        <v>4.0120436020232075E-2</v>
      </c>
      <c r="T15" s="257">
        <f t="shared" si="3"/>
        <v>5370</v>
      </c>
      <c r="U15" s="258">
        <f t="shared" si="4"/>
        <v>7.8460245515993066E-2</v>
      </c>
      <c r="V15" s="257">
        <f t="shared" si="5"/>
        <v>10923</v>
      </c>
      <c r="W15" s="258">
        <v>6.8591503062557235E-2</v>
      </c>
      <c r="X15" s="257">
        <v>9821</v>
      </c>
      <c r="Z15" s="224"/>
    </row>
    <row r="16" spans="1:26" x14ac:dyDescent="0.35">
      <c r="B16" s="303" t="s">
        <v>40</v>
      </c>
      <c r="C16" s="219"/>
      <c r="D16" s="253">
        <v>81735</v>
      </c>
      <c r="E16" s="254">
        <v>85461</v>
      </c>
      <c r="F16" s="254">
        <v>81399</v>
      </c>
      <c r="G16" s="254">
        <v>83372</v>
      </c>
      <c r="H16" s="254">
        <v>86743</v>
      </c>
      <c r="I16" s="254">
        <v>91940</v>
      </c>
      <c r="J16" s="257">
        <v>94727</v>
      </c>
      <c r="L16" s="222"/>
      <c r="M16" s="256">
        <v>4.5586346118553944E-2</v>
      </c>
      <c r="N16" s="257">
        <v>3726</v>
      </c>
      <c r="O16" s="258">
        <v>-4.7530452487099417E-2</v>
      </c>
      <c r="P16" s="257">
        <v>-4062</v>
      </c>
      <c r="Q16" s="258">
        <f t="shared" si="0"/>
        <v>2.4238627010159774E-2</v>
      </c>
      <c r="R16" s="257">
        <f t="shared" si="1"/>
        <v>1973</v>
      </c>
      <c r="S16" s="258">
        <f t="shared" si="2"/>
        <v>4.0433238977114705E-2</v>
      </c>
      <c r="T16" s="257">
        <f t="shared" si="3"/>
        <v>3371</v>
      </c>
      <c r="U16" s="258">
        <f t="shared" si="4"/>
        <v>5.9912615427181404E-2</v>
      </c>
      <c r="V16" s="257">
        <f t="shared" si="5"/>
        <v>5197</v>
      </c>
      <c r="W16" s="258">
        <v>5.2873179948871751E-2</v>
      </c>
      <c r="X16" s="257">
        <v>4757</v>
      </c>
      <c r="Z16" s="224"/>
    </row>
    <row r="17" spans="2:28" x14ac:dyDescent="0.35">
      <c r="B17" s="303" t="s">
        <v>41</v>
      </c>
      <c r="C17" s="219"/>
      <c r="D17" s="253">
        <v>292526</v>
      </c>
      <c r="E17" s="254">
        <v>307817</v>
      </c>
      <c r="F17" s="254">
        <v>300021</v>
      </c>
      <c r="G17" s="254">
        <v>315907</v>
      </c>
      <c r="H17" s="254">
        <v>330438</v>
      </c>
      <c r="I17" s="254">
        <v>327571</v>
      </c>
      <c r="J17" s="257">
        <v>338778</v>
      </c>
      <c r="K17" s="304"/>
      <c r="L17" s="219"/>
      <c r="M17" s="256">
        <v>5.2272276652331806E-2</v>
      </c>
      <c r="N17" s="257">
        <v>15291</v>
      </c>
      <c r="O17" s="258">
        <v>-2.5326736340098188E-2</v>
      </c>
      <c r="P17" s="257">
        <v>-7796</v>
      </c>
      <c r="Q17" s="258">
        <f t="shared" si="0"/>
        <v>5.2949626859453147E-2</v>
      </c>
      <c r="R17" s="257">
        <f t="shared" si="1"/>
        <v>15886</v>
      </c>
      <c r="S17" s="258">
        <f t="shared" si="2"/>
        <v>4.5997714517247212E-2</v>
      </c>
      <c r="T17" s="257">
        <f t="shared" si="3"/>
        <v>14531</v>
      </c>
      <c r="U17" s="258">
        <f t="shared" si="4"/>
        <v>-8.676362888045519E-3</v>
      </c>
      <c r="V17" s="257">
        <f t="shared" si="5"/>
        <v>-2867</v>
      </c>
      <c r="W17" s="258">
        <v>-6.6938172350400338E-3</v>
      </c>
      <c r="X17" s="257">
        <v>-2283</v>
      </c>
      <c r="Z17" s="224"/>
    </row>
    <row r="18" spans="2:28" x14ac:dyDescent="0.35">
      <c r="B18" s="303" t="s">
        <v>3</v>
      </c>
      <c r="C18" s="219"/>
      <c r="D18" s="253">
        <v>102144</v>
      </c>
      <c r="E18" s="254">
        <v>121696</v>
      </c>
      <c r="F18" s="254">
        <v>136159</v>
      </c>
      <c r="G18" s="254">
        <v>151649</v>
      </c>
      <c r="H18" s="254">
        <v>169110</v>
      </c>
      <c r="I18" s="254">
        <v>189030</v>
      </c>
      <c r="J18" s="257">
        <v>195278</v>
      </c>
      <c r="L18" s="222"/>
      <c r="M18" s="256">
        <v>0.19141604010025071</v>
      </c>
      <c r="N18" s="257">
        <v>19552</v>
      </c>
      <c r="O18" s="258">
        <v>0.11884531948461752</v>
      </c>
      <c r="P18" s="257">
        <v>14463</v>
      </c>
      <c r="Q18" s="258">
        <f>G18/F18-1</f>
        <v>0.11376405525892519</v>
      </c>
      <c r="R18" s="257">
        <f>G18-F18</f>
        <v>15490</v>
      </c>
      <c r="S18" s="258">
        <f t="shared" si="2"/>
        <v>0.11514088454259497</v>
      </c>
      <c r="T18" s="257">
        <f t="shared" si="3"/>
        <v>17461</v>
      </c>
      <c r="U18" s="258">
        <f t="shared" si="4"/>
        <v>0.11779315238602095</v>
      </c>
      <c r="V18" s="257">
        <f t="shared" si="5"/>
        <v>19920</v>
      </c>
      <c r="W18" s="258">
        <v>8.5643759763833316E-2</v>
      </c>
      <c r="X18" s="257">
        <v>15405</v>
      </c>
      <c r="Z18" s="224"/>
    </row>
    <row r="19" spans="2:28" x14ac:dyDescent="0.35">
      <c r="B19" s="303" t="s">
        <v>2</v>
      </c>
      <c r="C19" s="219"/>
      <c r="D19" s="253">
        <v>46533</v>
      </c>
      <c r="E19" s="254">
        <v>49654</v>
      </c>
      <c r="F19" s="254">
        <v>49281</v>
      </c>
      <c r="G19" s="254">
        <v>50941</v>
      </c>
      <c r="H19" s="254">
        <v>53876</v>
      </c>
      <c r="I19" s="254">
        <v>56464</v>
      </c>
      <c r="J19" s="257">
        <v>56394</v>
      </c>
      <c r="L19" s="222"/>
      <c r="M19" s="256">
        <v>6.7070681022070255E-2</v>
      </c>
      <c r="N19" s="257">
        <v>3121</v>
      </c>
      <c r="O19" s="258">
        <v>-7.5119829218189826E-3</v>
      </c>
      <c r="P19" s="257">
        <v>-373</v>
      </c>
      <c r="Q19" s="258">
        <f t="shared" si="0"/>
        <v>3.3684381404598174E-2</v>
      </c>
      <c r="R19" s="257">
        <f t="shared" si="1"/>
        <v>1660</v>
      </c>
      <c r="S19" s="258">
        <f t="shared" si="2"/>
        <v>5.761567303350934E-2</v>
      </c>
      <c r="T19" s="257">
        <f t="shared" si="3"/>
        <v>2935</v>
      </c>
      <c r="U19" s="258">
        <f t="shared" si="4"/>
        <v>4.8036231346053837E-2</v>
      </c>
      <c r="V19" s="257">
        <f t="shared" si="5"/>
        <v>2588</v>
      </c>
      <c r="W19" s="258">
        <v>2.5961031164152937E-2</v>
      </c>
      <c r="X19" s="257">
        <v>1427</v>
      </c>
      <c r="Z19" s="224"/>
    </row>
    <row r="20" spans="2:28" x14ac:dyDescent="0.35">
      <c r="B20" s="303" t="s">
        <v>35</v>
      </c>
      <c r="C20" s="219"/>
      <c r="D20" s="253">
        <v>79727</v>
      </c>
      <c r="E20" s="254">
        <v>80292</v>
      </c>
      <c r="F20" s="254">
        <v>77049</v>
      </c>
      <c r="G20" s="254">
        <v>77553</v>
      </c>
      <c r="H20" s="254">
        <v>79015</v>
      </c>
      <c r="I20" s="254">
        <v>83386</v>
      </c>
      <c r="J20" s="257">
        <v>83897</v>
      </c>
      <c r="L20" s="222"/>
      <c r="M20" s="256">
        <v>7.0866833067844137E-3</v>
      </c>
      <c r="N20" s="257">
        <v>565</v>
      </c>
      <c r="O20" s="258">
        <v>-4.0390076221790472E-2</v>
      </c>
      <c r="P20" s="257">
        <v>-3243</v>
      </c>
      <c r="Q20" s="258">
        <f t="shared" si="0"/>
        <v>6.5412919051512919E-3</v>
      </c>
      <c r="R20" s="257">
        <f t="shared" si="1"/>
        <v>504</v>
      </c>
      <c r="S20" s="258">
        <f t="shared" si="2"/>
        <v>1.8851624050649329E-2</v>
      </c>
      <c r="T20" s="257">
        <f t="shared" si="3"/>
        <v>1462</v>
      </c>
      <c r="U20" s="258">
        <f t="shared" si="4"/>
        <v>5.5318610390432177E-2</v>
      </c>
      <c r="V20" s="257">
        <f t="shared" si="5"/>
        <v>4371</v>
      </c>
      <c r="W20" s="258">
        <v>1.4044841965310972E-2</v>
      </c>
      <c r="X20" s="257">
        <v>1162</v>
      </c>
      <c r="Z20" s="224"/>
    </row>
    <row r="21" spans="2:28" x14ac:dyDescent="0.35">
      <c r="B21" s="303" t="s">
        <v>42</v>
      </c>
      <c r="C21" s="219"/>
      <c r="D21" s="253">
        <v>215050</v>
      </c>
      <c r="E21" s="254">
        <v>227239</v>
      </c>
      <c r="F21" s="254">
        <v>216497</v>
      </c>
      <c r="G21" s="254">
        <v>215854</v>
      </c>
      <c r="H21" s="254">
        <v>224758</v>
      </c>
      <c r="I21" s="254">
        <v>237020</v>
      </c>
      <c r="J21" s="257">
        <v>251691</v>
      </c>
      <c r="L21" s="222"/>
      <c r="M21" s="256">
        <v>5.6679841897233185E-2</v>
      </c>
      <c r="N21" s="257">
        <v>12189</v>
      </c>
      <c r="O21" s="258">
        <v>-4.7271815137366335E-2</v>
      </c>
      <c r="P21" s="257">
        <v>-10742</v>
      </c>
      <c r="Q21" s="258">
        <f t="shared" si="0"/>
        <v>-2.9700180602963977E-3</v>
      </c>
      <c r="R21" s="257">
        <f t="shared" si="1"/>
        <v>-643</v>
      </c>
      <c r="S21" s="258">
        <f t="shared" si="2"/>
        <v>4.1250104237123164E-2</v>
      </c>
      <c r="T21" s="257">
        <f t="shared" si="3"/>
        <v>8904</v>
      </c>
      <c r="U21" s="258">
        <f t="shared" si="4"/>
        <v>5.4556456277418341E-2</v>
      </c>
      <c r="V21" s="257">
        <f t="shared" si="5"/>
        <v>12262</v>
      </c>
      <c r="W21" s="258">
        <v>8.1276957709690123E-2</v>
      </c>
      <c r="X21" s="257">
        <v>18919</v>
      </c>
      <c r="Z21" s="224"/>
    </row>
    <row r="22" spans="2:28" x14ac:dyDescent="0.35">
      <c r="B22" s="303" t="s">
        <v>43</v>
      </c>
      <c r="C22" s="219"/>
      <c r="D22" s="253">
        <v>43671</v>
      </c>
      <c r="E22" s="254">
        <v>46430</v>
      </c>
      <c r="F22" s="254">
        <v>45294</v>
      </c>
      <c r="G22" s="254">
        <v>47556</v>
      </c>
      <c r="H22" s="254">
        <v>50117</v>
      </c>
      <c r="I22" s="254">
        <v>54056</v>
      </c>
      <c r="J22" s="257">
        <v>56723</v>
      </c>
      <c r="L22" s="222"/>
      <c r="M22" s="256">
        <v>6.3176936639875336E-2</v>
      </c>
      <c r="N22" s="257">
        <v>2759</v>
      </c>
      <c r="O22" s="258">
        <v>-2.446693947878531E-2</v>
      </c>
      <c r="P22" s="257">
        <v>-1136</v>
      </c>
      <c r="Q22" s="258">
        <f t="shared" si="0"/>
        <v>4.994038945555701E-2</v>
      </c>
      <c r="R22" s="257">
        <f t="shared" si="1"/>
        <v>2262</v>
      </c>
      <c r="S22" s="258">
        <f t="shared" si="2"/>
        <v>5.3852300445790258E-2</v>
      </c>
      <c r="T22" s="257">
        <f t="shared" si="3"/>
        <v>2561</v>
      </c>
      <c r="U22" s="258">
        <f t="shared" si="4"/>
        <v>7.8596085160723916E-2</v>
      </c>
      <c r="V22" s="257">
        <f t="shared" si="5"/>
        <v>3939</v>
      </c>
      <c r="W22" s="258">
        <v>9.8282572075822472E-2</v>
      </c>
      <c r="X22" s="257">
        <v>5076</v>
      </c>
      <c r="Z22" s="224"/>
    </row>
    <row r="23" spans="2:28" x14ac:dyDescent="0.35">
      <c r="B23" s="303" t="s">
        <v>44</v>
      </c>
      <c r="C23" s="219"/>
      <c r="D23" s="253">
        <v>19559</v>
      </c>
      <c r="E23" s="254">
        <v>18635</v>
      </c>
      <c r="F23" s="254">
        <v>19594</v>
      </c>
      <c r="G23" s="254">
        <v>20339</v>
      </c>
      <c r="H23" s="254">
        <v>21233</v>
      </c>
      <c r="I23" s="254">
        <v>22030</v>
      </c>
      <c r="J23" s="257">
        <v>21529</v>
      </c>
      <c r="K23" s="304"/>
      <c r="L23" s="219"/>
      <c r="M23" s="256">
        <v>-4.7241679022444916E-2</v>
      </c>
      <c r="N23" s="257">
        <v>-924</v>
      </c>
      <c r="O23" s="258">
        <v>5.1462302119667402E-2</v>
      </c>
      <c r="P23" s="257">
        <v>959</v>
      </c>
      <c r="Q23" s="258">
        <f t="shared" si="0"/>
        <v>3.8021843421455648E-2</v>
      </c>
      <c r="R23" s="257">
        <f t="shared" si="1"/>
        <v>745</v>
      </c>
      <c r="S23" s="258">
        <f t="shared" si="2"/>
        <v>4.3954963370863798E-2</v>
      </c>
      <c r="T23" s="257">
        <f t="shared" si="3"/>
        <v>894</v>
      </c>
      <c r="U23" s="258">
        <f t="shared" si="4"/>
        <v>3.7535911081806539E-2</v>
      </c>
      <c r="V23" s="257">
        <f t="shared" si="5"/>
        <v>797</v>
      </c>
      <c r="W23" s="258">
        <v>-7.0565445992066822E-3</v>
      </c>
      <c r="X23" s="257">
        <v>-153</v>
      </c>
      <c r="Z23" s="224"/>
    </row>
    <row r="24" spans="2:28" x14ac:dyDescent="0.35">
      <c r="B24" s="303" t="s">
        <v>45</v>
      </c>
      <c r="C24" s="219"/>
      <c r="D24" s="253">
        <v>102231</v>
      </c>
      <c r="E24" s="254">
        <v>105837</v>
      </c>
      <c r="F24" s="254">
        <v>105419</v>
      </c>
      <c r="G24" s="254">
        <v>106624</v>
      </c>
      <c r="H24" s="254">
        <v>108415</v>
      </c>
      <c r="I24" s="254">
        <v>113823</v>
      </c>
      <c r="J24" s="257">
        <v>116085</v>
      </c>
      <c r="L24" s="222"/>
      <c r="M24" s="256">
        <v>3.5273058074360986E-2</v>
      </c>
      <c r="N24" s="257">
        <v>3606</v>
      </c>
      <c r="O24" s="258">
        <v>-3.9494694671995401E-3</v>
      </c>
      <c r="P24" s="257">
        <v>-418</v>
      </c>
      <c r="Q24" s="258">
        <f t="shared" si="0"/>
        <v>1.1430577030705935E-2</v>
      </c>
      <c r="R24" s="257">
        <f t="shared" si="1"/>
        <v>1205</v>
      </c>
      <c r="S24" s="258">
        <f t="shared" si="2"/>
        <v>1.6797343937575038E-2</v>
      </c>
      <c r="T24" s="257">
        <f t="shared" si="3"/>
        <v>1791</v>
      </c>
      <c r="U24" s="258">
        <f t="shared" si="4"/>
        <v>4.9882396347368907E-2</v>
      </c>
      <c r="V24" s="257">
        <f t="shared" si="5"/>
        <v>5408</v>
      </c>
      <c r="W24" s="258">
        <v>4.633869339486596E-2</v>
      </c>
      <c r="X24" s="257">
        <v>5141</v>
      </c>
      <c r="Z24" s="224"/>
    </row>
    <row r="25" spans="2:28" x14ac:dyDescent="0.35">
      <c r="B25" s="303" t="s">
        <v>46</v>
      </c>
      <c r="C25" s="219"/>
      <c r="D25" s="253">
        <v>15250</v>
      </c>
      <c r="E25" s="254">
        <v>15370</v>
      </c>
      <c r="F25" s="254">
        <v>14678</v>
      </c>
      <c r="G25" s="254">
        <v>15446</v>
      </c>
      <c r="H25" s="254">
        <v>14352</v>
      </c>
      <c r="I25" s="254">
        <v>14615</v>
      </c>
      <c r="J25" s="257">
        <v>14845</v>
      </c>
      <c r="L25" s="222"/>
      <c r="M25" s="256">
        <v>7.8688524590164732E-3</v>
      </c>
      <c r="N25" s="257">
        <v>120</v>
      </c>
      <c r="O25" s="258">
        <v>-4.5022771633051351E-2</v>
      </c>
      <c r="P25" s="257">
        <v>-692</v>
      </c>
      <c r="Q25" s="258">
        <f t="shared" si="0"/>
        <v>5.2323204796293821E-2</v>
      </c>
      <c r="R25" s="257">
        <f t="shared" si="1"/>
        <v>768</v>
      </c>
      <c r="S25" s="258">
        <f t="shared" si="2"/>
        <v>-7.0827398679269682E-2</v>
      </c>
      <c r="T25" s="257">
        <f t="shared" si="3"/>
        <v>-1094</v>
      </c>
      <c r="U25" s="258">
        <f t="shared" si="4"/>
        <v>1.8324972129319939E-2</v>
      </c>
      <c r="V25" s="257">
        <f t="shared" si="5"/>
        <v>263</v>
      </c>
      <c r="W25" s="258">
        <v>3.1762579927717471E-2</v>
      </c>
      <c r="X25" s="257">
        <v>457</v>
      </c>
      <c r="Z25" s="224"/>
    </row>
    <row r="26" spans="2:28" x14ac:dyDescent="0.35">
      <c r="B26" s="305" t="s">
        <v>1</v>
      </c>
      <c r="C26" s="219"/>
      <c r="D26" s="260">
        <v>4201</v>
      </c>
      <c r="E26" s="261">
        <v>4335</v>
      </c>
      <c r="F26" s="261">
        <v>4305</v>
      </c>
      <c r="G26" s="261">
        <v>4447</v>
      </c>
      <c r="H26" s="261">
        <v>4708</v>
      </c>
      <c r="I26" s="261">
        <v>5044</v>
      </c>
      <c r="J26" s="265">
        <v>5270</v>
      </c>
      <c r="L26" s="222"/>
      <c r="M26" s="264">
        <v>3.1897167341109256E-2</v>
      </c>
      <c r="N26" s="265">
        <v>134</v>
      </c>
      <c r="O26" s="266">
        <v>-6.9204152249134898E-3</v>
      </c>
      <c r="P26" s="265">
        <v>-30</v>
      </c>
      <c r="Q26" s="266">
        <f t="shared" si="0"/>
        <v>3.2984901277584244E-2</v>
      </c>
      <c r="R26" s="265">
        <f t="shared" si="1"/>
        <v>142</v>
      </c>
      <c r="S26" s="266">
        <f t="shared" si="2"/>
        <v>5.8691252529795346E-2</v>
      </c>
      <c r="T26" s="265">
        <f t="shared" si="3"/>
        <v>261</v>
      </c>
      <c r="U26" s="266">
        <f t="shared" si="4"/>
        <v>7.136788445199671E-2</v>
      </c>
      <c r="V26" s="265">
        <f t="shared" si="5"/>
        <v>336</v>
      </c>
      <c r="W26" s="266">
        <v>6.5507480792559747E-2</v>
      </c>
      <c r="X26" s="265">
        <v>324</v>
      </c>
      <c r="Z26" s="224"/>
      <c r="AA26" s="224"/>
      <c r="AB26" s="286"/>
    </row>
    <row r="27" spans="2:28" x14ac:dyDescent="0.35">
      <c r="B27" s="235" t="s">
        <v>0</v>
      </c>
      <c r="C27" s="219"/>
      <c r="D27" s="1228">
        <f>SUM(D9:D26)</f>
        <v>1638618</v>
      </c>
      <c r="E27" s="306">
        <f>SUM(E9:E26)</f>
        <v>1735551</v>
      </c>
      <c r="F27" s="307">
        <f>SUM(F9:F26)</f>
        <v>1709394</v>
      </c>
      <c r="G27" s="306">
        <f>SUM(G9:G26)</f>
        <v>1768008</v>
      </c>
      <c r="H27" s="307">
        <v>1850208</v>
      </c>
      <c r="I27" s="306">
        <f>SUM(I9:I26)</f>
        <v>1944185</v>
      </c>
      <c r="J27" s="306">
        <f>SUM(J9:J26)</f>
        <v>1976344</v>
      </c>
      <c r="K27" s="308"/>
      <c r="L27" s="222"/>
      <c r="M27" s="240">
        <f>E27/D27-1</f>
        <v>5.9155336997396502E-2</v>
      </c>
      <c r="N27" s="241">
        <f>E27-D27</f>
        <v>96933</v>
      </c>
      <c r="O27" s="242">
        <f>F27/E27-1</f>
        <v>-1.507129436127197E-2</v>
      </c>
      <c r="P27" s="243">
        <f>F27-E27</f>
        <v>-26157</v>
      </c>
      <c r="Q27" s="242">
        <f t="shared" si="0"/>
        <v>3.4289344644944375E-2</v>
      </c>
      <c r="R27" s="237">
        <f t="shared" si="1"/>
        <v>58614</v>
      </c>
      <c r="S27" s="242">
        <f>H27/G27-1</f>
        <v>4.6493002294107244E-2</v>
      </c>
      <c r="T27" s="243">
        <f>H27-G27</f>
        <v>82200</v>
      </c>
      <c r="U27" s="309">
        <f>I27/H27-1</f>
        <v>5.0792667635206401E-2</v>
      </c>
      <c r="V27" s="237">
        <f>I27-H27</f>
        <v>93977</v>
      </c>
      <c r="W27" s="242">
        <v>3.2589347058390228E-2</v>
      </c>
      <c r="X27" s="243">
        <v>62375</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K9</xm:sqref>
            </x14:sparkline>
            <x14:sparkline>
              <xm:f>EVO_resol!D10:J10</xm:f>
              <xm:sqref>K10</xm:sqref>
            </x14:sparkline>
            <x14:sparkline>
              <xm:f>EVO_resol!D11:J11</xm:f>
              <xm:sqref>K11</xm:sqref>
            </x14:sparkline>
            <x14:sparkline>
              <xm:f>EVO_resol!D12:J12</xm:f>
              <xm:sqref>K12</xm:sqref>
            </x14:sparkline>
            <x14:sparkline>
              <xm:f>EVO_resol!D13:J13</xm:f>
              <xm:sqref>K13</xm:sqref>
            </x14:sparkline>
            <x14:sparkline>
              <xm:f>EVO_resol!D14:J14</xm:f>
              <xm:sqref>K14</xm:sqref>
            </x14:sparkline>
            <x14:sparkline>
              <xm:f>EVO_resol!D15:J15</xm:f>
              <xm:sqref>K15</xm:sqref>
            </x14:sparkline>
            <x14:sparkline>
              <xm:f>EVO_resol!D16:J16</xm:f>
              <xm:sqref>K16</xm:sqref>
            </x14:sparkline>
            <x14:sparkline>
              <xm:f>EVO_resol!D17:J17</xm:f>
              <xm:sqref>K17</xm:sqref>
            </x14:sparkline>
            <x14:sparkline>
              <xm:f>EVO_resol!D18:J18</xm:f>
              <xm:sqref>K18</xm:sqref>
            </x14:sparkline>
            <x14:sparkline>
              <xm:f>EVO_resol!D19:J19</xm:f>
              <xm:sqref>K19</xm:sqref>
            </x14:sparkline>
            <x14:sparkline>
              <xm:f>EVO_resol!D20:J20</xm:f>
              <xm:sqref>K20</xm:sqref>
            </x14:sparkline>
            <x14:sparkline>
              <xm:f>EVO_resol!D21:J21</xm:f>
              <xm:sqref>K21</xm:sqref>
            </x14:sparkline>
            <x14:sparkline>
              <xm:f>EVO_resol!D22:J22</xm:f>
              <xm:sqref>K22</xm:sqref>
            </x14:sparkline>
            <x14:sparkline>
              <xm:f>EVO_resol!D23:J23</xm:f>
              <xm:sqref>K23</xm:sqref>
            </x14:sparkline>
            <x14:sparkline>
              <xm:f>EVO_resol!D24:J24</xm:f>
              <xm:sqref>K24</xm:sqref>
            </x14:sparkline>
            <x14:sparkline>
              <xm:f>EVO_resol!D25:J25</xm:f>
              <xm:sqref>K25</xm:sqref>
            </x14:sparkline>
            <x14:sparkline>
              <xm:f>EVO_resol!D26:J26</xm:f>
              <xm:sqref>K26</xm:sqref>
            </x14:sparkline>
            <x14:sparkline>
              <xm:f>EVO_resol!D27:J27</xm:f>
              <xm:sqref>K27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58</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434</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76</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28955</v>
      </c>
      <c r="E11" s="930">
        <f>D11/D$29*100</f>
        <v>15.855154362563109</v>
      </c>
      <c r="F11" s="932"/>
      <c r="G11" s="929">
        <v>12882</v>
      </c>
      <c r="H11" s="930">
        <v>44.489725436021409</v>
      </c>
      <c r="I11" s="929">
        <v>12832</v>
      </c>
      <c r="J11" s="930">
        <v>99.611861512187545</v>
      </c>
      <c r="K11" s="932"/>
      <c r="L11" s="929">
        <v>15981</v>
      </c>
      <c r="M11" s="930">
        <v>55.192540148506311</v>
      </c>
      <c r="N11" s="929">
        <v>15837</v>
      </c>
      <c r="O11" s="930">
        <v>99.098929979350487</v>
      </c>
      <c r="P11" s="932"/>
      <c r="Q11" s="929">
        <v>92</v>
      </c>
      <c r="R11" s="930">
        <v>0.31773441547228459</v>
      </c>
      <c r="S11" s="929">
        <v>90</v>
      </c>
      <c r="T11" s="930">
        <f>IFERROR(S11/Q11*100,"-")</f>
        <v>97.826086956521735</v>
      </c>
    </row>
    <row r="12" spans="1:22" s="331" customFormat="1" ht="18" customHeight="1" x14ac:dyDescent="0.25">
      <c r="A12" s="330"/>
      <c r="B12" s="933" t="s">
        <v>7</v>
      </c>
      <c r="C12" s="932"/>
      <c r="D12" s="934">
        <f t="shared" ref="D12:D28" si="0">G12+L12+Q12</f>
        <v>4201</v>
      </c>
      <c r="E12" s="935">
        <f t="shared" ref="E12:E29" si="1">D12/D$29*100</f>
        <v>2.3003800199318811</v>
      </c>
      <c r="F12" s="932"/>
      <c r="G12" s="934">
        <v>2863</v>
      </c>
      <c r="H12" s="935">
        <v>68.150440371340153</v>
      </c>
      <c r="I12" s="934">
        <v>1178</v>
      </c>
      <c r="J12" s="935">
        <v>41.145651414600067</v>
      </c>
      <c r="K12" s="932"/>
      <c r="L12" s="934">
        <v>1232</v>
      </c>
      <c r="M12" s="935">
        <v>29.326350868840752</v>
      </c>
      <c r="N12" s="934">
        <v>556</v>
      </c>
      <c r="O12" s="935">
        <v>45.129870129870127</v>
      </c>
      <c r="P12" s="932"/>
      <c r="Q12" s="934">
        <v>106</v>
      </c>
      <c r="R12" s="935">
        <v>2.5232087598190907</v>
      </c>
      <c r="S12" s="934">
        <v>57</v>
      </c>
      <c r="T12" s="935">
        <f t="shared" ref="T12:T28" si="2">IFERROR(S12/Q12*100,"-")</f>
        <v>53.773584905660378</v>
      </c>
    </row>
    <row r="13" spans="1:22" s="331" customFormat="1" ht="18" customHeight="1" x14ac:dyDescent="0.25">
      <c r="A13" s="330"/>
      <c r="B13" s="933" t="s">
        <v>37</v>
      </c>
      <c r="C13" s="932"/>
      <c r="D13" s="934">
        <f t="shared" si="0"/>
        <v>3831</v>
      </c>
      <c r="E13" s="935">
        <f t="shared" si="1"/>
        <v>2.0977757334822749</v>
      </c>
      <c r="F13" s="932"/>
      <c r="G13" s="934">
        <v>1812</v>
      </c>
      <c r="H13" s="935">
        <v>47.298355520751763</v>
      </c>
      <c r="I13" s="934">
        <v>28</v>
      </c>
      <c r="J13" s="935">
        <v>1.545253863134658</v>
      </c>
      <c r="K13" s="932"/>
      <c r="L13" s="934">
        <v>1943</v>
      </c>
      <c r="M13" s="935">
        <v>50.717828243278518</v>
      </c>
      <c r="N13" s="934">
        <v>39</v>
      </c>
      <c r="O13" s="935">
        <v>2.007205352547607</v>
      </c>
      <c r="P13" s="932"/>
      <c r="Q13" s="934">
        <v>76</v>
      </c>
      <c r="R13" s="935">
        <v>1.9838162359697205</v>
      </c>
      <c r="S13" s="934">
        <v>22</v>
      </c>
      <c r="T13" s="935">
        <f t="shared" si="2"/>
        <v>28.947368421052634</v>
      </c>
    </row>
    <row r="14" spans="1:22" s="331" customFormat="1" ht="18" customHeight="1" x14ac:dyDescent="0.25">
      <c r="A14" s="330"/>
      <c r="B14" s="933" t="s">
        <v>38</v>
      </c>
      <c r="C14" s="932"/>
      <c r="D14" s="934">
        <f t="shared" si="0"/>
        <v>2994</v>
      </c>
      <c r="E14" s="935">
        <f t="shared" si="1"/>
        <v>1.6394519827841114</v>
      </c>
      <c r="F14" s="932"/>
      <c r="G14" s="934">
        <v>2135</v>
      </c>
      <c r="H14" s="935">
        <v>71.309285237140955</v>
      </c>
      <c r="I14" s="934">
        <v>2094</v>
      </c>
      <c r="J14" s="935">
        <v>98.079625292740047</v>
      </c>
      <c r="K14" s="932"/>
      <c r="L14" s="934">
        <v>853</v>
      </c>
      <c r="M14" s="935">
        <v>28.490313961255847</v>
      </c>
      <c r="N14" s="934">
        <v>757</v>
      </c>
      <c r="O14" s="935">
        <v>88.745603751465424</v>
      </c>
      <c r="P14" s="932"/>
      <c r="Q14" s="934">
        <v>6</v>
      </c>
      <c r="R14" s="935">
        <v>0.20040080160320639</v>
      </c>
      <c r="S14" s="934">
        <v>6</v>
      </c>
      <c r="T14" s="935">
        <f t="shared" si="2"/>
        <v>100</v>
      </c>
    </row>
    <row r="15" spans="1:22" s="331" customFormat="1" ht="18" customHeight="1" x14ac:dyDescent="0.25">
      <c r="A15" s="330"/>
      <c r="B15" s="933" t="s">
        <v>6</v>
      </c>
      <c r="C15" s="932"/>
      <c r="D15" s="934">
        <f t="shared" si="0"/>
        <v>4843</v>
      </c>
      <c r="E15" s="935">
        <f t="shared" si="1"/>
        <v>2.6519258358795765</v>
      </c>
      <c r="F15" s="932"/>
      <c r="G15" s="934">
        <v>2851</v>
      </c>
      <c r="H15" s="935">
        <v>58.86846995663845</v>
      </c>
      <c r="I15" s="934">
        <v>2703</v>
      </c>
      <c r="J15" s="935">
        <v>94.808839003858296</v>
      </c>
      <c r="K15" s="932"/>
      <c r="L15" s="934">
        <v>1909</v>
      </c>
      <c r="M15" s="935">
        <v>39.417716291554825</v>
      </c>
      <c r="N15" s="934">
        <v>1744</v>
      </c>
      <c r="O15" s="935">
        <v>91.356731272917756</v>
      </c>
      <c r="P15" s="932"/>
      <c r="Q15" s="934">
        <v>83</v>
      </c>
      <c r="R15" s="935">
        <v>1.7138137518067313</v>
      </c>
      <c r="S15" s="934">
        <v>73</v>
      </c>
      <c r="T15" s="935">
        <f t="shared" si="2"/>
        <v>87.951807228915655</v>
      </c>
    </row>
    <row r="16" spans="1:22" s="331" customFormat="1" ht="18" customHeight="1" x14ac:dyDescent="0.25">
      <c r="A16" s="330"/>
      <c r="B16" s="933" t="s">
        <v>5</v>
      </c>
      <c r="C16" s="932"/>
      <c r="D16" s="934">
        <f t="shared" si="0"/>
        <v>4702</v>
      </c>
      <c r="E16" s="935">
        <f t="shared" si="1"/>
        <v>2.5747171753676996</v>
      </c>
      <c r="F16" s="932"/>
      <c r="G16" s="934">
        <v>1968</v>
      </c>
      <c r="H16" s="935">
        <v>41.854529987239474</v>
      </c>
      <c r="I16" s="934">
        <v>12</v>
      </c>
      <c r="J16" s="935">
        <v>0.6097560975609756</v>
      </c>
      <c r="K16" s="932"/>
      <c r="L16" s="934">
        <v>2686</v>
      </c>
      <c r="M16" s="935">
        <v>57.124627817949815</v>
      </c>
      <c r="N16" s="934">
        <v>18</v>
      </c>
      <c r="O16" s="935">
        <v>0.67014147431124349</v>
      </c>
      <c r="P16" s="932"/>
      <c r="Q16" s="934">
        <v>48</v>
      </c>
      <c r="R16" s="935">
        <v>1.0208421948107189</v>
      </c>
      <c r="S16" s="934">
        <v>0</v>
      </c>
      <c r="T16" s="935">
        <f t="shared" si="2"/>
        <v>0</v>
      </c>
    </row>
    <row r="17" spans="1:20" s="331" customFormat="1" ht="18" customHeight="1" x14ac:dyDescent="0.25">
      <c r="A17" s="330"/>
      <c r="B17" s="933" t="s">
        <v>4</v>
      </c>
      <c r="C17" s="932"/>
      <c r="D17" s="934">
        <f t="shared" si="0"/>
        <v>8476</v>
      </c>
      <c r="E17" s="935">
        <f t="shared" si="1"/>
        <v>4.6412808971536839</v>
      </c>
      <c r="F17" s="932"/>
      <c r="G17" s="934">
        <v>5239</v>
      </c>
      <c r="H17" s="935">
        <v>61.809815950920246</v>
      </c>
      <c r="I17" s="934">
        <v>403</v>
      </c>
      <c r="J17" s="935">
        <v>7.6923076923076925</v>
      </c>
      <c r="K17" s="932"/>
      <c r="L17" s="934">
        <v>3233</v>
      </c>
      <c r="M17" s="935">
        <v>38.142991977347805</v>
      </c>
      <c r="N17" s="934">
        <v>96</v>
      </c>
      <c r="O17" s="935">
        <v>2.9693782864212803</v>
      </c>
      <c r="P17" s="932"/>
      <c r="Q17" s="934">
        <v>4</v>
      </c>
      <c r="R17" s="935">
        <v>4.7192071731949031E-2</v>
      </c>
      <c r="S17" s="934">
        <v>2</v>
      </c>
      <c r="T17" s="935">
        <f t="shared" si="2"/>
        <v>50</v>
      </c>
    </row>
    <row r="18" spans="1:20" s="331" customFormat="1" ht="18" customHeight="1" x14ac:dyDescent="0.25">
      <c r="A18" s="330"/>
      <c r="B18" s="933" t="s">
        <v>40</v>
      </c>
      <c r="C18" s="932"/>
      <c r="D18" s="934">
        <f t="shared" si="0"/>
        <v>12452</v>
      </c>
      <c r="E18" s="935">
        <f t="shared" si="1"/>
        <v>6.8184556077581018</v>
      </c>
      <c r="F18" s="932"/>
      <c r="G18" s="934">
        <v>6951</v>
      </c>
      <c r="H18" s="935">
        <v>55.822357854159975</v>
      </c>
      <c r="I18" s="934">
        <v>6867</v>
      </c>
      <c r="J18" s="935">
        <v>98.791540785498484</v>
      </c>
      <c r="K18" s="932"/>
      <c r="L18" s="934">
        <v>4008</v>
      </c>
      <c r="M18" s="935">
        <v>32.187600385480245</v>
      </c>
      <c r="N18" s="934">
        <v>3894</v>
      </c>
      <c r="O18" s="935">
        <v>97.155688622754482</v>
      </c>
      <c r="P18" s="932"/>
      <c r="Q18" s="934">
        <v>1493</v>
      </c>
      <c r="R18" s="935">
        <v>11.990041760359782</v>
      </c>
      <c r="S18" s="934">
        <v>1449</v>
      </c>
      <c r="T18" s="935">
        <f t="shared" si="2"/>
        <v>97.05291359678499</v>
      </c>
    </row>
    <row r="19" spans="1:20" s="331" customFormat="1" ht="18" customHeight="1" x14ac:dyDescent="0.25">
      <c r="A19" s="330"/>
      <c r="B19" s="933" t="s">
        <v>41</v>
      </c>
      <c r="C19" s="932"/>
      <c r="D19" s="934">
        <f t="shared" si="0"/>
        <v>38144</v>
      </c>
      <c r="E19" s="935">
        <f t="shared" si="1"/>
        <v>20.886859195496712</v>
      </c>
      <c r="F19" s="932"/>
      <c r="G19" s="934">
        <v>15066</v>
      </c>
      <c r="H19" s="935">
        <v>39.497692953020135</v>
      </c>
      <c r="I19" s="934">
        <v>14478</v>
      </c>
      <c r="J19" s="935">
        <v>96.097172441258465</v>
      </c>
      <c r="K19" s="932"/>
      <c r="L19" s="934">
        <v>19913</v>
      </c>
      <c r="M19" s="935">
        <v>52.204802852348998</v>
      </c>
      <c r="N19" s="934">
        <v>18450</v>
      </c>
      <c r="O19" s="935">
        <v>92.653040727163159</v>
      </c>
      <c r="P19" s="932"/>
      <c r="Q19" s="934">
        <v>3165</v>
      </c>
      <c r="R19" s="935">
        <v>8.2975041946308732</v>
      </c>
      <c r="S19" s="934">
        <v>3138</v>
      </c>
      <c r="T19" s="935">
        <f t="shared" si="2"/>
        <v>99.146919431279628</v>
      </c>
    </row>
    <row r="20" spans="1:20" s="331" customFormat="1" ht="18" customHeight="1" x14ac:dyDescent="0.25">
      <c r="A20" s="330"/>
      <c r="B20" s="933" t="s">
        <v>3</v>
      </c>
      <c r="C20" s="932"/>
      <c r="D20" s="934">
        <f t="shared" si="0"/>
        <v>13925</v>
      </c>
      <c r="E20" s="935">
        <f t="shared" si="1"/>
        <v>7.6250396994885614</v>
      </c>
      <c r="F20" s="932"/>
      <c r="G20" s="934">
        <v>6524</v>
      </c>
      <c r="H20" s="935">
        <v>46.850987432675048</v>
      </c>
      <c r="I20" s="934">
        <v>6247</v>
      </c>
      <c r="J20" s="935">
        <v>95.754138565297367</v>
      </c>
      <c r="K20" s="932"/>
      <c r="L20" s="934">
        <v>6461</v>
      </c>
      <c r="M20" s="935">
        <v>46.398563734290846</v>
      </c>
      <c r="N20" s="934">
        <v>6009</v>
      </c>
      <c r="O20" s="935">
        <v>93.004178919671872</v>
      </c>
      <c r="P20" s="932"/>
      <c r="Q20" s="934">
        <v>940</v>
      </c>
      <c r="R20" s="935">
        <v>6.7504488330341115</v>
      </c>
      <c r="S20" s="934">
        <v>594</v>
      </c>
      <c r="T20" s="935">
        <f t="shared" si="2"/>
        <v>63.191489361702125</v>
      </c>
    </row>
    <row r="21" spans="1:20" s="331" customFormat="1" ht="18" customHeight="1" x14ac:dyDescent="0.25">
      <c r="A21" s="330"/>
      <c r="B21" s="933" t="s">
        <v>2</v>
      </c>
      <c r="C21" s="932"/>
      <c r="D21" s="934">
        <f t="shared" si="0"/>
        <v>5294</v>
      </c>
      <c r="E21" s="935">
        <f t="shared" si="1"/>
        <v>2.8988840336870698</v>
      </c>
      <c r="F21" s="932"/>
      <c r="G21" s="934">
        <v>3440</v>
      </c>
      <c r="H21" s="935">
        <v>64.979221760483568</v>
      </c>
      <c r="I21" s="934">
        <v>3415</v>
      </c>
      <c r="J21" s="935">
        <v>99.273255813953483</v>
      </c>
      <c r="K21" s="932"/>
      <c r="L21" s="934">
        <v>1812</v>
      </c>
      <c r="M21" s="935">
        <v>34.227427276161691</v>
      </c>
      <c r="N21" s="934">
        <v>1799</v>
      </c>
      <c r="O21" s="935">
        <v>99.282560706401767</v>
      </c>
      <c r="P21" s="932"/>
      <c r="Q21" s="934">
        <v>42</v>
      </c>
      <c r="R21" s="935">
        <v>0.7933509633547412</v>
      </c>
      <c r="S21" s="934">
        <v>42</v>
      </c>
      <c r="T21" s="935">
        <f t="shared" si="2"/>
        <v>100</v>
      </c>
    </row>
    <row r="22" spans="1:20" s="331" customFormat="1" ht="18" customHeight="1" x14ac:dyDescent="0.25">
      <c r="A22" s="330"/>
      <c r="B22" s="933" t="s">
        <v>35</v>
      </c>
      <c r="C22" s="932"/>
      <c r="D22" s="934">
        <f t="shared" si="0"/>
        <v>6916</v>
      </c>
      <c r="E22" s="935">
        <f t="shared" si="1"/>
        <v>3.7870574191499382</v>
      </c>
      <c r="F22" s="932"/>
      <c r="G22" s="934">
        <v>4152</v>
      </c>
      <c r="H22" s="935">
        <v>60.034702139965304</v>
      </c>
      <c r="I22" s="934">
        <v>4059</v>
      </c>
      <c r="J22" s="935">
        <v>97.760115606936409</v>
      </c>
      <c r="K22" s="932"/>
      <c r="L22" s="934">
        <v>2608</v>
      </c>
      <c r="M22" s="935">
        <v>37.709658762290346</v>
      </c>
      <c r="N22" s="934">
        <v>2591</v>
      </c>
      <c r="O22" s="935">
        <v>99.348159509202446</v>
      </c>
      <c r="P22" s="932"/>
      <c r="Q22" s="934">
        <v>156</v>
      </c>
      <c r="R22" s="935">
        <v>2.2556390977443606</v>
      </c>
      <c r="S22" s="934">
        <v>156</v>
      </c>
      <c r="T22" s="935">
        <f t="shared" si="2"/>
        <v>100</v>
      </c>
    </row>
    <row r="23" spans="1:20" s="331" customFormat="1" ht="18" customHeight="1" x14ac:dyDescent="0.25">
      <c r="A23" s="330"/>
      <c r="B23" s="933" t="s">
        <v>42</v>
      </c>
      <c r="C23" s="932"/>
      <c r="D23" s="934">
        <f t="shared" si="0"/>
        <v>24694</v>
      </c>
      <c r="E23" s="935">
        <f t="shared" si="1"/>
        <v>13.521919593477239</v>
      </c>
      <c r="F23" s="932"/>
      <c r="G23" s="934">
        <v>15254</v>
      </c>
      <c r="H23" s="935">
        <v>61.772090386328657</v>
      </c>
      <c r="I23" s="934">
        <v>13060</v>
      </c>
      <c r="J23" s="935">
        <v>85.616887373803593</v>
      </c>
      <c r="K23" s="932"/>
      <c r="L23" s="934">
        <v>8116</v>
      </c>
      <c r="M23" s="935">
        <v>32.866283307686075</v>
      </c>
      <c r="N23" s="934">
        <v>7246</v>
      </c>
      <c r="O23" s="935">
        <v>89.280433711187783</v>
      </c>
      <c r="P23" s="932"/>
      <c r="Q23" s="934">
        <v>1324</v>
      </c>
      <c r="R23" s="935">
        <v>5.3616263059852596</v>
      </c>
      <c r="S23" s="934">
        <v>1314</v>
      </c>
      <c r="T23" s="935">
        <f t="shared" si="2"/>
        <v>99.244712990936563</v>
      </c>
    </row>
    <row r="24" spans="1:20" s="331" customFormat="1" ht="18" customHeight="1" x14ac:dyDescent="0.25">
      <c r="A24" s="330">
        <v>47094</v>
      </c>
      <c r="B24" s="933" t="s">
        <v>43</v>
      </c>
      <c r="C24" s="932"/>
      <c r="D24" s="934">
        <f t="shared" si="0"/>
        <v>5204</v>
      </c>
      <c r="E24" s="935">
        <f t="shared" si="1"/>
        <v>2.8496019099560845</v>
      </c>
      <c r="F24" s="932"/>
      <c r="G24" s="934">
        <v>2751</v>
      </c>
      <c r="H24" s="935">
        <v>52.863182167563416</v>
      </c>
      <c r="I24" s="934">
        <v>2742</v>
      </c>
      <c r="J24" s="935">
        <v>99.672846237731733</v>
      </c>
      <c r="K24" s="932"/>
      <c r="L24" s="934">
        <v>2430</v>
      </c>
      <c r="M24" s="935">
        <v>46.694850115295928</v>
      </c>
      <c r="N24" s="934">
        <v>2423</v>
      </c>
      <c r="O24" s="935">
        <v>99.711934156378604</v>
      </c>
      <c r="P24" s="932"/>
      <c r="Q24" s="934">
        <v>23</v>
      </c>
      <c r="R24" s="935">
        <v>0.44196771714066108</v>
      </c>
      <c r="S24" s="934">
        <v>22</v>
      </c>
      <c r="T24" s="935">
        <f t="shared" si="2"/>
        <v>95.652173913043484</v>
      </c>
    </row>
    <row r="25" spans="1:20" s="331" customFormat="1" ht="18" customHeight="1" x14ac:dyDescent="0.25">
      <c r="B25" s="933" t="s">
        <v>44</v>
      </c>
      <c r="C25" s="932"/>
      <c r="D25" s="934">
        <f t="shared" si="0"/>
        <v>2506</v>
      </c>
      <c r="E25" s="935">
        <f t="shared" si="1"/>
        <v>1.3722333563316578</v>
      </c>
      <c r="F25" s="932"/>
      <c r="G25" s="934">
        <v>962</v>
      </c>
      <c r="H25" s="935">
        <v>38.387869114126097</v>
      </c>
      <c r="I25" s="934">
        <v>956</v>
      </c>
      <c r="J25" s="935">
        <v>99.376299376299386</v>
      </c>
      <c r="K25" s="932"/>
      <c r="L25" s="934">
        <v>1455</v>
      </c>
      <c r="M25" s="935">
        <v>58.060654429369521</v>
      </c>
      <c r="N25" s="934">
        <v>1446</v>
      </c>
      <c r="O25" s="935">
        <v>99.381443298969074</v>
      </c>
      <c r="P25" s="932"/>
      <c r="Q25" s="934">
        <v>89</v>
      </c>
      <c r="R25" s="935">
        <v>3.5514764565043899</v>
      </c>
      <c r="S25" s="934">
        <v>89</v>
      </c>
      <c r="T25" s="935">
        <f t="shared" si="2"/>
        <v>100</v>
      </c>
    </row>
    <row r="26" spans="1:20" s="331" customFormat="1" ht="18" customHeight="1" x14ac:dyDescent="0.25">
      <c r="B26" s="933" t="s">
        <v>45</v>
      </c>
      <c r="C26" s="932"/>
      <c r="D26" s="934">
        <f t="shared" si="0"/>
        <v>13299</v>
      </c>
      <c r="E26" s="935">
        <f t="shared" si="1"/>
        <v>7.2822551499819292</v>
      </c>
      <c r="F26" s="932"/>
      <c r="G26" s="934">
        <v>6124</v>
      </c>
      <c r="H26" s="935">
        <v>46.048575080833146</v>
      </c>
      <c r="I26" s="934">
        <v>5236</v>
      </c>
      <c r="J26" s="935">
        <v>85.499673416067935</v>
      </c>
      <c r="K26" s="932"/>
      <c r="L26" s="934">
        <v>4817</v>
      </c>
      <c r="M26" s="935">
        <v>36.220768478832994</v>
      </c>
      <c r="N26" s="934">
        <v>3917</v>
      </c>
      <c r="O26" s="935">
        <v>81.316171891218602</v>
      </c>
      <c r="P26" s="932"/>
      <c r="Q26" s="934">
        <v>2358</v>
      </c>
      <c r="R26" s="935">
        <v>17.73065644033386</v>
      </c>
      <c r="S26" s="934">
        <v>1682</v>
      </c>
      <c r="T26" s="935">
        <f t="shared" si="2"/>
        <v>71.331636980491936</v>
      </c>
    </row>
    <row r="27" spans="1:20" s="331" customFormat="1" ht="18" customHeight="1" x14ac:dyDescent="0.25">
      <c r="B27" s="933" t="s">
        <v>46</v>
      </c>
      <c r="C27" s="932"/>
      <c r="D27" s="934">
        <f t="shared" si="0"/>
        <v>1974</v>
      </c>
      <c r="E27" s="935">
        <f t="shared" si="1"/>
        <v>1.0809212471662779</v>
      </c>
      <c r="F27" s="932"/>
      <c r="G27" s="934">
        <v>706</v>
      </c>
      <c r="H27" s="935">
        <v>35.764944275582572</v>
      </c>
      <c r="I27" s="934">
        <v>524</v>
      </c>
      <c r="J27" s="935">
        <v>74.220963172804531</v>
      </c>
      <c r="K27" s="932"/>
      <c r="L27" s="934">
        <v>1155</v>
      </c>
      <c r="M27" s="935">
        <v>58.51063829787234</v>
      </c>
      <c r="N27" s="934">
        <v>881</v>
      </c>
      <c r="O27" s="935">
        <v>76.277056277056275</v>
      </c>
      <c r="P27" s="932"/>
      <c r="Q27" s="934">
        <v>113</v>
      </c>
      <c r="R27" s="935">
        <v>5.7244174265450862</v>
      </c>
      <c r="S27" s="934">
        <v>86</v>
      </c>
      <c r="T27" s="935">
        <f t="shared" si="2"/>
        <v>76.106194690265482</v>
      </c>
    </row>
    <row r="28" spans="1:20" s="331" customFormat="1" ht="18" customHeight="1" x14ac:dyDescent="0.25">
      <c r="B28" s="955" t="s">
        <v>1</v>
      </c>
      <c r="C28" s="932"/>
      <c r="D28" s="956">
        <f t="shared" si="0"/>
        <v>212</v>
      </c>
      <c r="E28" s="957">
        <f t="shared" si="1"/>
        <v>0.11608678034409875</v>
      </c>
      <c r="F28" s="932"/>
      <c r="G28" s="956">
        <v>101</v>
      </c>
      <c r="H28" s="957">
        <v>47.641509433962263</v>
      </c>
      <c r="I28" s="956">
        <v>94</v>
      </c>
      <c r="J28" s="957">
        <v>93.069306930693074</v>
      </c>
      <c r="K28" s="932"/>
      <c r="L28" s="956">
        <v>111</v>
      </c>
      <c r="M28" s="957">
        <v>52.358490566037744</v>
      </c>
      <c r="N28" s="956">
        <v>105</v>
      </c>
      <c r="O28" s="957">
        <v>94.594594594594597</v>
      </c>
      <c r="P28" s="932"/>
      <c r="Q28" s="956">
        <v>0</v>
      </c>
      <c r="R28" s="957">
        <v>0</v>
      </c>
      <c r="S28" s="956">
        <v>0</v>
      </c>
      <c r="T28" s="957" t="str">
        <f t="shared" si="2"/>
        <v>-</v>
      </c>
    </row>
    <row r="29" spans="1:20" s="319" customFormat="1" ht="18" customHeight="1" x14ac:dyDescent="0.25">
      <c r="B29" s="1291" t="s">
        <v>0</v>
      </c>
      <c r="C29" s="1284"/>
      <c r="D29" s="1292">
        <f>SUM(D11:D28)</f>
        <v>182622</v>
      </c>
      <c r="E29" s="1293">
        <f t="shared" si="1"/>
        <v>100</v>
      </c>
      <c r="F29" s="1284"/>
      <c r="G29" s="1292">
        <f>SUM(G11:G28)</f>
        <v>91781</v>
      </c>
      <c r="H29" s="1293">
        <f t="shared" ref="H29" si="3">G29/$D29*100</f>
        <v>50.257362201706258</v>
      </c>
      <c r="I29" s="1292">
        <f>SUM(I11:I28)</f>
        <v>76928</v>
      </c>
      <c r="J29" s="1293">
        <f>I29/G29*100</f>
        <v>83.816911997036428</v>
      </c>
      <c r="K29" s="1284"/>
      <c r="L29" s="1292">
        <f>SUM(L11:L28)</f>
        <v>80723</v>
      </c>
      <c r="M29" s="1293">
        <f t="shared" ref="M29" si="4">L29/$D29*100</f>
        <v>44.202231932625864</v>
      </c>
      <c r="N29" s="1292">
        <f>SUM(N11:N28)</f>
        <v>67808</v>
      </c>
      <c r="O29" s="1293">
        <f>N29/L29*100</f>
        <v>84.000842386928127</v>
      </c>
      <c r="P29" s="1284"/>
      <c r="Q29" s="1292">
        <f>SUM(Q11:Q28)</f>
        <v>10118</v>
      </c>
      <c r="R29" s="1293">
        <f t="shared" ref="R29" si="5">Q29/$D29*100</f>
        <v>5.5404058656678821</v>
      </c>
      <c r="S29" s="1292">
        <f>SUM(S11:S28)</f>
        <v>8822</v>
      </c>
      <c r="T29" s="1293">
        <f>S29/Q29*100</f>
        <v>87.191144494959488</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7" x14ac:dyDescent="0.35">
      <c r="B33" s="937"/>
      <c r="L33" s="937"/>
    </row>
    <row r="34" spans="2:17"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row>
    <row r="35" spans="2:17"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row>
    <row r="36" spans="2:17" s="567" customFormat="1" x14ac:dyDescent="0.35"/>
    <row r="37" spans="2:17" s="567" customFormat="1" x14ac:dyDescent="0.35"/>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67</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433</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77</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5008</v>
      </c>
      <c r="E11" s="930">
        <f>D11/D$29*100</f>
        <v>2.3044570629216174</v>
      </c>
      <c r="F11" s="932"/>
      <c r="G11" s="929">
        <v>2638</v>
      </c>
      <c r="H11" s="930">
        <v>52.675718849840258</v>
      </c>
      <c r="I11" s="929">
        <v>2553</v>
      </c>
      <c r="J11" s="930">
        <v>96.777862016679308</v>
      </c>
      <c r="K11" s="932"/>
      <c r="L11" s="929">
        <v>2258</v>
      </c>
      <c r="M11" s="930">
        <v>45.087859424920126</v>
      </c>
      <c r="N11" s="929">
        <v>2138</v>
      </c>
      <c r="O11" s="930">
        <v>94.685562444641278</v>
      </c>
      <c r="P11" s="932"/>
      <c r="Q11" s="929">
        <v>112</v>
      </c>
      <c r="R11" s="930">
        <v>2.2364217252396164</v>
      </c>
      <c r="S11" s="929">
        <v>46</v>
      </c>
      <c r="T11" s="930">
        <f>IFERROR(S11/Q11*100,"-")</f>
        <v>41.071428571428569</v>
      </c>
    </row>
    <row r="12" spans="1:22" s="331" customFormat="1" ht="18" customHeight="1" x14ac:dyDescent="0.25">
      <c r="A12" s="330"/>
      <c r="B12" s="933" t="s">
        <v>7</v>
      </c>
      <c r="C12" s="932"/>
      <c r="D12" s="934">
        <f t="shared" ref="D12:D28" si="0">G12+L12+Q12</f>
        <v>8825</v>
      </c>
      <c r="E12" s="935">
        <f t="shared" ref="E12:E29" si="1">D12/D$29*100</f>
        <v>4.0608693251364363</v>
      </c>
      <c r="F12" s="932"/>
      <c r="G12" s="934">
        <v>3560</v>
      </c>
      <c r="H12" s="935">
        <v>40.339943342776202</v>
      </c>
      <c r="I12" s="934">
        <v>3508</v>
      </c>
      <c r="J12" s="935">
        <v>98.539325842696641</v>
      </c>
      <c r="K12" s="932"/>
      <c r="L12" s="934">
        <v>3742</v>
      </c>
      <c r="M12" s="935">
        <v>42.402266288951843</v>
      </c>
      <c r="N12" s="934">
        <v>3665</v>
      </c>
      <c r="O12" s="935">
        <v>97.942276857295568</v>
      </c>
      <c r="P12" s="932"/>
      <c r="Q12" s="934">
        <v>1523</v>
      </c>
      <c r="R12" s="935">
        <v>17.257790368271955</v>
      </c>
      <c r="S12" s="934">
        <v>1457</v>
      </c>
      <c r="T12" s="935">
        <f t="shared" ref="T12:T28" si="2">IFERROR(S12/Q12*100,"-")</f>
        <v>95.666447800393968</v>
      </c>
    </row>
    <row r="13" spans="1:22" s="331" customFormat="1" ht="18" customHeight="1" x14ac:dyDescent="0.25">
      <c r="A13" s="330"/>
      <c r="B13" s="933" t="s">
        <v>37</v>
      </c>
      <c r="C13" s="932"/>
      <c r="D13" s="934">
        <f t="shared" si="0"/>
        <v>4659</v>
      </c>
      <c r="E13" s="935">
        <f t="shared" si="1"/>
        <v>2.1438629105734455</v>
      </c>
      <c r="F13" s="932"/>
      <c r="G13" s="934">
        <v>1654</v>
      </c>
      <c r="H13" s="935">
        <v>35.501180510839234</v>
      </c>
      <c r="I13" s="934">
        <v>1614</v>
      </c>
      <c r="J13" s="935">
        <v>97.581620314389355</v>
      </c>
      <c r="K13" s="932"/>
      <c r="L13" s="934">
        <v>1657</v>
      </c>
      <c r="M13" s="935">
        <v>35.565572011161194</v>
      </c>
      <c r="N13" s="934">
        <v>1552</v>
      </c>
      <c r="O13" s="935">
        <v>93.663246831623411</v>
      </c>
      <c r="P13" s="932"/>
      <c r="Q13" s="934">
        <v>1348</v>
      </c>
      <c r="R13" s="935">
        <v>28.933247477999569</v>
      </c>
      <c r="S13" s="934">
        <v>1154</v>
      </c>
      <c r="T13" s="935">
        <f t="shared" si="2"/>
        <v>85.60830860534125</v>
      </c>
    </row>
    <row r="14" spans="1:22" s="331" customFormat="1" ht="18" customHeight="1" x14ac:dyDescent="0.25">
      <c r="A14" s="330"/>
      <c r="B14" s="933" t="s">
        <v>38</v>
      </c>
      <c r="C14" s="932"/>
      <c r="D14" s="934">
        <f t="shared" si="0"/>
        <v>722</v>
      </c>
      <c r="E14" s="935">
        <f t="shared" si="1"/>
        <v>0.33223202864005746</v>
      </c>
      <c r="F14" s="932"/>
      <c r="G14" s="934">
        <v>348</v>
      </c>
      <c r="H14" s="935">
        <v>48.199445983379505</v>
      </c>
      <c r="I14" s="934">
        <v>304</v>
      </c>
      <c r="J14" s="935">
        <v>87.356321839080465</v>
      </c>
      <c r="K14" s="932"/>
      <c r="L14" s="934">
        <v>338</v>
      </c>
      <c r="M14" s="935">
        <v>46.814404432132967</v>
      </c>
      <c r="N14" s="934">
        <v>304</v>
      </c>
      <c r="O14" s="935">
        <v>89.940828402366861</v>
      </c>
      <c r="P14" s="932"/>
      <c r="Q14" s="934">
        <v>36</v>
      </c>
      <c r="R14" s="935">
        <v>4.986149584487535</v>
      </c>
      <c r="S14" s="934">
        <v>9</v>
      </c>
      <c r="T14" s="935">
        <f t="shared" si="2"/>
        <v>25</v>
      </c>
    </row>
    <row r="15" spans="1:22" s="331" customFormat="1" ht="18" customHeight="1" x14ac:dyDescent="0.25">
      <c r="A15" s="330"/>
      <c r="B15" s="933" t="s">
        <v>6</v>
      </c>
      <c r="C15" s="932"/>
      <c r="D15" s="934">
        <f t="shared" si="0"/>
        <v>14870</v>
      </c>
      <c r="E15" s="935">
        <f t="shared" si="1"/>
        <v>6.842507293459354</v>
      </c>
      <c r="F15" s="932"/>
      <c r="G15" s="934">
        <v>4049</v>
      </c>
      <c r="H15" s="935">
        <v>27.229320780094152</v>
      </c>
      <c r="I15" s="934">
        <v>3391</v>
      </c>
      <c r="J15" s="935">
        <v>83.749073845393923</v>
      </c>
      <c r="K15" s="932"/>
      <c r="L15" s="934">
        <v>4861</v>
      </c>
      <c r="M15" s="935">
        <v>32.689979825151312</v>
      </c>
      <c r="N15" s="934">
        <v>3964</v>
      </c>
      <c r="O15" s="935">
        <v>81.547006788726591</v>
      </c>
      <c r="P15" s="932"/>
      <c r="Q15" s="934">
        <v>5960</v>
      </c>
      <c r="R15" s="935">
        <v>40.080699394754539</v>
      </c>
      <c r="S15" s="934">
        <v>4954</v>
      </c>
      <c r="T15" s="935">
        <f t="shared" si="2"/>
        <v>83.12080536912751</v>
      </c>
    </row>
    <row r="16" spans="1:22" s="331" customFormat="1" ht="18" customHeight="1" x14ac:dyDescent="0.25">
      <c r="A16" s="330"/>
      <c r="B16" s="933" t="s">
        <v>5</v>
      </c>
      <c r="C16" s="932"/>
      <c r="D16" s="934">
        <f t="shared" si="0"/>
        <v>211</v>
      </c>
      <c r="E16" s="935">
        <f t="shared" si="1"/>
        <v>9.7092739671817335E-2</v>
      </c>
      <c r="F16" s="932"/>
      <c r="G16" s="934">
        <v>102</v>
      </c>
      <c r="H16" s="935">
        <v>48.341232227488149</v>
      </c>
      <c r="I16" s="934">
        <v>102</v>
      </c>
      <c r="J16" s="935">
        <v>100</v>
      </c>
      <c r="K16" s="932"/>
      <c r="L16" s="934">
        <v>109</v>
      </c>
      <c r="M16" s="935">
        <v>51.658767772511851</v>
      </c>
      <c r="N16" s="934">
        <v>109</v>
      </c>
      <c r="O16" s="935">
        <v>100</v>
      </c>
      <c r="P16" s="932"/>
      <c r="Q16" s="934">
        <v>0</v>
      </c>
      <c r="R16" s="935">
        <v>0</v>
      </c>
      <c r="S16" s="934">
        <v>0</v>
      </c>
      <c r="T16" s="935" t="str">
        <f t="shared" si="2"/>
        <v>-</v>
      </c>
    </row>
    <row r="17" spans="1:20" s="331" customFormat="1" ht="18" customHeight="1" x14ac:dyDescent="0.25">
      <c r="A17" s="330"/>
      <c r="B17" s="933" t="s">
        <v>4</v>
      </c>
      <c r="C17" s="932"/>
      <c r="D17" s="934">
        <f t="shared" si="0"/>
        <v>54927</v>
      </c>
      <c r="E17" s="935">
        <f t="shared" si="1"/>
        <v>25.274942710682041</v>
      </c>
      <c r="F17" s="932"/>
      <c r="G17" s="934">
        <v>16920</v>
      </c>
      <c r="H17" s="935">
        <v>30.804522366049486</v>
      </c>
      <c r="I17" s="934">
        <v>14573</v>
      </c>
      <c r="J17" s="935">
        <v>86.128841607565008</v>
      </c>
      <c r="K17" s="932"/>
      <c r="L17" s="934">
        <v>17299</v>
      </c>
      <c r="M17" s="935">
        <v>31.494529102263002</v>
      </c>
      <c r="N17" s="934">
        <v>14140</v>
      </c>
      <c r="O17" s="935">
        <v>81.738828834036653</v>
      </c>
      <c r="P17" s="932"/>
      <c r="Q17" s="934">
        <v>20708</v>
      </c>
      <c r="R17" s="935">
        <v>37.700948531687509</v>
      </c>
      <c r="S17" s="934">
        <v>14742</v>
      </c>
      <c r="T17" s="935">
        <f t="shared" si="2"/>
        <v>71.189878307900329</v>
      </c>
    </row>
    <row r="18" spans="1:20" s="331" customFormat="1" ht="18" customHeight="1" x14ac:dyDescent="0.25">
      <c r="A18" s="330"/>
      <c r="B18" s="933" t="s">
        <v>40</v>
      </c>
      <c r="C18" s="932"/>
      <c r="D18" s="934">
        <f t="shared" si="0"/>
        <v>10809</v>
      </c>
      <c r="E18" s="935">
        <f t="shared" si="1"/>
        <v>4.9738171711501122</v>
      </c>
      <c r="F18" s="932"/>
      <c r="G18" s="934">
        <v>3768</v>
      </c>
      <c r="H18" s="935">
        <v>34.859839023036358</v>
      </c>
      <c r="I18" s="934">
        <v>3097</v>
      </c>
      <c r="J18" s="935">
        <v>82.192144373673031</v>
      </c>
      <c r="K18" s="932"/>
      <c r="L18" s="934">
        <v>3979</v>
      </c>
      <c r="M18" s="935">
        <v>36.811915995929319</v>
      </c>
      <c r="N18" s="934">
        <v>3303</v>
      </c>
      <c r="O18" s="935">
        <v>83.010806735360646</v>
      </c>
      <c r="P18" s="932"/>
      <c r="Q18" s="934">
        <v>3062</v>
      </c>
      <c r="R18" s="935">
        <v>28.328244981034324</v>
      </c>
      <c r="S18" s="934">
        <v>2310</v>
      </c>
      <c r="T18" s="935">
        <f t="shared" si="2"/>
        <v>75.440888308295229</v>
      </c>
    </row>
    <row r="19" spans="1:20" s="331" customFormat="1" ht="18" customHeight="1" x14ac:dyDescent="0.25">
      <c r="A19" s="330"/>
      <c r="B19" s="933" t="s">
        <v>41</v>
      </c>
      <c r="C19" s="932"/>
      <c r="D19" s="934">
        <f t="shared" si="0"/>
        <v>23483</v>
      </c>
      <c r="E19" s="935">
        <f t="shared" si="1"/>
        <v>10.805823723759652</v>
      </c>
      <c r="F19" s="932"/>
      <c r="G19" s="934">
        <v>6168</v>
      </c>
      <c r="H19" s="935">
        <v>26.265809308861733</v>
      </c>
      <c r="I19" s="934">
        <v>5826</v>
      </c>
      <c r="J19" s="935">
        <v>94.45525291828794</v>
      </c>
      <c r="K19" s="932"/>
      <c r="L19" s="934">
        <v>11091</v>
      </c>
      <c r="M19" s="935">
        <v>47.229910999446403</v>
      </c>
      <c r="N19" s="934">
        <v>10117</v>
      </c>
      <c r="O19" s="935">
        <v>91.21810476963303</v>
      </c>
      <c r="P19" s="932"/>
      <c r="Q19" s="934">
        <v>6224</v>
      </c>
      <c r="R19" s="935">
        <v>26.504279691691863</v>
      </c>
      <c r="S19" s="934">
        <v>4961</v>
      </c>
      <c r="T19" s="935">
        <f t="shared" si="2"/>
        <v>79.707583547557832</v>
      </c>
    </row>
    <row r="20" spans="1:20" s="331" customFormat="1" ht="18" customHeight="1" x14ac:dyDescent="0.25">
      <c r="A20" s="330"/>
      <c r="B20" s="933" t="s">
        <v>3</v>
      </c>
      <c r="C20" s="932"/>
      <c r="D20" s="934">
        <f t="shared" si="0"/>
        <v>23531</v>
      </c>
      <c r="E20" s="935">
        <f t="shared" si="1"/>
        <v>10.827911171647079</v>
      </c>
      <c r="F20" s="932"/>
      <c r="G20" s="934">
        <v>7662</v>
      </c>
      <c r="H20" s="935">
        <v>32.561302112107434</v>
      </c>
      <c r="I20" s="934">
        <v>4466</v>
      </c>
      <c r="J20" s="935">
        <v>58.287653354215607</v>
      </c>
      <c r="K20" s="932"/>
      <c r="L20" s="934">
        <v>8802</v>
      </c>
      <c r="M20" s="935">
        <v>37.405975096680976</v>
      </c>
      <c r="N20" s="934">
        <v>4614</v>
      </c>
      <c r="O20" s="935">
        <v>52.419904567143824</v>
      </c>
      <c r="P20" s="932"/>
      <c r="Q20" s="934">
        <v>7067</v>
      </c>
      <c r="R20" s="935">
        <v>30.03272279121159</v>
      </c>
      <c r="S20" s="934">
        <v>2464</v>
      </c>
      <c r="T20" s="935">
        <f t="shared" si="2"/>
        <v>34.866279892457904</v>
      </c>
    </row>
    <row r="21" spans="1:20" s="331" customFormat="1" ht="18" customHeight="1" x14ac:dyDescent="0.25">
      <c r="A21" s="330"/>
      <c r="B21" s="933" t="s">
        <v>2</v>
      </c>
      <c r="C21" s="932"/>
      <c r="D21" s="934">
        <f t="shared" si="0"/>
        <v>19400</v>
      </c>
      <c r="E21" s="935">
        <f t="shared" si="1"/>
        <v>8.9270101878353376</v>
      </c>
      <c r="F21" s="932"/>
      <c r="G21" s="934">
        <v>5999</v>
      </c>
      <c r="H21" s="935">
        <v>30.922680412371133</v>
      </c>
      <c r="I21" s="934">
        <v>5028</v>
      </c>
      <c r="J21" s="935">
        <v>83.813968994832479</v>
      </c>
      <c r="K21" s="932"/>
      <c r="L21" s="934">
        <v>6330</v>
      </c>
      <c r="M21" s="935">
        <v>32.628865979381445</v>
      </c>
      <c r="N21" s="934">
        <v>4505</v>
      </c>
      <c r="O21" s="935">
        <v>71.169036334913116</v>
      </c>
      <c r="P21" s="932"/>
      <c r="Q21" s="934">
        <v>7071</v>
      </c>
      <c r="R21" s="935">
        <v>36.448453608247419</v>
      </c>
      <c r="S21" s="934">
        <v>4373</v>
      </c>
      <c r="T21" s="935">
        <f t="shared" si="2"/>
        <v>61.84415217083864</v>
      </c>
    </row>
    <row r="22" spans="1:20" s="331" customFormat="1" ht="18" customHeight="1" x14ac:dyDescent="0.25">
      <c r="A22" s="330"/>
      <c r="B22" s="933" t="s">
        <v>35</v>
      </c>
      <c r="C22" s="932"/>
      <c r="D22" s="934">
        <f t="shared" si="0"/>
        <v>15987</v>
      </c>
      <c r="E22" s="935">
        <f t="shared" si="1"/>
        <v>7.3565006120063687</v>
      </c>
      <c r="F22" s="932"/>
      <c r="G22" s="934">
        <v>6042</v>
      </c>
      <c r="H22" s="935">
        <v>37.793206980671798</v>
      </c>
      <c r="I22" s="934">
        <v>5533</v>
      </c>
      <c r="J22" s="935">
        <v>91.575637206223107</v>
      </c>
      <c r="K22" s="932"/>
      <c r="L22" s="934">
        <v>5152</v>
      </c>
      <c r="M22" s="935">
        <v>32.226183774316631</v>
      </c>
      <c r="N22" s="934">
        <v>4299</v>
      </c>
      <c r="O22" s="935">
        <v>83.443322981366464</v>
      </c>
      <c r="P22" s="932"/>
      <c r="Q22" s="934">
        <v>4793</v>
      </c>
      <c r="R22" s="935">
        <v>29.980609245011575</v>
      </c>
      <c r="S22" s="934">
        <v>3742</v>
      </c>
      <c r="T22" s="935">
        <f t="shared" si="2"/>
        <v>78.072188608387222</v>
      </c>
    </row>
    <row r="23" spans="1:20" s="331" customFormat="1" ht="18" customHeight="1" x14ac:dyDescent="0.25">
      <c r="A23" s="330"/>
      <c r="B23" s="933" t="s">
        <v>42</v>
      </c>
      <c r="C23" s="932"/>
      <c r="D23" s="934">
        <f t="shared" si="0"/>
        <v>28208</v>
      </c>
      <c r="E23" s="935">
        <f t="shared" si="1"/>
        <v>12.980056875178311</v>
      </c>
      <c r="F23" s="932"/>
      <c r="G23" s="934">
        <v>13443</v>
      </c>
      <c r="H23" s="935">
        <v>47.656693136698806</v>
      </c>
      <c r="I23" s="934">
        <v>11500</v>
      </c>
      <c r="J23" s="935">
        <v>85.54638101614222</v>
      </c>
      <c r="K23" s="932"/>
      <c r="L23" s="934">
        <v>9982</v>
      </c>
      <c r="M23" s="935">
        <v>35.387124220079407</v>
      </c>
      <c r="N23" s="934">
        <v>8101</v>
      </c>
      <c r="O23" s="935">
        <v>81.156080945702271</v>
      </c>
      <c r="P23" s="932"/>
      <c r="Q23" s="934">
        <v>4783</v>
      </c>
      <c r="R23" s="935">
        <v>16.95618264322178</v>
      </c>
      <c r="S23" s="934">
        <v>3426</v>
      </c>
      <c r="T23" s="935">
        <f t="shared" si="2"/>
        <v>71.628684925778799</v>
      </c>
    </row>
    <row r="24" spans="1:20" s="331" customFormat="1" ht="18" customHeight="1" x14ac:dyDescent="0.25">
      <c r="A24" s="330">
        <v>47094</v>
      </c>
      <c r="B24" s="933" t="s">
        <v>43</v>
      </c>
      <c r="C24" s="932"/>
      <c r="D24" s="934">
        <f t="shared" si="0"/>
        <v>1518</v>
      </c>
      <c r="E24" s="935">
        <f t="shared" si="1"/>
        <v>0.69851553943989919</v>
      </c>
      <c r="F24" s="932"/>
      <c r="G24" s="934">
        <v>807</v>
      </c>
      <c r="H24" s="935">
        <v>53.162055335968383</v>
      </c>
      <c r="I24" s="934">
        <v>766</v>
      </c>
      <c r="J24" s="935">
        <v>94.919454770755891</v>
      </c>
      <c r="K24" s="932"/>
      <c r="L24" s="934">
        <v>504</v>
      </c>
      <c r="M24" s="935">
        <v>33.201581027667984</v>
      </c>
      <c r="N24" s="934">
        <v>447</v>
      </c>
      <c r="O24" s="935">
        <v>88.69047619047619</v>
      </c>
      <c r="P24" s="932"/>
      <c r="Q24" s="934">
        <v>207</v>
      </c>
      <c r="R24" s="935">
        <v>13.636363636363635</v>
      </c>
      <c r="S24" s="934">
        <v>157</v>
      </c>
      <c r="T24" s="935">
        <f t="shared" si="2"/>
        <v>75.845410628019323</v>
      </c>
    </row>
    <row r="25" spans="1:20" s="331" customFormat="1" ht="18" customHeight="1" x14ac:dyDescent="0.25">
      <c r="B25" s="933" t="s">
        <v>44</v>
      </c>
      <c r="C25" s="932"/>
      <c r="D25" s="934">
        <f t="shared" si="0"/>
        <v>2772</v>
      </c>
      <c r="E25" s="935">
        <f t="shared" si="1"/>
        <v>1.2755501154989464</v>
      </c>
      <c r="F25" s="932"/>
      <c r="G25" s="934">
        <v>727</v>
      </c>
      <c r="H25" s="935">
        <v>26.226551226551226</v>
      </c>
      <c r="I25" s="934">
        <v>568</v>
      </c>
      <c r="J25" s="935">
        <v>78.129298486932598</v>
      </c>
      <c r="K25" s="932"/>
      <c r="L25" s="934">
        <v>1314</v>
      </c>
      <c r="M25" s="935">
        <v>47.402597402597401</v>
      </c>
      <c r="N25" s="934">
        <v>992</v>
      </c>
      <c r="O25" s="935">
        <v>75.49467275494672</v>
      </c>
      <c r="P25" s="932"/>
      <c r="Q25" s="934">
        <v>731</v>
      </c>
      <c r="R25" s="935">
        <v>26.370851370851373</v>
      </c>
      <c r="S25" s="934">
        <v>443</v>
      </c>
      <c r="T25" s="935">
        <f t="shared" si="2"/>
        <v>60.601915184678525</v>
      </c>
    </row>
    <row r="26" spans="1:20" s="331" customFormat="1" ht="18" customHeight="1" x14ac:dyDescent="0.25">
      <c r="B26" s="933" t="s">
        <v>45</v>
      </c>
      <c r="C26" s="932"/>
      <c r="D26" s="934">
        <f t="shared" si="0"/>
        <v>1354</v>
      </c>
      <c r="E26" s="935">
        <f t="shared" si="1"/>
        <v>0.62305009249118803</v>
      </c>
      <c r="F26" s="932"/>
      <c r="G26" s="934">
        <v>666</v>
      </c>
      <c r="H26" s="935">
        <v>49.187592319054652</v>
      </c>
      <c r="I26" s="934">
        <v>588</v>
      </c>
      <c r="J26" s="935">
        <v>88.288288288288285</v>
      </c>
      <c r="K26" s="932"/>
      <c r="L26" s="934">
        <v>651</v>
      </c>
      <c r="M26" s="935">
        <v>48.079763663220085</v>
      </c>
      <c r="N26" s="934">
        <v>577</v>
      </c>
      <c r="O26" s="935">
        <v>88.632872503840247</v>
      </c>
      <c r="P26" s="932"/>
      <c r="Q26" s="934">
        <v>37</v>
      </c>
      <c r="R26" s="935">
        <v>2.7326440177252587</v>
      </c>
      <c r="S26" s="934">
        <v>29</v>
      </c>
      <c r="T26" s="935">
        <f t="shared" si="2"/>
        <v>78.378378378378372</v>
      </c>
    </row>
    <row r="27" spans="1:20" s="331" customFormat="1" ht="18" customHeight="1" x14ac:dyDescent="0.25">
      <c r="B27" s="933" t="s">
        <v>46</v>
      </c>
      <c r="C27" s="932"/>
      <c r="D27" s="934">
        <f t="shared" si="0"/>
        <v>1029</v>
      </c>
      <c r="E27" s="935">
        <f t="shared" si="1"/>
        <v>0.47349966408673</v>
      </c>
      <c r="F27" s="932"/>
      <c r="G27" s="934">
        <v>500</v>
      </c>
      <c r="H27" s="935">
        <v>48.590864917395535</v>
      </c>
      <c r="I27" s="934">
        <v>417</v>
      </c>
      <c r="J27" s="935">
        <v>83.399999999999991</v>
      </c>
      <c r="K27" s="932"/>
      <c r="L27" s="934">
        <v>504</v>
      </c>
      <c r="M27" s="935">
        <v>48.979591836734691</v>
      </c>
      <c r="N27" s="934">
        <v>418</v>
      </c>
      <c r="O27" s="935">
        <v>82.936507936507937</v>
      </c>
      <c r="P27" s="932"/>
      <c r="Q27" s="934">
        <v>25</v>
      </c>
      <c r="R27" s="935">
        <v>2.4295432458697768</v>
      </c>
      <c r="S27" s="934">
        <v>16</v>
      </c>
      <c r="T27" s="935">
        <f t="shared" si="2"/>
        <v>64</v>
      </c>
    </row>
    <row r="28" spans="1:20" s="331" customFormat="1" ht="18" customHeight="1" x14ac:dyDescent="0.25">
      <c r="B28" s="955" t="s">
        <v>1</v>
      </c>
      <c r="C28" s="932"/>
      <c r="D28" s="956">
        <f t="shared" si="0"/>
        <v>5</v>
      </c>
      <c r="E28" s="957">
        <f t="shared" si="1"/>
        <v>2.300775821607046E-3</v>
      </c>
      <c r="F28" s="932"/>
      <c r="G28" s="956">
        <v>2</v>
      </c>
      <c r="H28" s="957">
        <v>40</v>
      </c>
      <c r="I28" s="956">
        <v>2</v>
      </c>
      <c r="J28" s="957">
        <v>100</v>
      </c>
      <c r="K28" s="932"/>
      <c r="L28" s="956">
        <v>3</v>
      </c>
      <c r="M28" s="957">
        <v>60</v>
      </c>
      <c r="N28" s="956">
        <v>2</v>
      </c>
      <c r="O28" s="957">
        <v>66.666666666666657</v>
      </c>
      <c r="P28" s="932"/>
      <c r="Q28" s="956">
        <v>0</v>
      </c>
      <c r="R28" s="957">
        <v>0</v>
      </c>
      <c r="S28" s="956">
        <v>0</v>
      </c>
      <c r="T28" s="957" t="str">
        <f t="shared" si="2"/>
        <v>-</v>
      </c>
    </row>
    <row r="29" spans="1:20" s="319" customFormat="1" ht="18" customHeight="1" x14ac:dyDescent="0.25">
      <c r="B29" s="1291" t="s">
        <v>0</v>
      </c>
      <c r="C29" s="1284"/>
      <c r="D29" s="1292">
        <f>SUM(D11:D28)</f>
        <v>217318</v>
      </c>
      <c r="E29" s="1293">
        <f t="shared" si="1"/>
        <v>100</v>
      </c>
      <c r="F29" s="1284"/>
      <c r="G29" s="1292">
        <f>SUM(G11:G28)</f>
        <v>75055</v>
      </c>
      <c r="H29" s="1293">
        <f>G29/$D29*100</f>
        <v>34.536945858143362</v>
      </c>
      <c r="I29" s="1292">
        <f>SUM(I11:I28)</f>
        <v>63836</v>
      </c>
      <c r="J29" s="1293">
        <f>I29/G29*100</f>
        <v>85.052294983678635</v>
      </c>
      <c r="K29" s="1284"/>
      <c r="L29" s="1292">
        <f>SUM(L11:L28)</f>
        <v>78576</v>
      </c>
      <c r="M29" s="1293">
        <f>L29/$D29*100</f>
        <v>36.157152191719049</v>
      </c>
      <c r="N29" s="1292">
        <f>SUM(N11:N28)</f>
        <v>63247</v>
      </c>
      <c r="O29" s="1293">
        <f>N29/L29*100</f>
        <v>80.491498676440642</v>
      </c>
      <c r="P29" s="1284"/>
      <c r="Q29" s="1292">
        <f>SUM(Q11:Q28)</f>
        <v>63687</v>
      </c>
      <c r="R29" s="1293">
        <f>Q29/$D29*100</f>
        <v>29.305901950137585</v>
      </c>
      <c r="S29" s="1292">
        <f>SUM(S11:S28)</f>
        <v>44283</v>
      </c>
      <c r="T29" s="1293">
        <f>S29/Q29*100</f>
        <v>69.532243628998074</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66</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432</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66</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84303</v>
      </c>
      <c r="E11" s="930">
        <f>D11/D$29*100</f>
        <v>14.269102652638422</v>
      </c>
      <c r="F11" s="932"/>
      <c r="G11" s="929">
        <v>26698</v>
      </c>
      <c r="H11" s="930">
        <v>31.669098371350962</v>
      </c>
      <c r="I11" s="929">
        <v>21554</v>
      </c>
      <c r="J11" s="930">
        <v>80.732639148999937</v>
      </c>
      <c r="K11" s="932"/>
      <c r="L11" s="929">
        <v>39156</v>
      </c>
      <c r="M11" s="930">
        <v>46.446745667413971</v>
      </c>
      <c r="N11" s="929">
        <v>31154</v>
      </c>
      <c r="O11" s="930">
        <v>79.563796097660642</v>
      </c>
      <c r="P11" s="932"/>
      <c r="Q11" s="929">
        <v>18449</v>
      </c>
      <c r="R11" s="930">
        <v>21.88415596123507</v>
      </c>
      <c r="S11" s="929">
        <v>14975</v>
      </c>
      <c r="T11" s="930">
        <f>IFERROR(S11/Q11*100,"-")</f>
        <v>81.169711095452328</v>
      </c>
    </row>
    <row r="12" spans="1:22" s="331" customFormat="1" ht="18" customHeight="1" x14ac:dyDescent="0.25">
      <c r="A12" s="330"/>
      <c r="B12" s="933" t="s">
        <v>7</v>
      </c>
      <c r="C12" s="932"/>
      <c r="D12" s="934">
        <f t="shared" ref="D12:D28" si="0">G12+L12+Q12</f>
        <v>21174</v>
      </c>
      <c r="E12" s="935">
        <f t="shared" ref="E12:E29" si="1">D12/D$29*100</f>
        <v>3.5839054312060767</v>
      </c>
      <c r="F12" s="932"/>
      <c r="G12" s="934">
        <v>4711</v>
      </c>
      <c r="H12" s="935">
        <v>22.248984603759329</v>
      </c>
      <c r="I12" s="934">
        <v>3713</v>
      </c>
      <c r="J12" s="935">
        <v>78.815538102313738</v>
      </c>
      <c r="K12" s="932"/>
      <c r="L12" s="934">
        <v>7760</v>
      </c>
      <c r="M12" s="935">
        <v>36.648720128459431</v>
      </c>
      <c r="N12" s="934">
        <v>5906</v>
      </c>
      <c r="O12" s="935">
        <v>76.108247422680407</v>
      </c>
      <c r="P12" s="932"/>
      <c r="Q12" s="934">
        <v>8703</v>
      </c>
      <c r="R12" s="935">
        <v>41.102295267781244</v>
      </c>
      <c r="S12" s="934">
        <v>6340</v>
      </c>
      <c r="T12" s="935">
        <f t="shared" ref="T12:T28" si="2">IFERROR(S12/Q12*100,"-")</f>
        <v>72.848443065609558</v>
      </c>
    </row>
    <row r="13" spans="1:22" s="331" customFormat="1" ht="18" customHeight="1" x14ac:dyDescent="0.25">
      <c r="A13" s="330"/>
      <c r="B13" s="933" t="s">
        <v>37</v>
      </c>
      <c r="C13" s="932"/>
      <c r="D13" s="934">
        <f t="shared" si="0"/>
        <v>11731</v>
      </c>
      <c r="E13" s="935">
        <f t="shared" si="1"/>
        <v>1.9855858417624679</v>
      </c>
      <c r="F13" s="932"/>
      <c r="G13" s="934">
        <v>2805</v>
      </c>
      <c r="H13" s="935">
        <v>23.911005029409257</v>
      </c>
      <c r="I13" s="934">
        <v>2588</v>
      </c>
      <c r="J13" s="935">
        <v>92.263814616755795</v>
      </c>
      <c r="K13" s="932"/>
      <c r="L13" s="934">
        <v>4210</v>
      </c>
      <c r="M13" s="935">
        <v>35.887818600289826</v>
      </c>
      <c r="N13" s="934">
        <v>3751</v>
      </c>
      <c r="O13" s="935">
        <v>89.097387173396669</v>
      </c>
      <c r="P13" s="932"/>
      <c r="Q13" s="934">
        <v>4716</v>
      </c>
      <c r="R13" s="935">
        <v>40.201176370300914</v>
      </c>
      <c r="S13" s="934">
        <v>3918</v>
      </c>
      <c r="T13" s="935">
        <f t="shared" si="2"/>
        <v>83.078880407124672</v>
      </c>
    </row>
    <row r="14" spans="1:22" s="331" customFormat="1" ht="18" customHeight="1" x14ac:dyDescent="0.25">
      <c r="A14" s="330"/>
      <c r="B14" s="933" t="s">
        <v>38</v>
      </c>
      <c r="C14" s="932"/>
      <c r="D14" s="934">
        <f t="shared" si="0"/>
        <v>22268</v>
      </c>
      <c r="E14" s="935">
        <f t="shared" si="1"/>
        <v>3.7690755710823143</v>
      </c>
      <c r="F14" s="932"/>
      <c r="G14" s="934">
        <v>4426</v>
      </c>
      <c r="H14" s="935">
        <v>19.876055326028382</v>
      </c>
      <c r="I14" s="934">
        <v>2109</v>
      </c>
      <c r="J14" s="935">
        <v>47.650248531405332</v>
      </c>
      <c r="K14" s="932"/>
      <c r="L14" s="934">
        <v>7618</v>
      </c>
      <c r="M14" s="935">
        <v>34.210526315789473</v>
      </c>
      <c r="N14" s="934">
        <v>2866</v>
      </c>
      <c r="O14" s="935">
        <v>37.621422945655027</v>
      </c>
      <c r="P14" s="932"/>
      <c r="Q14" s="934">
        <v>10224</v>
      </c>
      <c r="R14" s="935">
        <v>45.913418358182142</v>
      </c>
      <c r="S14" s="934">
        <v>3061</v>
      </c>
      <c r="T14" s="935">
        <f t="shared" si="2"/>
        <v>29.939358372456965</v>
      </c>
    </row>
    <row r="15" spans="1:22" s="331" customFormat="1" ht="18" customHeight="1" x14ac:dyDescent="0.25">
      <c r="A15" s="330"/>
      <c r="B15" s="933" t="s">
        <v>6</v>
      </c>
      <c r="C15" s="932"/>
      <c r="D15" s="934">
        <f t="shared" si="0"/>
        <v>18262</v>
      </c>
      <c r="E15" s="935">
        <f t="shared" si="1"/>
        <v>3.091021110072985</v>
      </c>
      <c r="F15" s="932"/>
      <c r="G15" s="934">
        <v>6131</v>
      </c>
      <c r="H15" s="935">
        <v>33.572445515277629</v>
      </c>
      <c r="I15" s="934">
        <v>5227</v>
      </c>
      <c r="J15" s="935">
        <v>85.255260153319199</v>
      </c>
      <c r="K15" s="932"/>
      <c r="L15" s="934">
        <v>6850</v>
      </c>
      <c r="M15" s="935">
        <v>37.509582740116088</v>
      </c>
      <c r="N15" s="934">
        <v>5953</v>
      </c>
      <c r="O15" s="935">
        <v>86.905109489051085</v>
      </c>
      <c r="P15" s="932"/>
      <c r="Q15" s="934">
        <v>5281</v>
      </c>
      <c r="R15" s="935">
        <v>28.917971744606284</v>
      </c>
      <c r="S15" s="934">
        <v>4639</v>
      </c>
      <c r="T15" s="935">
        <f t="shared" si="2"/>
        <v>87.843211512971038</v>
      </c>
    </row>
    <row r="16" spans="1:22" s="331" customFormat="1" ht="18" customHeight="1" x14ac:dyDescent="0.25">
      <c r="A16" s="330"/>
      <c r="B16" s="933" t="s">
        <v>5</v>
      </c>
      <c r="C16" s="932"/>
      <c r="D16" s="934">
        <f t="shared" si="0"/>
        <v>9180</v>
      </c>
      <c r="E16" s="935">
        <f t="shared" si="1"/>
        <v>1.5538042815940205</v>
      </c>
      <c r="F16" s="932"/>
      <c r="G16" s="934">
        <v>2208</v>
      </c>
      <c r="H16" s="935">
        <v>24.052287581699346</v>
      </c>
      <c r="I16" s="934">
        <v>1925</v>
      </c>
      <c r="J16" s="935">
        <v>87.18297101449275</v>
      </c>
      <c r="K16" s="932"/>
      <c r="L16" s="934">
        <v>3577</v>
      </c>
      <c r="M16" s="935">
        <v>38.965141612200441</v>
      </c>
      <c r="N16" s="934">
        <v>2718</v>
      </c>
      <c r="O16" s="935">
        <v>75.985462678221978</v>
      </c>
      <c r="P16" s="932"/>
      <c r="Q16" s="934">
        <v>3395</v>
      </c>
      <c r="R16" s="935">
        <v>36.98257080610022</v>
      </c>
      <c r="S16" s="934">
        <v>2459</v>
      </c>
      <c r="T16" s="935">
        <f t="shared" si="2"/>
        <v>72.430044182621501</v>
      </c>
    </row>
    <row r="17" spans="1:20" s="331" customFormat="1" ht="18" customHeight="1" x14ac:dyDescent="0.25">
      <c r="A17" s="330"/>
      <c r="B17" s="933" t="s">
        <v>4</v>
      </c>
      <c r="C17" s="932"/>
      <c r="D17" s="934">
        <f t="shared" si="0"/>
        <v>34585</v>
      </c>
      <c r="E17" s="935">
        <f t="shared" si="1"/>
        <v>5.8538476120837899</v>
      </c>
      <c r="F17" s="932"/>
      <c r="G17" s="934">
        <v>9356</v>
      </c>
      <c r="H17" s="935">
        <v>27.052190255891283</v>
      </c>
      <c r="I17" s="934">
        <v>6761</v>
      </c>
      <c r="J17" s="935">
        <v>72.263787943565632</v>
      </c>
      <c r="K17" s="932"/>
      <c r="L17" s="934">
        <v>12716</v>
      </c>
      <c r="M17" s="935">
        <v>36.767384704351599</v>
      </c>
      <c r="N17" s="934">
        <v>8905</v>
      </c>
      <c r="O17" s="935">
        <v>70.029883611198485</v>
      </c>
      <c r="P17" s="932"/>
      <c r="Q17" s="934">
        <v>12513</v>
      </c>
      <c r="R17" s="935">
        <v>36.180425039757118</v>
      </c>
      <c r="S17" s="934">
        <v>8905</v>
      </c>
      <c r="T17" s="935">
        <f t="shared" si="2"/>
        <v>71.165987373131941</v>
      </c>
    </row>
    <row r="18" spans="1:20" s="331" customFormat="1" ht="18" customHeight="1" x14ac:dyDescent="0.25">
      <c r="A18" s="330"/>
      <c r="B18" s="933" t="s">
        <v>40</v>
      </c>
      <c r="C18" s="932"/>
      <c r="D18" s="934">
        <f t="shared" si="0"/>
        <v>18053</v>
      </c>
      <c r="E18" s="935">
        <f t="shared" si="1"/>
        <v>3.0556458274092431</v>
      </c>
      <c r="F18" s="932"/>
      <c r="G18" s="934">
        <v>7800</v>
      </c>
      <c r="H18" s="935">
        <v>43.206115327092448</v>
      </c>
      <c r="I18" s="934">
        <v>3922</v>
      </c>
      <c r="J18" s="935">
        <v>50.282051282051277</v>
      </c>
      <c r="K18" s="932"/>
      <c r="L18" s="934">
        <v>7358</v>
      </c>
      <c r="M18" s="935">
        <v>40.757768791890541</v>
      </c>
      <c r="N18" s="934">
        <v>4386</v>
      </c>
      <c r="O18" s="935">
        <v>59.608589290568091</v>
      </c>
      <c r="P18" s="932"/>
      <c r="Q18" s="934">
        <v>2895</v>
      </c>
      <c r="R18" s="935">
        <v>16.036115881017004</v>
      </c>
      <c r="S18" s="934">
        <v>1891</v>
      </c>
      <c r="T18" s="935">
        <f t="shared" si="2"/>
        <v>65.319516407599309</v>
      </c>
    </row>
    <row r="19" spans="1:20" s="331" customFormat="1" ht="18" customHeight="1" x14ac:dyDescent="0.25">
      <c r="A19" s="330"/>
      <c r="B19" s="933" t="s">
        <v>41</v>
      </c>
      <c r="C19" s="932"/>
      <c r="D19" s="934">
        <f t="shared" si="0"/>
        <v>121980</v>
      </c>
      <c r="E19" s="935">
        <f t="shared" si="1"/>
        <v>20.646301336474792</v>
      </c>
      <c r="F19" s="932"/>
      <c r="G19" s="934">
        <v>20595</v>
      </c>
      <c r="H19" s="935">
        <v>16.88391539596655</v>
      </c>
      <c r="I19" s="934">
        <v>13818</v>
      </c>
      <c r="J19" s="935">
        <v>67.093954843408596</v>
      </c>
      <c r="K19" s="932"/>
      <c r="L19" s="934">
        <v>45018</v>
      </c>
      <c r="M19" s="935">
        <v>36.906050172159368</v>
      </c>
      <c r="N19" s="934">
        <v>32938</v>
      </c>
      <c r="O19" s="935">
        <v>73.166289039939585</v>
      </c>
      <c r="P19" s="932"/>
      <c r="Q19" s="934">
        <v>56367</v>
      </c>
      <c r="R19" s="935">
        <v>46.210034431874078</v>
      </c>
      <c r="S19" s="934">
        <v>48227</v>
      </c>
      <c r="T19" s="935">
        <f t="shared" si="2"/>
        <v>85.558926322138845</v>
      </c>
    </row>
    <row r="20" spans="1:20" s="331" customFormat="1" ht="18" customHeight="1" x14ac:dyDescent="0.25">
      <c r="A20" s="330"/>
      <c r="B20" s="933" t="s">
        <v>3</v>
      </c>
      <c r="C20" s="932"/>
      <c r="D20" s="934">
        <f t="shared" si="0"/>
        <v>100786</v>
      </c>
      <c r="E20" s="935">
        <f t="shared" si="1"/>
        <v>17.059010710755441</v>
      </c>
      <c r="F20" s="932"/>
      <c r="G20" s="934">
        <v>29226</v>
      </c>
      <c r="H20" s="935">
        <v>28.99807512948227</v>
      </c>
      <c r="I20" s="934">
        <v>9516</v>
      </c>
      <c r="J20" s="935">
        <v>32.560049271196881</v>
      </c>
      <c r="K20" s="932"/>
      <c r="L20" s="934">
        <v>37206</v>
      </c>
      <c r="M20" s="935">
        <v>36.915841485920666</v>
      </c>
      <c r="N20" s="934">
        <v>11675</v>
      </c>
      <c r="O20" s="935">
        <v>31.379347417083263</v>
      </c>
      <c r="P20" s="932"/>
      <c r="Q20" s="934">
        <v>34354</v>
      </c>
      <c r="R20" s="935">
        <v>34.086083384597067</v>
      </c>
      <c r="S20" s="934">
        <v>11375</v>
      </c>
      <c r="T20" s="935">
        <f t="shared" si="2"/>
        <v>33.111136985503869</v>
      </c>
    </row>
    <row r="21" spans="1:20" s="331" customFormat="1" ht="18" customHeight="1" x14ac:dyDescent="0.25">
      <c r="A21" s="330"/>
      <c r="B21" s="933" t="s">
        <v>2</v>
      </c>
      <c r="C21" s="932"/>
      <c r="D21" s="934">
        <f t="shared" si="0"/>
        <v>6538</v>
      </c>
      <c r="E21" s="935">
        <f t="shared" si="1"/>
        <v>1.1066200863901638</v>
      </c>
      <c r="F21" s="932"/>
      <c r="G21" s="934">
        <v>1972</v>
      </c>
      <c r="H21" s="935">
        <v>30.162129091465278</v>
      </c>
      <c r="I21" s="934">
        <v>1619</v>
      </c>
      <c r="J21" s="935">
        <v>82.099391480730219</v>
      </c>
      <c r="K21" s="932"/>
      <c r="L21" s="934">
        <v>2530</v>
      </c>
      <c r="M21" s="935">
        <v>38.696849189354545</v>
      </c>
      <c r="N21" s="934">
        <v>2162</v>
      </c>
      <c r="O21" s="935">
        <v>85.454545454545453</v>
      </c>
      <c r="P21" s="932"/>
      <c r="Q21" s="934">
        <v>2036</v>
      </c>
      <c r="R21" s="935">
        <v>31.141021719180177</v>
      </c>
      <c r="S21" s="934">
        <v>1806</v>
      </c>
      <c r="T21" s="935">
        <f t="shared" si="2"/>
        <v>88.70333988212181</v>
      </c>
    </row>
    <row r="22" spans="1:20" s="331" customFormat="1" ht="18" customHeight="1" x14ac:dyDescent="0.25">
      <c r="A22" s="330"/>
      <c r="B22" s="933" t="s">
        <v>35</v>
      </c>
      <c r="C22" s="932"/>
      <c r="D22" s="934">
        <f t="shared" si="0"/>
        <v>18627</v>
      </c>
      <c r="E22" s="935">
        <f t="shared" si="1"/>
        <v>3.1528009099402849</v>
      </c>
      <c r="F22" s="932"/>
      <c r="G22" s="934">
        <v>5203</v>
      </c>
      <c r="H22" s="935">
        <v>27.932570999087346</v>
      </c>
      <c r="I22" s="934">
        <v>4550</v>
      </c>
      <c r="J22" s="935">
        <v>87.449548337497589</v>
      </c>
      <c r="K22" s="932"/>
      <c r="L22" s="934">
        <v>6626</v>
      </c>
      <c r="M22" s="935">
        <v>35.572019112041659</v>
      </c>
      <c r="N22" s="934">
        <v>5793</v>
      </c>
      <c r="O22" s="935">
        <v>87.428312707515843</v>
      </c>
      <c r="P22" s="932"/>
      <c r="Q22" s="934">
        <v>6798</v>
      </c>
      <c r="R22" s="935">
        <v>36.495409888870995</v>
      </c>
      <c r="S22" s="934">
        <v>5809</v>
      </c>
      <c r="T22" s="935">
        <f t="shared" si="2"/>
        <v>85.451603412768463</v>
      </c>
    </row>
    <row r="23" spans="1:20" s="331" customFormat="1" ht="18" customHeight="1" x14ac:dyDescent="0.25">
      <c r="A23" s="330"/>
      <c r="B23" s="933" t="s">
        <v>42</v>
      </c>
      <c r="C23" s="932"/>
      <c r="D23" s="934">
        <f t="shared" si="0"/>
        <v>48543</v>
      </c>
      <c r="E23" s="935">
        <f t="shared" si="1"/>
        <v>8.216374862899622</v>
      </c>
      <c r="F23" s="932"/>
      <c r="G23" s="934">
        <v>15754</v>
      </c>
      <c r="H23" s="935">
        <v>32.45370084255196</v>
      </c>
      <c r="I23" s="934">
        <v>10721</v>
      </c>
      <c r="J23" s="935">
        <v>68.052558080487486</v>
      </c>
      <c r="K23" s="932"/>
      <c r="L23" s="934">
        <v>19447</v>
      </c>
      <c r="M23" s="935">
        <v>40.061388871721974</v>
      </c>
      <c r="N23" s="934">
        <v>13555</v>
      </c>
      <c r="O23" s="935">
        <v>69.702267701959173</v>
      </c>
      <c r="P23" s="932"/>
      <c r="Q23" s="934">
        <v>13342</v>
      </c>
      <c r="R23" s="935">
        <v>27.484910285726055</v>
      </c>
      <c r="S23" s="934">
        <v>10099</v>
      </c>
      <c r="T23" s="935">
        <f t="shared" si="2"/>
        <v>75.693299355418972</v>
      </c>
    </row>
    <row r="24" spans="1:20" s="331" customFormat="1" ht="18" customHeight="1" x14ac:dyDescent="0.25">
      <c r="A24" s="330">
        <v>47094</v>
      </c>
      <c r="B24" s="933" t="s">
        <v>43</v>
      </c>
      <c r="C24" s="932"/>
      <c r="D24" s="934">
        <f t="shared" si="0"/>
        <v>25608</v>
      </c>
      <c r="E24" s="935">
        <f t="shared" si="1"/>
        <v>4.3344030547995285</v>
      </c>
      <c r="F24" s="932"/>
      <c r="G24" s="934">
        <v>7629</v>
      </c>
      <c r="H24" s="935">
        <v>29.791471415182759</v>
      </c>
      <c r="I24" s="934">
        <v>6063</v>
      </c>
      <c r="J24" s="935">
        <v>79.473063311049941</v>
      </c>
      <c r="K24" s="932"/>
      <c r="L24" s="934">
        <v>9895</v>
      </c>
      <c r="M24" s="935">
        <v>38.640268666041862</v>
      </c>
      <c r="N24" s="934">
        <v>7590</v>
      </c>
      <c r="O24" s="935">
        <v>76.70540677109652</v>
      </c>
      <c r="P24" s="932"/>
      <c r="Q24" s="934">
        <v>8084</v>
      </c>
      <c r="R24" s="935">
        <v>31.568259918775382</v>
      </c>
      <c r="S24" s="934">
        <v>5905</v>
      </c>
      <c r="T24" s="935">
        <f t="shared" si="2"/>
        <v>73.045522018802572</v>
      </c>
    </row>
    <row r="25" spans="1:20" s="331" customFormat="1" ht="18" customHeight="1" x14ac:dyDescent="0.25">
      <c r="B25" s="933" t="s">
        <v>44</v>
      </c>
      <c r="C25" s="932"/>
      <c r="D25" s="934">
        <f t="shared" si="0"/>
        <v>9715</v>
      </c>
      <c r="E25" s="935">
        <f t="shared" si="1"/>
        <v>1.644358234824173</v>
      </c>
      <c r="F25" s="932"/>
      <c r="G25" s="934">
        <v>1420</v>
      </c>
      <c r="H25" s="935">
        <v>14.616572310859496</v>
      </c>
      <c r="I25" s="934">
        <v>982</v>
      </c>
      <c r="J25" s="935">
        <v>69.154929577464785</v>
      </c>
      <c r="K25" s="932"/>
      <c r="L25" s="934">
        <v>3084</v>
      </c>
      <c r="M25" s="935">
        <v>31.744724652599071</v>
      </c>
      <c r="N25" s="934">
        <v>1948</v>
      </c>
      <c r="O25" s="935">
        <v>63.164721141374834</v>
      </c>
      <c r="P25" s="932"/>
      <c r="Q25" s="934">
        <v>5211</v>
      </c>
      <c r="R25" s="935">
        <v>53.638703036541436</v>
      </c>
      <c r="S25" s="934">
        <v>2914</v>
      </c>
      <c r="T25" s="935">
        <f t="shared" si="2"/>
        <v>55.920168873536745</v>
      </c>
    </row>
    <row r="26" spans="1:20" s="331" customFormat="1" ht="18" customHeight="1" x14ac:dyDescent="0.25">
      <c r="B26" s="933" t="s">
        <v>45</v>
      </c>
      <c r="C26" s="932"/>
      <c r="D26" s="934">
        <f t="shared" si="0"/>
        <v>36414</v>
      </c>
      <c r="E26" s="935">
        <f t="shared" si="1"/>
        <v>6.1634236503229474</v>
      </c>
      <c r="F26" s="932"/>
      <c r="G26" s="934">
        <v>7360</v>
      </c>
      <c r="H26" s="935">
        <v>20.212006371175921</v>
      </c>
      <c r="I26" s="934">
        <v>3813</v>
      </c>
      <c r="J26" s="935">
        <v>51.807065217391305</v>
      </c>
      <c r="K26" s="932"/>
      <c r="L26" s="934">
        <v>12415</v>
      </c>
      <c r="M26" s="935">
        <v>34.094029768770248</v>
      </c>
      <c r="N26" s="934">
        <v>6419</v>
      </c>
      <c r="O26" s="935">
        <v>51.703584373741442</v>
      </c>
      <c r="P26" s="932"/>
      <c r="Q26" s="934">
        <v>16639</v>
      </c>
      <c r="R26" s="935">
        <v>45.693963860053827</v>
      </c>
      <c r="S26" s="934">
        <v>9720</v>
      </c>
      <c r="T26" s="935">
        <f t="shared" si="2"/>
        <v>58.416972173808524</v>
      </c>
    </row>
    <row r="27" spans="1:20" s="331" customFormat="1" ht="18" customHeight="1" x14ac:dyDescent="0.25">
      <c r="B27" s="933" t="s">
        <v>46</v>
      </c>
      <c r="C27" s="932"/>
      <c r="D27" s="934">
        <f t="shared" si="0"/>
        <v>1208</v>
      </c>
      <c r="E27" s="935">
        <f t="shared" si="1"/>
        <v>0.20446574860191469</v>
      </c>
      <c r="F27" s="932"/>
      <c r="G27" s="934">
        <v>493</v>
      </c>
      <c r="H27" s="935">
        <v>40.811258278145694</v>
      </c>
      <c r="I27" s="934">
        <v>168</v>
      </c>
      <c r="J27" s="935">
        <v>34.077079107505071</v>
      </c>
      <c r="K27" s="932"/>
      <c r="L27" s="934">
        <v>710</v>
      </c>
      <c r="M27" s="935">
        <v>58.774834437086085</v>
      </c>
      <c r="N27" s="934">
        <v>245</v>
      </c>
      <c r="O27" s="935">
        <v>34.507042253521128</v>
      </c>
      <c r="P27" s="932"/>
      <c r="Q27" s="934">
        <v>5</v>
      </c>
      <c r="R27" s="935">
        <v>0.41390728476821192</v>
      </c>
      <c r="S27" s="934">
        <v>3</v>
      </c>
      <c r="T27" s="935">
        <f t="shared" si="2"/>
        <v>60</v>
      </c>
    </row>
    <row r="28" spans="1:20" s="331" customFormat="1" ht="18" customHeight="1" x14ac:dyDescent="0.25">
      <c r="B28" s="955" t="s">
        <v>1</v>
      </c>
      <c r="C28" s="932"/>
      <c r="D28" s="956">
        <f t="shared" si="0"/>
        <v>1833</v>
      </c>
      <c r="E28" s="957">
        <f t="shared" si="1"/>
        <v>0.31025307714181255</v>
      </c>
      <c r="F28" s="932"/>
      <c r="G28" s="956">
        <v>683</v>
      </c>
      <c r="H28" s="957">
        <v>37.261320240043645</v>
      </c>
      <c r="I28" s="956">
        <v>660</v>
      </c>
      <c r="J28" s="957">
        <v>96.632503660322115</v>
      </c>
      <c r="K28" s="932"/>
      <c r="L28" s="956">
        <v>680</v>
      </c>
      <c r="M28" s="957">
        <v>37.09765411893072</v>
      </c>
      <c r="N28" s="956">
        <v>656</v>
      </c>
      <c r="O28" s="957">
        <v>96.470588235294116</v>
      </c>
      <c r="P28" s="932"/>
      <c r="Q28" s="956">
        <v>470</v>
      </c>
      <c r="R28" s="957">
        <v>25.641025641025639</v>
      </c>
      <c r="S28" s="956">
        <v>451</v>
      </c>
      <c r="T28" s="957">
        <f t="shared" si="2"/>
        <v>95.957446808510639</v>
      </c>
    </row>
    <row r="29" spans="1:20" s="319" customFormat="1" ht="18" customHeight="1" x14ac:dyDescent="0.25">
      <c r="B29" s="1291" t="s">
        <v>0</v>
      </c>
      <c r="C29" s="1284"/>
      <c r="D29" s="1292">
        <f>SUM(D11:D28)</f>
        <v>590808</v>
      </c>
      <c r="E29" s="1293">
        <f t="shared" si="1"/>
        <v>100</v>
      </c>
      <c r="F29" s="1284"/>
      <c r="G29" s="1292">
        <f>SUM(G11:G28)</f>
        <v>154470</v>
      </c>
      <c r="H29" s="1293">
        <f>G29/$D29*100</f>
        <v>26.145549823292846</v>
      </c>
      <c r="I29" s="1292">
        <f>SUM(I11:I28)</f>
        <v>99709</v>
      </c>
      <c r="J29" s="1293">
        <f>I29/G29*100</f>
        <v>64.549103385770707</v>
      </c>
      <c r="K29" s="1284"/>
      <c r="L29" s="1292">
        <f>SUM(L11:L28)</f>
        <v>226856</v>
      </c>
      <c r="M29" s="1293">
        <f>L29/$D29*100</f>
        <v>38.397584325195325</v>
      </c>
      <c r="N29" s="1292">
        <f>SUM(N11:N28)</f>
        <v>148620</v>
      </c>
      <c r="O29" s="1293">
        <f>N29/L29*100</f>
        <v>65.512924498360192</v>
      </c>
      <c r="P29" s="1284"/>
      <c r="Q29" s="1292">
        <f>SUM(Q11:Q28)</f>
        <v>209482</v>
      </c>
      <c r="R29" s="1293">
        <f>Q29/$D29*100</f>
        <v>35.456865851511829</v>
      </c>
      <c r="S29" s="1292">
        <f>SUM(S11:S28)</f>
        <v>142497</v>
      </c>
      <c r="T29" s="1293">
        <f>S29/Q29*100</f>
        <v>68.023505599526445</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50" customWidth="1"/>
    <col min="2" max="2" width="30.26953125" style="750" customWidth="1"/>
    <col min="3" max="3" width="0.81640625" style="750" customWidth="1"/>
    <col min="4" max="4" width="10.1796875" style="750" customWidth="1"/>
    <col min="5" max="5" width="8.1796875" style="750" customWidth="1"/>
    <col min="6" max="6" width="0.81640625" style="750" customWidth="1"/>
    <col min="7" max="7" width="10" style="750" customWidth="1"/>
    <col min="8" max="8" width="7.1796875" style="750" customWidth="1"/>
    <col min="9" max="10" width="8" style="750" customWidth="1"/>
    <col min="11" max="11" width="0.7265625" style="750" customWidth="1"/>
    <col min="12" max="12" width="10.1796875" style="750" customWidth="1"/>
    <col min="13" max="15" width="8" style="750" customWidth="1"/>
    <col min="16" max="16" width="0.54296875" style="750" customWidth="1"/>
    <col min="17" max="17" width="9" style="750" customWidth="1"/>
    <col min="18" max="18" width="7.453125" style="750" customWidth="1"/>
    <col min="19" max="19" width="8" style="750" customWidth="1"/>
    <col min="20" max="20" width="8.81640625" style="750" customWidth="1"/>
    <col min="21" max="21" width="7.54296875" style="750" customWidth="1"/>
    <col min="22" max="22" width="8.26953125" style="750" customWidth="1"/>
    <col min="23" max="23" width="8.81640625" style="750" customWidth="1"/>
    <col min="24" max="16384" width="11.453125" style="750"/>
  </cols>
  <sheetData>
    <row r="1" spans="1:22" ht="9.75" customHeight="1" x14ac:dyDescent="0.35">
      <c r="B1" s="750" t="s">
        <v>65</v>
      </c>
    </row>
    <row r="2" spans="1:22" s="343" customFormat="1" ht="49.5" customHeight="1" x14ac:dyDescent="0.35">
      <c r="B2" s="1387"/>
      <c r="C2" s="1387"/>
      <c r="D2" s="1387"/>
      <c r="E2" s="1387"/>
      <c r="F2" s="344"/>
      <c r="G2" s="1585"/>
      <c r="H2" s="1585"/>
      <c r="I2" s="1585"/>
      <c r="J2" s="1585"/>
      <c r="K2" s="1585"/>
      <c r="L2" s="1585"/>
      <c r="M2" s="1585"/>
      <c r="N2" s="1585"/>
      <c r="O2" s="1585"/>
      <c r="P2" s="1585"/>
      <c r="Q2" s="1585"/>
      <c r="R2" s="1585"/>
      <c r="T2" s="344"/>
    </row>
    <row r="3" spans="1:22" s="343" customFormat="1" ht="3" customHeight="1" x14ac:dyDescent="0.35">
      <c r="B3" s="344"/>
      <c r="C3" s="344"/>
      <c r="D3" s="344"/>
      <c r="E3" s="344"/>
      <c r="F3" s="344"/>
      <c r="L3" s="344"/>
      <c r="Q3" s="344"/>
      <c r="T3" s="344"/>
    </row>
    <row r="4" spans="1:22" s="345" customFormat="1" ht="15" customHeight="1" x14ac:dyDescent="0.25">
      <c r="B4" s="1414" t="s">
        <v>431</v>
      </c>
      <c r="C4" s="1414"/>
      <c r="D4" s="1414"/>
      <c r="E4" s="1414"/>
      <c r="F4" s="1414"/>
      <c r="G4" s="1414"/>
      <c r="H4" s="1414"/>
      <c r="I4" s="1414"/>
      <c r="J4" s="1414"/>
      <c r="K4" s="1414"/>
      <c r="L4" s="1414"/>
      <c r="M4" s="1414"/>
      <c r="N4" s="1414"/>
      <c r="O4" s="1414"/>
      <c r="P4" s="1414"/>
      <c r="Q4" s="1414"/>
      <c r="R4" s="1414"/>
      <c r="S4" s="1414"/>
      <c r="T4" s="1414"/>
      <c r="U4" s="926"/>
    </row>
    <row r="5" spans="1:22" s="345" customFormat="1" ht="1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927"/>
      <c r="V5" s="877"/>
    </row>
    <row r="6" spans="1:22" s="345" customFormat="1" ht="4.5" customHeight="1" x14ac:dyDescent="0.25"/>
    <row r="7" spans="1:22" s="322" customFormat="1" ht="15" customHeight="1" x14ac:dyDescent="0.25">
      <c r="A7" s="316"/>
      <c r="B7" s="1586" t="s">
        <v>12</v>
      </c>
      <c r="C7" s="922"/>
      <c r="D7" s="1603" t="s">
        <v>65</v>
      </c>
      <c r="E7" s="1591"/>
      <c r="F7" s="922"/>
      <c r="G7" s="1605" t="s">
        <v>31</v>
      </c>
      <c r="H7" s="1606"/>
      <c r="I7" s="1606"/>
      <c r="J7" s="1607"/>
      <c r="K7" s="923"/>
      <c r="L7" s="1605" t="s">
        <v>49</v>
      </c>
      <c r="M7" s="1606"/>
      <c r="N7" s="1606"/>
      <c r="O7" s="1607"/>
      <c r="P7" s="923"/>
      <c r="Q7" s="1605" t="s">
        <v>50</v>
      </c>
      <c r="R7" s="1606"/>
      <c r="S7" s="1606"/>
      <c r="T7" s="1607"/>
    </row>
    <row r="8" spans="1:22" s="322" customFormat="1" ht="35.25" customHeight="1" x14ac:dyDescent="0.25">
      <c r="A8" s="316"/>
      <c r="B8" s="1587"/>
      <c r="C8" s="922"/>
      <c r="D8" s="1604"/>
      <c r="E8" s="1594"/>
      <c r="F8" s="922"/>
      <c r="G8" s="1608" t="s">
        <v>69</v>
      </c>
      <c r="H8" s="1609"/>
      <c r="I8" s="1610" t="s">
        <v>287</v>
      </c>
      <c r="J8" s="1611"/>
      <c r="K8" s="959"/>
      <c r="L8" s="1612" t="s">
        <v>69</v>
      </c>
      <c r="M8" s="1613"/>
      <c r="N8" s="1610" t="s">
        <v>287</v>
      </c>
      <c r="O8" s="1611"/>
      <c r="P8" s="959"/>
      <c r="Q8" s="1612" t="s">
        <v>69</v>
      </c>
      <c r="R8" s="1613"/>
      <c r="S8" s="1610" t="s">
        <v>287</v>
      </c>
      <c r="T8" s="1611"/>
    </row>
    <row r="9" spans="1:22" s="322" customFormat="1" ht="29.25" customHeight="1" x14ac:dyDescent="0.25">
      <c r="A9" s="316"/>
      <c r="B9" s="1588"/>
      <c r="C9" s="941"/>
      <c r="D9" s="958" t="s">
        <v>9</v>
      </c>
      <c r="E9" s="938" t="s">
        <v>10</v>
      </c>
      <c r="F9" s="941"/>
      <c r="G9" s="946" t="s">
        <v>9</v>
      </c>
      <c r="H9" s="947" t="s">
        <v>71</v>
      </c>
      <c r="I9" s="958" t="s">
        <v>9</v>
      </c>
      <c r="J9" s="960" t="s">
        <v>130</v>
      </c>
      <c r="K9" s="941"/>
      <c r="L9" s="939" t="s">
        <v>9</v>
      </c>
      <c r="M9" s="940" t="s">
        <v>71</v>
      </c>
      <c r="N9" s="958" t="s">
        <v>9</v>
      </c>
      <c r="O9" s="960" t="s">
        <v>130</v>
      </c>
      <c r="P9" s="941"/>
      <c r="Q9" s="939" t="s">
        <v>9</v>
      </c>
      <c r="R9" s="940" t="s">
        <v>71</v>
      </c>
      <c r="S9" s="944" t="s">
        <v>9</v>
      </c>
      <c r="T9" s="960" t="s">
        <v>130</v>
      </c>
    </row>
    <row r="10" spans="1:22" s="322" customFormat="1" ht="6" customHeight="1" x14ac:dyDescent="0.25">
      <c r="A10" s="316"/>
      <c r="B10" s="925"/>
      <c r="C10" s="925"/>
      <c r="D10" s="925"/>
      <c r="E10" s="925"/>
      <c r="F10" s="925"/>
      <c r="G10" s="925"/>
      <c r="H10" s="925"/>
      <c r="I10" s="925"/>
      <c r="J10" s="925"/>
      <c r="K10" s="925"/>
      <c r="L10" s="925"/>
      <c r="M10" s="925"/>
      <c r="N10" s="925"/>
      <c r="O10" s="925"/>
      <c r="P10" s="925"/>
      <c r="Q10" s="925"/>
      <c r="R10" s="925"/>
    </row>
    <row r="11" spans="1:22" s="331" customFormat="1" ht="18" customHeight="1" x14ac:dyDescent="0.25">
      <c r="A11" s="330"/>
      <c r="B11" s="928" t="s">
        <v>8</v>
      </c>
      <c r="C11" s="932"/>
      <c r="D11" s="929">
        <f>G11+L11+Q11</f>
        <v>12</v>
      </c>
      <c r="E11" s="930">
        <f>D11/D$29*100</f>
        <v>0.11290929619872037</v>
      </c>
      <c r="F11" s="932"/>
      <c r="G11" s="929">
        <v>8</v>
      </c>
      <c r="H11" s="930">
        <v>66.666666666666657</v>
      </c>
      <c r="I11" s="929">
        <v>7</v>
      </c>
      <c r="J11" s="930">
        <v>87.5</v>
      </c>
      <c r="K11" s="932"/>
      <c r="L11" s="929">
        <v>4</v>
      </c>
      <c r="M11" s="930">
        <v>33.333333333333329</v>
      </c>
      <c r="N11" s="929">
        <v>4</v>
      </c>
      <c r="O11" s="930">
        <v>100</v>
      </c>
      <c r="P11" s="932"/>
      <c r="Q11" s="929">
        <v>0</v>
      </c>
      <c r="R11" s="930">
        <v>0</v>
      </c>
      <c r="S11" s="929">
        <v>0</v>
      </c>
      <c r="T11" s="930" t="str">
        <f>IFERROR(S11/Q11*100,"-")</f>
        <v>-</v>
      </c>
    </row>
    <row r="12" spans="1:22" s="331" customFormat="1" ht="18" customHeight="1" x14ac:dyDescent="0.25">
      <c r="A12" s="330"/>
      <c r="B12" s="933" t="s">
        <v>7</v>
      </c>
      <c r="C12" s="932"/>
      <c r="D12" s="934">
        <f t="shared" ref="D12:D28" si="0">G12+L12+Q12</f>
        <v>0</v>
      </c>
      <c r="E12" s="935">
        <f t="shared" ref="E12:E29" si="1">D12/D$29*100</f>
        <v>0</v>
      </c>
      <c r="F12" s="932"/>
      <c r="G12" s="934">
        <v>0</v>
      </c>
      <c r="H12" s="935" t="s">
        <v>364</v>
      </c>
      <c r="I12" s="934">
        <v>0</v>
      </c>
      <c r="J12" s="935" t="s">
        <v>364</v>
      </c>
      <c r="K12" s="932"/>
      <c r="L12" s="934">
        <v>0</v>
      </c>
      <c r="M12" s="935" t="s">
        <v>364</v>
      </c>
      <c r="N12" s="934">
        <v>0</v>
      </c>
      <c r="O12" s="935" t="s">
        <v>364</v>
      </c>
      <c r="P12" s="932"/>
      <c r="Q12" s="934">
        <v>0</v>
      </c>
      <c r="R12" s="935" t="s">
        <v>364</v>
      </c>
      <c r="S12" s="934">
        <v>0</v>
      </c>
      <c r="T12" s="935" t="str">
        <f t="shared" ref="T12:T28" si="2">IFERROR(S12/Q12*100,"-")</f>
        <v>-</v>
      </c>
    </row>
    <row r="13" spans="1:22" s="331" customFormat="1" ht="18" customHeight="1" x14ac:dyDescent="0.25">
      <c r="A13" s="330"/>
      <c r="B13" s="933" t="s">
        <v>37</v>
      </c>
      <c r="C13" s="932"/>
      <c r="D13" s="934">
        <f t="shared" si="0"/>
        <v>22</v>
      </c>
      <c r="E13" s="935">
        <f t="shared" si="1"/>
        <v>0.20700037636432067</v>
      </c>
      <c r="F13" s="932"/>
      <c r="G13" s="934">
        <v>10</v>
      </c>
      <c r="H13" s="935">
        <v>45.454545454545453</v>
      </c>
      <c r="I13" s="934">
        <v>10</v>
      </c>
      <c r="J13" s="935">
        <v>100</v>
      </c>
      <c r="K13" s="932"/>
      <c r="L13" s="934">
        <v>4</v>
      </c>
      <c r="M13" s="935">
        <v>18.181818181818183</v>
      </c>
      <c r="N13" s="934">
        <v>3</v>
      </c>
      <c r="O13" s="935">
        <v>75</v>
      </c>
      <c r="P13" s="932"/>
      <c r="Q13" s="934">
        <v>8</v>
      </c>
      <c r="R13" s="935">
        <v>36.363636363636367</v>
      </c>
      <c r="S13" s="934">
        <v>8</v>
      </c>
      <c r="T13" s="935">
        <f t="shared" si="2"/>
        <v>100</v>
      </c>
    </row>
    <row r="14" spans="1:22" s="331" customFormat="1" ht="18" customHeight="1" x14ac:dyDescent="0.25">
      <c r="A14" s="330"/>
      <c r="B14" s="933" t="s">
        <v>38</v>
      </c>
      <c r="C14" s="932"/>
      <c r="D14" s="934">
        <f t="shared" si="0"/>
        <v>0</v>
      </c>
      <c r="E14" s="935">
        <f t="shared" si="1"/>
        <v>0</v>
      </c>
      <c r="F14" s="932"/>
      <c r="G14" s="934">
        <v>0</v>
      </c>
      <c r="H14" s="935" t="s">
        <v>364</v>
      </c>
      <c r="I14" s="934">
        <v>0</v>
      </c>
      <c r="J14" s="935" t="s">
        <v>364</v>
      </c>
      <c r="K14" s="932"/>
      <c r="L14" s="934">
        <v>0</v>
      </c>
      <c r="M14" s="935" t="s">
        <v>364</v>
      </c>
      <c r="N14" s="934">
        <v>0</v>
      </c>
      <c r="O14" s="935" t="s">
        <v>364</v>
      </c>
      <c r="P14" s="932"/>
      <c r="Q14" s="934">
        <v>0</v>
      </c>
      <c r="R14" s="935" t="s">
        <v>364</v>
      </c>
      <c r="S14" s="934">
        <v>0</v>
      </c>
      <c r="T14" s="935" t="str">
        <f t="shared" si="2"/>
        <v>-</v>
      </c>
    </row>
    <row r="15" spans="1:22" s="331" customFormat="1" ht="18" customHeight="1" x14ac:dyDescent="0.25">
      <c r="A15" s="330"/>
      <c r="B15" s="933" t="s">
        <v>6</v>
      </c>
      <c r="C15" s="932"/>
      <c r="D15" s="934">
        <f t="shared" si="0"/>
        <v>0</v>
      </c>
      <c r="E15" s="935">
        <f t="shared" si="1"/>
        <v>0</v>
      </c>
      <c r="F15" s="932"/>
      <c r="G15" s="934">
        <v>0</v>
      </c>
      <c r="H15" s="935" t="s">
        <v>364</v>
      </c>
      <c r="I15" s="934">
        <v>0</v>
      </c>
      <c r="J15" s="935" t="s">
        <v>364</v>
      </c>
      <c r="K15" s="932"/>
      <c r="L15" s="934">
        <v>0</v>
      </c>
      <c r="M15" s="935" t="s">
        <v>364</v>
      </c>
      <c r="N15" s="934">
        <v>0</v>
      </c>
      <c r="O15" s="935" t="s">
        <v>364</v>
      </c>
      <c r="P15" s="932"/>
      <c r="Q15" s="934">
        <v>0</v>
      </c>
      <c r="R15" s="935" t="s">
        <v>364</v>
      </c>
      <c r="S15" s="934">
        <v>0</v>
      </c>
      <c r="T15" s="935" t="str">
        <f t="shared" si="2"/>
        <v>-</v>
      </c>
    </row>
    <row r="16" spans="1:22" s="331" customFormat="1" ht="18" customHeight="1" x14ac:dyDescent="0.25">
      <c r="A16" s="330"/>
      <c r="B16" s="933" t="s">
        <v>5</v>
      </c>
      <c r="C16" s="932"/>
      <c r="D16" s="934">
        <f t="shared" si="0"/>
        <v>0</v>
      </c>
      <c r="E16" s="935">
        <f t="shared" si="1"/>
        <v>0</v>
      </c>
      <c r="F16" s="932"/>
      <c r="G16" s="934">
        <v>0</v>
      </c>
      <c r="H16" s="935" t="s">
        <v>364</v>
      </c>
      <c r="I16" s="934">
        <v>0</v>
      </c>
      <c r="J16" s="935" t="s">
        <v>364</v>
      </c>
      <c r="K16" s="932"/>
      <c r="L16" s="934">
        <v>0</v>
      </c>
      <c r="M16" s="935" t="s">
        <v>364</v>
      </c>
      <c r="N16" s="934">
        <v>0</v>
      </c>
      <c r="O16" s="935" t="s">
        <v>364</v>
      </c>
      <c r="P16" s="932"/>
      <c r="Q16" s="934">
        <v>0</v>
      </c>
      <c r="R16" s="935" t="s">
        <v>364</v>
      </c>
      <c r="S16" s="934">
        <v>0</v>
      </c>
      <c r="T16" s="935" t="str">
        <f t="shared" si="2"/>
        <v>-</v>
      </c>
    </row>
    <row r="17" spans="1:20" s="331" customFormat="1" ht="18" customHeight="1" x14ac:dyDescent="0.25">
      <c r="A17" s="330"/>
      <c r="B17" s="933" t="s">
        <v>4</v>
      </c>
      <c r="C17" s="932"/>
      <c r="D17" s="934">
        <f t="shared" si="0"/>
        <v>2461</v>
      </c>
      <c r="E17" s="935">
        <f t="shared" si="1"/>
        <v>23.155814828754234</v>
      </c>
      <c r="F17" s="932"/>
      <c r="G17" s="934">
        <v>595</v>
      </c>
      <c r="H17" s="935">
        <v>24.177163754571314</v>
      </c>
      <c r="I17" s="934">
        <v>499</v>
      </c>
      <c r="J17" s="935">
        <v>83.865546218487395</v>
      </c>
      <c r="K17" s="932"/>
      <c r="L17" s="934">
        <v>830</v>
      </c>
      <c r="M17" s="935">
        <v>33.726127590410407</v>
      </c>
      <c r="N17" s="934">
        <v>633</v>
      </c>
      <c r="O17" s="935">
        <v>76.265060240963862</v>
      </c>
      <c r="P17" s="932"/>
      <c r="Q17" s="934">
        <v>1036</v>
      </c>
      <c r="R17" s="935">
        <v>42.096708655018283</v>
      </c>
      <c r="S17" s="934">
        <v>796</v>
      </c>
      <c r="T17" s="935">
        <f t="shared" si="2"/>
        <v>76.833976833976834</v>
      </c>
    </row>
    <row r="18" spans="1:20" s="331" customFormat="1" ht="18" customHeight="1" x14ac:dyDescent="0.25">
      <c r="A18" s="330"/>
      <c r="B18" s="933" t="s">
        <v>40</v>
      </c>
      <c r="C18" s="932"/>
      <c r="D18" s="934">
        <f t="shared" si="0"/>
        <v>22</v>
      </c>
      <c r="E18" s="935">
        <f t="shared" si="1"/>
        <v>0.20700037636432067</v>
      </c>
      <c r="F18" s="932"/>
      <c r="G18" s="934">
        <v>15</v>
      </c>
      <c r="H18" s="935">
        <v>68.181818181818173</v>
      </c>
      <c r="I18" s="934">
        <v>11</v>
      </c>
      <c r="J18" s="935">
        <v>73.333333333333329</v>
      </c>
      <c r="K18" s="932"/>
      <c r="L18" s="934">
        <v>4</v>
      </c>
      <c r="M18" s="935">
        <v>18.181818181818183</v>
      </c>
      <c r="N18" s="934">
        <v>3</v>
      </c>
      <c r="O18" s="935">
        <v>75</v>
      </c>
      <c r="P18" s="932"/>
      <c r="Q18" s="934">
        <v>3</v>
      </c>
      <c r="R18" s="935">
        <v>13.636363636363635</v>
      </c>
      <c r="S18" s="934">
        <v>2</v>
      </c>
      <c r="T18" s="935">
        <f t="shared" si="2"/>
        <v>66.666666666666657</v>
      </c>
    </row>
    <row r="19" spans="1:20" s="331" customFormat="1" ht="18" customHeight="1" x14ac:dyDescent="0.25">
      <c r="A19" s="330"/>
      <c r="B19" s="933" t="s">
        <v>41</v>
      </c>
      <c r="C19" s="932"/>
      <c r="D19" s="934">
        <f t="shared" si="0"/>
        <v>91</v>
      </c>
      <c r="E19" s="935">
        <f t="shared" si="1"/>
        <v>0.85622882950696277</v>
      </c>
      <c r="F19" s="932"/>
      <c r="G19" s="934">
        <v>65</v>
      </c>
      <c r="H19" s="935">
        <v>71.428571428571431</v>
      </c>
      <c r="I19" s="934">
        <v>59</v>
      </c>
      <c r="J19" s="935">
        <v>90.769230769230774</v>
      </c>
      <c r="K19" s="932"/>
      <c r="L19" s="934">
        <v>20</v>
      </c>
      <c r="M19" s="935">
        <v>21.978021978021978</v>
      </c>
      <c r="N19" s="934">
        <v>20</v>
      </c>
      <c r="O19" s="935">
        <v>100</v>
      </c>
      <c r="P19" s="932"/>
      <c r="Q19" s="934">
        <v>6</v>
      </c>
      <c r="R19" s="935">
        <v>6.593406593406594</v>
      </c>
      <c r="S19" s="934">
        <v>6</v>
      </c>
      <c r="T19" s="935">
        <f t="shared" si="2"/>
        <v>100</v>
      </c>
    </row>
    <row r="20" spans="1:20" s="331" customFormat="1" ht="18" customHeight="1" x14ac:dyDescent="0.25">
      <c r="A20" s="330"/>
      <c r="B20" s="933" t="s">
        <v>3</v>
      </c>
      <c r="C20" s="932"/>
      <c r="D20" s="934">
        <f t="shared" si="0"/>
        <v>650</v>
      </c>
      <c r="E20" s="935">
        <f t="shared" si="1"/>
        <v>6.1159202107640196</v>
      </c>
      <c r="F20" s="932"/>
      <c r="G20" s="934">
        <v>238</v>
      </c>
      <c r="H20" s="935">
        <v>36.615384615384613</v>
      </c>
      <c r="I20" s="934">
        <v>158</v>
      </c>
      <c r="J20" s="935">
        <v>66.386554621848731</v>
      </c>
      <c r="K20" s="932"/>
      <c r="L20" s="934">
        <v>291</v>
      </c>
      <c r="M20" s="935">
        <v>44.769230769230766</v>
      </c>
      <c r="N20" s="934">
        <v>228</v>
      </c>
      <c r="O20" s="935">
        <v>78.350515463917532</v>
      </c>
      <c r="P20" s="932"/>
      <c r="Q20" s="934">
        <v>121</v>
      </c>
      <c r="R20" s="935">
        <v>18.615384615384613</v>
      </c>
      <c r="S20" s="934">
        <v>93</v>
      </c>
      <c r="T20" s="935">
        <f t="shared" si="2"/>
        <v>76.859504132231407</v>
      </c>
    </row>
    <row r="21" spans="1:20" s="331" customFormat="1" ht="18" customHeight="1" x14ac:dyDescent="0.25">
      <c r="A21" s="330"/>
      <c r="B21" s="933" t="s">
        <v>2</v>
      </c>
      <c r="C21" s="932"/>
      <c r="D21" s="934">
        <f t="shared" si="0"/>
        <v>0</v>
      </c>
      <c r="E21" s="935">
        <f t="shared" si="1"/>
        <v>0</v>
      </c>
      <c r="F21" s="932"/>
      <c r="G21" s="934">
        <v>0</v>
      </c>
      <c r="H21" s="935" t="s">
        <v>364</v>
      </c>
      <c r="I21" s="934">
        <v>0</v>
      </c>
      <c r="J21" s="935" t="s">
        <v>364</v>
      </c>
      <c r="K21" s="932"/>
      <c r="L21" s="934">
        <v>0</v>
      </c>
      <c r="M21" s="935" t="s">
        <v>364</v>
      </c>
      <c r="N21" s="934">
        <v>0</v>
      </c>
      <c r="O21" s="935" t="s">
        <v>364</v>
      </c>
      <c r="P21" s="932"/>
      <c r="Q21" s="934">
        <v>0</v>
      </c>
      <c r="R21" s="935" t="s">
        <v>364</v>
      </c>
      <c r="S21" s="934">
        <v>0</v>
      </c>
      <c r="T21" s="935" t="str">
        <f t="shared" si="2"/>
        <v>-</v>
      </c>
    </row>
    <row r="22" spans="1:20" s="331" customFormat="1" ht="18" customHeight="1" x14ac:dyDescent="0.25">
      <c r="A22" s="330"/>
      <c r="B22" s="933" t="s">
        <v>35</v>
      </c>
      <c r="C22" s="932"/>
      <c r="D22" s="934">
        <f t="shared" si="0"/>
        <v>134</v>
      </c>
      <c r="E22" s="935">
        <f t="shared" si="1"/>
        <v>1.2608204742190441</v>
      </c>
      <c r="F22" s="932"/>
      <c r="G22" s="934">
        <v>84</v>
      </c>
      <c r="H22" s="935">
        <v>62.68656716417911</v>
      </c>
      <c r="I22" s="934">
        <v>77</v>
      </c>
      <c r="J22" s="935">
        <v>91.666666666666657</v>
      </c>
      <c r="K22" s="932"/>
      <c r="L22" s="934">
        <v>47</v>
      </c>
      <c r="M22" s="935">
        <v>35.074626865671647</v>
      </c>
      <c r="N22" s="934">
        <v>43</v>
      </c>
      <c r="O22" s="935">
        <v>91.489361702127653</v>
      </c>
      <c r="P22" s="932"/>
      <c r="Q22" s="934">
        <v>3</v>
      </c>
      <c r="R22" s="935">
        <v>2.2388059701492535</v>
      </c>
      <c r="S22" s="934">
        <v>3</v>
      </c>
      <c r="T22" s="935">
        <f t="shared" si="2"/>
        <v>100</v>
      </c>
    </row>
    <row r="23" spans="1:20" s="331" customFormat="1" ht="18" customHeight="1" x14ac:dyDescent="0.25">
      <c r="A23" s="330"/>
      <c r="B23" s="933" t="s">
        <v>42</v>
      </c>
      <c r="C23" s="932"/>
      <c r="D23" s="934">
        <f t="shared" si="0"/>
        <v>82</v>
      </c>
      <c r="E23" s="935">
        <f t="shared" si="1"/>
        <v>0.7715468573579225</v>
      </c>
      <c r="F23" s="932"/>
      <c r="G23" s="934">
        <v>66</v>
      </c>
      <c r="H23" s="935">
        <v>80.487804878048792</v>
      </c>
      <c r="I23" s="934">
        <v>56</v>
      </c>
      <c r="J23" s="935">
        <v>84.848484848484844</v>
      </c>
      <c r="K23" s="932"/>
      <c r="L23" s="934">
        <v>16</v>
      </c>
      <c r="M23" s="935">
        <v>19.512195121951219</v>
      </c>
      <c r="N23" s="934">
        <v>15</v>
      </c>
      <c r="O23" s="935">
        <v>93.75</v>
      </c>
      <c r="P23" s="932"/>
      <c r="Q23" s="934">
        <v>0</v>
      </c>
      <c r="R23" s="935">
        <v>0</v>
      </c>
      <c r="S23" s="934">
        <v>0</v>
      </c>
      <c r="T23" s="935" t="str">
        <f t="shared" si="2"/>
        <v>-</v>
      </c>
    </row>
    <row r="24" spans="1:20" s="331" customFormat="1" ht="18" customHeight="1" x14ac:dyDescent="0.25">
      <c r="A24" s="330">
        <v>47094</v>
      </c>
      <c r="B24" s="933" t="s">
        <v>43</v>
      </c>
      <c r="C24" s="932"/>
      <c r="D24" s="934">
        <f t="shared" si="0"/>
        <v>3</v>
      </c>
      <c r="E24" s="935">
        <f t="shared" si="1"/>
        <v>2.8227324049680091E-2</v>
      </c>
      <c r="F24" s="932"/>
      <c r="G24" s="934">
        <v>2</v>
      </c>
      <c r="H24" s="935">
        <v>66.666666666666657</v>
      </c>
      <c r="I24" s="934">
        <v>1</v>
      </c>
      <c r="J24" s="935">
        <v>50</v>
      </c>
      <c r="K24" s="932"/>
      <c r="L24" s="934">
        <v>0</v>
      </c>
      <c r="M24" s="935">
        <v>0</v>
      </c>
      <c r="N24" s="934">
        <v>0</v>
      </c>
      <c r="O24" s="935" t="s">
        <v>364</v>
      </c>
      <c r="P24" s="932"/>
      <c r="Q24" s="934">
        <v>1</v>
      </c>
      <c r="R24" s="935">
        <v>33.333333333333329</v>
      </c>
      <c r="S24" s="934">
        <v>1</v>
      </c>
      <c r="T24" s="935">
        <f t="shared" si="2"/>
        <v>100</v>
      </c>
    </row>
    <row r="25" spans="1:20" s="331" customFormat="1" ht="18" customHeight="1" x14ac:dyDescent="0.25">
      <c r="B25" s="933" t="s">
        <v>44</v>
      </c>
      <c r="C25" s="932"/>
      <c r="D25" s="934">
        <f t="shared" si="0"/>
        <v>38</v>
      </c>
      <c r="E25" s="935">
        <f t="shared" si="1"/>
        <v>0.35754610462928116</v>
      </c>
      <c r="F25" s="932"/>
      <c r="G25" s="934">
        <v>11</v>
      </c>
      <c r="H25" s="935">
        <v>28.947368421052634</v>
      </c>
      <c r="I25" s="934">
        <v>8</v>
      </c>
      <c r="J25" s="935">
        <v>72.727272727272734</v>
      </c>
      <c r="K25" s="932"/>
      <c r="L25" s="934">
        <v>16</v>
      </c>
      <c r="M25" s="935">
        <v>42.105263157894733</v>
      </c>
      <c r="N25" s="934">
        <v>9</v>
      </c>
      <c r="O25" s="935">
        <v>56.25</v>
      </c>
      <c r="P25" s="932"/>
      <c r="Q25" s="934">
        <v>11</v>
      </c>
      <c r="R25" s="935">
        <v>28.947368421052634</v>
      </c>
      <c r="S25" s="934">
        <v>4</v>
      </c>
      <c r="T25" s="935">
        <f t="shared" si="2"/>
        <v>36.363636363636367</v>
      </c>
    </row>
    <row r="26" spans="1:20" s="331" customFormat="1" ht="18" customHeight="1" x14ac:dyDescent="0.25">
      <c r="B26" s="933" t="s">
        <v>45</v>
      </c>
      <c r="C26" s="932"/>
      <c r="D26" s="934">
        <f t="shared" si="0"/>
        <v>7113</v>
      </c>
      <c r="E26" s="935">
        <f t="shared" si="1"/>
        <v>66.926985321791506</v>
      </c>
      <c r="F26" s="932"/>
      <c r="G26" s="934">
        <v>2062</v>
      </c>
      <c r="H26" s="935">
        <v>28.989174750456908</v>
      </c>
      <c r="I26" s="934">
        <v>877</v>
      </c>
      <c r="J26" s="935">
        <v>42.531522793404463</v>
      </c>
      <c r="K26" s="932"/>
      <c r="L26" s="934">
        <v>2533</v>
      </c>
      <c r="M26" s="935">
        <v>35.61085336707437</v>
      </c>
      <c r="N26" s="934">
        <v>858</v>
      </c>
      <c r="O26" s="935">
        <v>33.872878010264508</v>
      </c>
      <c r="P26" s="932"/>
      <c r="Q26" s="934">
        <v>2518</v>
      </c>
      <c r="R26" s="935">
        <v>35.399971882468719</v>
      </c>
      <c r="S26" s="934">
        <v>951</v>
      </c>
      <c r="T26" s="935">
        <f t="shared" si="2"/>
        <v>37.768069896743448</v>
      </c>
    </row>
    <row r="27" spans="1:20" s="331" customFormat="1" ht="18" customHeight="1" x14ac:dyDescent="0.25">
      <c r="B27" s="933" t="s">
        <v>46</v>
      </c>
      <c r="C27" s="932"/>
      <c r="D27" s="934">
        <f t="shared" si="0"/>
        <v>0</v>
      </c>
      <c r="E27" s="935">
        <f t="shared" si="1"/>
        <v>0</v>
      </c>
      <c r="F27" s="932"/>
      <c r="G27" s="934">
        <v>0</v>
      </c>
      <c r="H27" s="935" t="s">
        <v>364</v>
      </c>
      <c r="I27" s="934">
        <v>0</v>
      </c>
      <c r="J27" s="935" t="s">
        <v>364</v>
      </c>
      <c r="K27" s="932"/>
      <c r="L27" s="934">
        <v>0</v>
      </c>
      <c r="M27" s="935" t="s">
        <v>364</v>
      </c>
      <c r="N27" s="934">
        <v>0</v>
      </c>
      <c r="O27" s="935" t="s">
        <v>364</v>
      </c>
      <c r="P27" s="932"/>
      <c r="Q27" s="934">
        <v>0</v>
      </c>
      <c r="R27" s="935" t="s">
        <v>364</v>
      </c>
      <c r="S27" s="934">
        <v>0</v>
      </c>
      <c r="T27" s="935" t="str">
        <f t="shared" si="2"/>
        <v>-</v>
      </c>
    </row>
    <row r="28" spans="1:20" s="331" customFormat="1" ht="18" customHeight="1" x14ac:dyDescent="0.25">
      <c r="B28" s="955" t="s">
        <v>1</v>
      </c>
      <c r="C28" s="932"/>
      <c r="D28" s="956">
        <f t="shared" si="0"/>
        <v>0</v>
      </c>
      <c r="E28" s="957">
        <f t="shared" si="1"/>
        <v>0</v>
      </c>
      <c r="F28" s="932"/>
      <c r="G28" s="956">
        <v>0</v>
      </c>
      <c r="H28" s="957" t="s">
        <v>364</v>
      </c>
      <c r="I28" s="956">
        <v>0</v>
      </c>
      <c r="J28" s="957" t="s">
        <v>364</v>
      </c>
      <c r="K28" s="932"/>
      <c r="L28" s="956">
        <v>0</v>
      </c>
      <c r="M28" s="957" t="s">
        <v>364</v>
      </c>
      <c r="N28" s="956">
        <v>0</v>
      </c>
      <c r="O28" s="957" t="s">
        <v>364</v>
      </c>
      <c r="P28" s="932"/>
      <c r="Q28" s="956">
        <v>0</v>
      </c>
      <c r="R28" s="957" t="s">
        <v>364</v>
      </c>
      <c r="S28" s="956">
        <v>0</v>
      </c>
      <c r="T28" s="957" t="str">
        <f t="shared" si="2"/>
        <v>-</v>
      </c>
    </row>
    <row r="29" spans="1:20" s="319" customFormat="1" ht="18" customHeight="1" x14ac:dyDescent="0.25">
      <c r="B29" s="1291" t="s">
        <v>0</v>
      </c>
      <c r="C29" s="1284"/>
      <c r="D29" s="1292">
        <f>SUM(D11:D28)</f>
        <v>10628</v>
      </c>
      <c r="E29" s="1293">
        <f t="shared" si="1"/>
        <v>100</v>
      </c>
      <c r="F29" s="1284"/>
      <c r="G29" s="1292">
        <f>SUM(G11:G28)</f>
        <v>3156</v>
      </c>
      <c r="H29" s="1293">
        <f>G29/$D29*100</f>
        <v>29.695144900263454</v>
      </c>
      <c r="I29" s="1292">
        <f>SUM(I11:I28)</f>
        <v>1763</v>
      </c>
      <c r="J29" s="1293">
        <f>I29/G29*100</f>
        <v>55.861850443599494</v>
      </c>
      <c r="K29" s="1284"/>
      <c r="L29" s="1292">
        <f>SUM(L11:L28)</f>
        <v>3765</v>
      </c>
      <c r="M29" s="1293">
        <f>L29/$D29*100</f>
        <v>35.425291682348515</v>
      </c>
      <c r="N29" s="1292">
        <f>SUM(N11:N28)</f>
        <v>1816</v>
      </c>
      <c r="O29" s="1293">
        <f>N29/L29*100</f>
        <v>48.233731739707835</v>
      </c>
      <c r="P29" s="1284"/>
      <c r="Q29" s="1292">
        <f>SUM(Q11:Q28)</f>
        <v>3707</v>
      </c>
      <c r="R29" s="1293">
        <f>Q29/$D29*100</f>
        <v>34.879563417388034</v>
      </c>
      <c r="S29" s="1292">
        <f>SUM(S11:S28)</f>
        <v>1864</v>
      </c>
      <c r="T29" s="1293">
        <f>S29/Q29*100</f>
        <v>50.283247909360675</v>
      </c>
    </row>
    <row r="30" spans="1:20" s="328" customFormat="1" ht="6.75" customHeight="1" x14ac:dyDescent="0.25">
      <c r="B30" s="1601"/>
      <c r="C30" s="1601"/>
      <c r="D30" s="1601"/>
      <c r="E30" s="1601"/>
      <c r="F30" s="781"/>
    </row>
    <row r="31" spans="1:20" x14ac:dyDescent="0.35">
      <c r="B31" s="1602"/>
      <c r="C31" s="1602"/>
      <c r="D31" s="1602"/>
      <c r="E31" s="1602"/>
      <c r="F31" s="1602"/>
      <c r="G31" s="1602"/>
      <c r="H31" s="1602"/>
      <c r="I31" s="1602"/>
      <c r="J31" s="1602"/>
      <c r="K31" s="1602"/>
      <c r="L31" s="1602"/>
      <c r="M31" s="1602"/>
      <c r="N31" s="1602"/>
      <c r="O31" s="1602"/>
      <c r="P31" s="1602"/>
      <c r="Q31" s="1602"/>
      <c r="R31" s="1602"/>
    </row>
    <row r="32" spans="1:20" x14ac:dyDescent="0.35">
      <c r="G32" s="937"/>
      <c r="L32" s="937"/>
    </row>
    <row r="33" spans="2:12" x14ac:dyDescent="0.35">
      <c r="B33" s="937"/>
      <c r="L33" s="937"/>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6"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60"/>
  <sheetViews>
    <sheetView zoomScaleNormal="100" workbookViewId="0">
      <selection activeCell="C27" sqref="C27:P27"/>
    </sheetView>
  </sheetViews>
  <sheetFormatPr baseColWidth="10" defaultColWidth="11.453125" defaultRowHeight="14.5" x14ac:dyDescent="0.25"/>
  <cols>
    <col min="1" max="1" width="0.54296875" style="990" customWidth="1"/>
    <col min="2" max="2" width="26.54296875" style="990" bestFit="1" customWidth="1"/>
    <col min="3" max="3" width="7.81640625" style="990" customWidth="1"/>
    <col min="4" max="4" width="7" style="990" bestFit="1" customWidth="1"/>
    <col min="5" max="5" width="8.54296875" style="990" customWidth="1"/>
    <col min="6" max="6" width="6.453125" style="990" customWidth="1"/>
    <col min="7" max="7" width="8.26953125" style="990" customWidth="1"/>
    <col min="8" max="8" width="7" style="990" bestFit="1" customWidth="1"/>
    <col min="9" max="9" width="9.7265625" style="990" customWidth="1"/>
    <col min="10" max="10" width="6" style="990" customWidth="1"/>
    <col min="11" max="11" width="7" style="990" customWidth="1"/>
    <col min="12" max="12" width="6" style="990" customWidth="1"/>
    <col min="13" max="13" width="7.1796875" style="990" customWidth="1"/>
    <col min="14" max="14" width="6" style="990" customWidth="1"/>
    <col min="15" max="15" width="7.1796875" style="990" customWidth="1"/>
    <col min="16" max="16" width="7.26953125" style="990" customWidth="1"/>
    <col min="17" max="16384" width="11.453125" style="990"/>
  </cols>
  <sheetData>
    <row r="1" spans="1:21" s="962" customFormat="1" ht="12.75" customHeight="1" x14ac:dyDescent="0.25">
      <c r="E1" s="966" t="s">
        <v>194</v>
      </c>
      <c r="F1" s="966"/>
      <c r="G1" s="966" t="s">
        <v>195</v>
      </c>
      <c r="H1" s="966"/>
      <c r="I1" s="966" t="s">
        <v>196</v>
      </c>
      <c r="J1" s="966"/>
      <c r="K1" s="966" t="s">
        <v>197</v>
      </c>
      <c r="L1" s="966"/>
      <c r="M1" s="966" t="s">
        <v>198</v>
      </c>
      <c r="N1" s="966"/>
      <c r="O1" s="966" t="s">
        <v>199</v>
      </c>
    </row>
    <row r="2" spans="1:21" s="967" customFormat="1" ht="48" customHeight="1" x14ac:dyDescent="0.35">
      <c r="B2" s="968"/>
      <c r="C2" s="968"/>
      <c r="D2" s="968"/>
      <c r="E2" s="968"/>
      <c r="F2" s="968"/>
      <c r="G2" s="968"/>
      <c r="H2" s="968"/>
    </row>
    <row r="3" spans="1:21" s="969" customFormat="1" ht="21" x14ac:dyDescent="0.25">
      <c r="B3" s="1494" t="s">
        <v>440</v>
      </c>
      <c r="C3" s="1494"/>
      <c r="D3" s="1494"/>
      <c r="E3" s="1494"/>
      <c r="F3" s="1494"/>
      <c r="G3" s="1494"/>
      <c r="H3" s="1494"/>
      <c r="I3" s="1494"/>
      <c r="J3" s="1494"/>
      <c r="K3" s="1494"/>
      <c r="L3" s="1494"/>
      <c r="M3" s="1494"/>
      <c r="N3" s="1494"/>
      <c r="O3" s="1494"/>
      <c r="P3" s="1494"/>
    </row>
    <row r="4" spans="1:21" s="969" customFormat="1" ht="15.5" x14ac:dyDescent="0.25">
      <c r="B4" s="1415" t="str">
        <f>porsaad!$B$6</f>
        <v>Situación a 30 de junio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5">
      <c r="B5" s="972"/>
      <c r="C5" s="971" t="s">
        <v>194</v>
      </c>
      <c r="E5" s="971" t="s">
        <v>195</v>
      </c>
      <c r="G5" s="971" t="s">
        <v>196</v>
      </c>
      <c r="I5" s="971" t="s">
        <v>197</v>
      </c>
      <c r="K5" s="966" t="s">
        <v>198</v>
      </c>
      <c r="M5" s="966" t="s">
        <v>199</v>
      </c>
      <c r="O5" s="966" t="s">
        <v>199</v>
      </c>
    </row>
    <row r="6" spans="1:21" s="969" customFormat="1" ht="15" customHeight="1" x14ac:dyDescent="0.25">
      <c r="B6" s="973"/>
      <c r="C6" s="1616" t="s">
        <v>200</v>
      </c>
      <c r="D6" s="1617"/>
      <c r="E6" s="1617"/>
      <c r="F6" s="1617"/>
      <c r="G6" s="1617"/>
      <c r="H6" s="1617"/>
      <c r="I6" s="1617"/>
      <c r="J6" s="1617"/>
      <c r="K6" s="1617"/>
      <c r="L6" s="1617"/>
      <c r="M6" s="1617"/>
      <c r="N6" s="1617"/>
      <c r="O6" s="1617"/>
      <c r="P6" s="1618"/>
    </row>
    <row r="7" spans="1:21" s="969" customFormat="1" ht="57" customHeight="1" x14ac:dyDescent="0.25">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5">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5">
      <c r="B9" s="962"/>
      <c r="D9" s="962"/>
      <c r="M9" s="962"/>
      <c r="N9" s="962"/>
    </row>
    <row r="10" spans="1:21" s="963" customFormat="1" ht="16.5" customHeight="1" x14ac:dyDescent="0.25">
      <c r="A10" s="963">
        <v>1</v>
      </c>
      <c r="B10" s="976" t="s">
        <v>8</v>
      </c>
      <c r="C10" s="977">
        <f>E10+G10+I10+K10+M10+O10</f>
        <v>5008</v>
      </c>
      <c r="D10" s="978">
        <f>IFERROR(C10/$C10*100,"-")</f>
        <v>100</v>
      </c>
      <c r="E10" s="977">
        <v>0</v>
      </c>
      <c r="F10" s="978">
        <v>0</v>
      </c>
      <c r="G10" s="977">
        <v>4662</v>
      </c>
      <c r="H10" s="978">
        <v>93.091054313099036</v>
      </c>
      <c r="I10" s="977">
        <v>346</v>
      </c>
      <c r="J10" s="978">
        <v>6.9089456869009584</v>
      </c>
      <c r="K10" s="977">
        <v>0</v>
      </c>
      <c r="L10" s="978">
        <v>0</v>
      </c>
      <c r="M10" s="977">
        <v>0</v>
      </c>
      <c r="N10" s="978">
        <v>0</v>
      </c>
      <c r="O10" s="977">
        <v>0</v>
      </c>
      <c r="P10" s="978">
        <f t="shared" ref="P10:P26" si="0">IFERROR(O10/$C10*100,"-")</f>
        <v>0</v>
      </c>
      <c r="R10" s="979"/>
    </row>
    <row r="11" spans="1:21" s="964" customFormat="1" ht="16.5" customHeight="1" x14ac:dyDescent="0.25">
      <c r="A11" s="964">
        <v>2</v>
      </c>
      <c r="B11" s="980" t="s">
        <v>7</v>
      </c>
      <c r="C11" s="981">
        <f t="shared" ref="C11:C25" si="1">E11+G11+I11+K11+M11+O11</f>
        <v>8825</v>
      </c>
      <c r="D11" s="982">
        <f t="shared" ref="D11:D26" si="2">IFERROR(C11/$C11*100,"-")</f>
        <v>100</v>
      </c>
      <c r="E11" s="981">
        <v>2</v>
      </c>
      <c r="F11" s="982">
        <v>2.2662889518413599E-2</v>
      </c>
      <c r="G11" s="981">
        <v>6761</v>
      </c>
      <c r="H11" s="982">
        <v>76.611898016997173</v>
      </c>
      <c r="I11" s="981">
        <v>2062</v>
      </c>
      <c r="J11" s="982">
        <v>23.365439093484419</v>
      </c>
      <c r="K11" s="981">
        <v>0</v>
      </c>
      <c r="L11" s="982">
        <v>0</v>
      </c>
      <c r="M11" s="981">
        <v>0</v>
      </c>
      <c r="N11" s="982">
        <v>0</v>
      </c>
      <c r="O11" s="981">
        <v>0</v>
      </c>
      <c r="P11" s="982">
        <f t="shared" si="0"/>
        <v>0</v>
      </c>
      <c r="R11" s="979"/>
    </row>
    <row r="12" spans="1:21" s="964" customFormat="1" ht="16.5" customHeight="1" x14ac:dyDescent="0.25">
      <c r="A12" s="964">
        <v>3</v>
      </c>
      <c r="B12" s="980" t="s">
        <v>37</v>
      </c>
      <c r="C12" s="981">
        <f t="shared" si="1"/>
        <v>4659</v>
      </c>
      <c r="D12" s="982">
        <f t="shared" si="2"/>
        <v>100</v>
      </c>
      <c r="E12" s="981">
        <v>274</v>
      </c>
      <c r="F12" s="982">
        <v>5.8810903627387852</v>
      </c>
      <c r="G12" s="981">
        <v>2808</v>
      </c>
      <c r="H12" s="982">
        <v>60.270444301352221</v>
      </c>
      <c r="I12" s="981">
        <v>416</v>
      </c>
      <c r="J12" s="982">
        <v>8.9289547113114409</v>
      </c>
      <c r="K12" s="981">
        <v>945</v>
      </c>
      <c r="L12" s="982">
        <v>20.283322601416611</v>
      </c>
      <c r="M12" s="981">
        <v>216</v>
      </c>
      <c r="N12" s="982">
        <v>4.6361880231809396</v>
      </c>
      <c r="O12" s="981">
        <v>0</v>
      </c>
      <c r="P12" s="982">
        <f t="shared" si="0"/>
        <v>0</v>
      </c>
      <c r="R12" s="979"/>
    </row>
    <row r="13" spans="1:21" s="964" customFormat="1" ht="16.5" customHeight="1" x14ac:dyDescent="0.25">
      <c r="A13" s="964">
        <v>4</v>
      </c>
      <c r="B13" s="980" t="s">
        <v>38</v>
      </c>
      <c r="C13" s="981">
        <f t="shared" si="1"/>
        <v>722</v>
      </c>
      <c r="D13" s="982">
        <f t="shared" si="2"/>
        <v>100</v>
      </c>
      <c r="E13" s="981">
        <v>0</v>
      </c>
      <c r="F13" s="982">
        <v>0</v>
      </c>
      <c r="G13" s="981">
        <v>587</v>
      </c>
      <c r="H13" s="982">
        <v>81.30193905817174</v>
      </c>
      <c r="I13" s="981">
        <v>135</v>
      </c>
      <c r="J13" s="982">
        <v>18.698060941828253</v>
      </c>
      <c r="K13" s="981">
        <v>0</v>
      </c>
      <c r="L13" s="982">
        <v>0</v>
      </c>
      <c r="M13" s="981">
        <v>0</v>
      </c>
      <c r="N13" s="982">
        <v>0</v>
      </c>
      <c r="O13" s="981">
        <v>0</v>
      </c>
      <c r="P13" s="982">
        <f t="shared" si="0"/>
        <v>0</v>
      </c>
      <c r="R13" s="979"/>
    </row>
    <row r="14" spans="1:21" s="964" customFormat="1" ht="16.5" customHeight="1" x14ac:dyDescent="0.25">
      <c r="A14" s="964">
        <v>5</v>
      </c>
      <c r="B14" s="980" t="s">
        <v>6</v>
      </c>
      <c r="C14" s="981">
        <f t="shared" si="1"/>
        <v>14870</v>
      </c>
      <c r="D14" s="982">
        <f t="shared" si="2"/>
        <v>100</v>
      </c>
      <c r="E14" s="981">
        <v>10000</v>
      </c>
      <c r="F14" s="982">
        <v>67.249495628782782</v>
      </c>
      <c r="G14" s="981">
        <v>1551</v>
      </c>
      <c r="H14" s="982">
        <v>10.43039677202421</v>
      </c>
      <c r="I14" s="981">
        <v>1137</v>
      </c>
      <c r="J14" s="982">
        <v>7.646267652992603</v>
      </c>
      <c r="K14" s="981">
        <v>2178</v>
      </c>
      <c r="L14" s="982">
        <v>14.646940147948889</v>
      </c>
      <c r="M14" s="981">
        <v>4</v>
      </c>
      <c r="N14" s="982">
        <v>2.6899798251513115E-2</v>
      </c>
      <c r="O14" s="981">
        <v>0</v>
      </c>
      <c r="P14" s="982">
        <f t="shared" si="0"/>
        <v>0</v>
      </c>
      <c r="R14" s="979"/>
    </row>
    <row r="15" spans="1:21" s="964" customFormat="1" ht="16.5" customHeight="1" x14ac:dyDescent="0.25">
      <c r="A15" s="964">
        <v>6</v>
      </c>
      <c r="B15" s="980" t="s">
        <v>5</v>
      </c>
      <c r="C15" s="981">
        <f t="shared" si="1"/>
        <v>211</v>
      </c>
      <c r="D15" s="982">
        <f t="shared" si="2"/>
        <v>100</v>
      </c>
      <c r="E15" s="981">
        <v>0</v>
      </c>
      <c r="F15" s="982">
        <v>0</v>
      </c>
      <c r="G15" s="981">
        <v>211</v>
      </c>
      <c r="H15" s="982">
        <v>100</v>
      </c>
      <c r="I15" s="981">
        <v>0</v>
      </c>
      <c r="J15" s="982">
        <v>0</v>
      </c>
      <c r="K15" s="981">
        <v>0</v>
      </c>
      <c r="L15" s="982">
        <v>0</v>
      </c>
      <c r="M15" s="981">
        <v>0</v>
      </c>
      <c r="N15" s="982">
        <v>0</v>
      </c>
      <c r="O15" s="981">
        <v>0</v>
      </c>
      <c r="P15" s="982">
        <f t="shared" si="0"/>
        <v>0</v>
      </c>
      <c r="R15" s="979"/>
    </row>
    <row r="16" spans="1:21" s="965" customFormat="1" ht="16.5" customHeight="1" x14ac:dyDescent="0.25">
      <c r="A16" s="965">
        <v>7</v>
      </c>
      <c r="B16" s="980" t="s">
        <v>4</v>
      </c>
      <c r="C16" s="981">
        <f t="shared" si="1"/>
        <v>54927</v>
      </c>
      <c r="D16" s="982">
        <f t="shared" si="2"/>
        <v>100</v>
      </c>
      <c r="E16" s="981">
        <v>14607</v>
      </c>
      <c r="F16" s="982">
        <v>26.593478617073568</v>
      </c>
      <c r="G16" s="981">
        <v>20991</v>
      </c>
      <c r="H16" s="982">
        <v>38.216177836036927</v>
      </c>
      <c r="I16" s="981">
        <v>13950</v>
      </c>
      <c r="J16" s="982">
        <v>25.397345567753565</v>
      </c>
      <c r="K16" s="981">
        <v>5379</v>
      </c>
      <c r="L16" s="982">
        <v>9.7929979791359436</v>
      </c>
      <c r="M16" s="981">
        <v>0</v>
      </c>
      <c r="N16" s="982">
        <v>0</v>
      </c>
      <c r="O16" s="981">
        <v>0</v>
      </c>
      <c r="P16" s="982">
        <f t="shared" si="0"/>
        <v>0</v>
      </c>
      <c r="R16" s="979"/>
    </row>
    <row r="17" spans="1:18" s="965" customFormat="1" ht="16.5" customHeight="1" x14ac:dyDescent="0.25">
      <c r="A17" s="965">
        <v>8</v>
      </c>
      <c r="B17" s="980" t="s">
        <v>40</v>
      </c>
      <c r="C17" s="981">
        <f t="shared" si="1"/>
        <v>10809</v>
      </c>
      <c r="D17" s="982">
        <f t="shared" si="2"/>
        <v>100</v>
      </c>
      <c r="E17" s="981">
        <v>1043</v>
      </c>
      <c r="F17" s="982">
        <v>9.6493662688500326</v>
      </c>
      <c r="G17" s="981">
        <v>7454</v>
      </c>
      <c r="H17" s="982">
        <v>68.961050976038479</v>
      </c>
      <c r="I17" s="981">
        <v>477</v>
      </c>
      <c r="J17" s="982">
        <v>4.4129891756869277</v>
      </c>
      <c r="K17" s="981">
        <v>1835</v>
      </c>
      <c r="L17" s="982">
        <v>16.976593579424552</v>
      </c>
      <c r="M17" s="981">
        <v>0</v>
      </c>
      <c r="N17" s="982">
        <v>0</v>
      </c>
      <c r="O17" s="981">
        <v>0</v>
      </c>
      <c r="P17" s="982">
        <f t="shared" si="0"/>
        <v>0</v>
      </c>
      <c r="R17" s="979"/>
    </row>
    <row r="18" spans="1:18" s="965" customFormat="1" ht="16.5" customHeight="1" x14ac:dyDescent="0.25">
      <c r="A18" s="965">
        <v>9</v>
      </c>
      <c r="B18" s="980" t="s">
        <v>41</v>
      </c>
      <c r="C18" s="981">
        <f t="shared" si="1"/>
        <v>23483</v>
      </c>
      <c r="D18" s="982">
        <f t="shared" si="2"/>
        <v>100</v>
      </c>
      <c r="E18" s="981">
        <v>9143</v>
      </c>
      <c r="F18" s="982">
        <v>38.934548396712515</v>
      </c>
      <c r="G18" s="981">
        <v>12330</v>
      </c>
      <c r="H18" s="982">
        <v>52.506068219563083</v>
      </c>
      <c r="I18" s="981">
        <v>2010</v>
      </c>
      <c r="J18" s="982">
        <v>8.5593833837243967</v>
      </c>
      <c r="K18" s="981">
        <v>0</v>
      </c>
      <c r="L18" s="982">
        <v>0</v>
      </c>
      <c r="M18" s="981">
        <v>0</v>
      </c>
      <c r="N18" s="982">
        <v>0</v>
      </c>
      <c r="O18" s="981">
        <v>0</v>
      </c>
      <c r="P18" s="982">
        <f t="shared" si="0"/>
        <v>0</v>
      </c>
      <c r="R18" s="979"/>
    </row>
    <row r="19" spans="1:18" s="965" customFormat="1" ht="16.5" customHeight="1" x14ac:dyDescent="0.25">
      <c r="A19" s="965">
        <v>10</v>
      </c>
      <c r="B19" s="980" t="s">
        <v>3</v>
      </c>
      <c r="C19" s="981">
        <f t="shared" si="1"/>
        <v>23531</v>
      </c>
      <c r="D19" s="982">
        <f t="shared" si="2"/>
        <v>100</v>
      </c>
      <c r="E19" s="981">
        <v>12276</v>
      </c>
      <c r="F19" s="982">
        <v>52.169478560197192</v>
      </c>
      <c r="G19" s="981">
        <v>8381</v>
      </c>
      <c r="H19" s="982">
        <v>35.616845862904256</v>
      </c>
      <c r="I19" s="981">
        <v>946</v>
      </c>
      <c r="J19" s="982">
        <v>4.0202286345671672</v>
      </c>
      <c r="K19" s="981">
        <v>1928</v>
      </c>
      <c r="L19" s="982">
        <v>8.1934469423313914</v>
      </c>
      <c r="M19" s="981">
        <v>0</v>
      </c>
      <c r="N19" s="982">
        <v>0</v>
      </c>
      <c r="O19" s="981">
        <v>0</v>
      </c>
      <c r="P19" s="982">
        <f t="shared" si="0"/>
        <v>0</v>
      </c>
      <c r="R19" s="979"/>
    </row>
    <row r="20" spans="1:18" s="964" customFormat="1" ht="16.5" customHeight="1" x14ac:dyDescent="0.25">
      <c r="A20" s="964">
        <v>11</v>
      </c>
      <c r="B20" s="980" t="s">
        <v>2</v>
      </c>
      <c r="C20" s="981">
        <f t="shared" si="1"/>
        <v>19400</v>
      </c>
      <c r="D20" s="982">
        <f t="shared" si="2"/>
        <v>100</v>
      </c>
      <c r="E20" s="981">
        <v>14505</v>
      </c>
      <c r="F20" s="982">
        <v>74.768041237113408</v>
      </c>
      <c r="G20" s="981">
        <v>2789</v>
      </c>
      <c r="H20" s="982">
        <v>14.376288659793815</v>
      </c>
      <c r="I20" s="981">
        <v>843</v>
      </c>
      <c r="J20" s="982">
        <v>4.3453608247422677</v>
      </c>
      <c r="K20" s="981">
        <v>1263</v>
      </c>
      <c r="L20" s="982">
        <v>6.5103092783505154</v>
      </c>
      <c r="M20" s="981">
        <v>0</v>
      </c>
      <c r="N20" s="982">
        <v>0</v>
      </c>
      <c r="O20" s="981">
        <v>0</v>
      </c>
      <c r="P20" s="982">
        <f t="shared" si="0"/>
        <v>0</v>
      </c>
      <c r="R20" s="979"/>
    </row>
    <row r="21" spans="1:18" s="964" customFormat="1" ht="16.5" customHeight="1" x14ac:dyDescent="0.25">
      <c r="A21" s="964">
        <v>12</v>
      </c>
      <c r="B21" s="980" t="s">
        <v>35</v>
      </c>
      <c r="C21" s="981">
        <f t="shared" si="1"/>
        <v>15987</v>
      </c>
      <c r="D21" s="982">
        <f t="shared" si="2"/>
        <v>100</v>
      </c>
      <c r="E21" s="981">
        <v>2893</v>
      </c>
      <c r="F21" s="982">
        <v>18.095952961781446</v>
      </c>
      <c r="G21" s="981">
        <v>6614</v>
      </c>
      <c r="H21" s="982">
        <v>41.371114030149499</v>
      </c>
      <c r="I21" s="981">
        <v>3791</v>
      </c>
      <c r="J21" s="982">
        <v>23.713016826171266</v>
      </c>
      <c r="K21" s="981">
        <v>2689</v>
      </c>
      <c r="L21" s="982">
        <v>16.819916181897792</v>
      </c>
      <c r="M21" s="981">
        <v>0</v>
      </c>
      <c r="N21" s="982">
        <v>0</v>
      </c>
      <c r="O21" s="981">
        <v>0</v>
      </c>
      <c r="P21" s="982">
        <f t="shared" si="0"/>
        <v>0</v>
      </c>
      <c r="R21" s="979"/>
    </row>
    <row r="22" spans="1:18" s="964" customFormat="1" ht="16.5" customHeight="1" x14ac:dyDescent="0.25">
      <c r="A22" s="964">
        <v>13</v>
      </c>
      <c r="B22" s="980" t="s">
        <v>42</v>
      </c>
      <c r="C22" s="981">
        <f t="shared" si="1"/>
        <v>28208</v>
      </c>
      <c r="D22" s="982">
        <f t="shared" si="2"/>
        <v>100</v>
      </c>
      <c r="E22" s="981">
        <v>3354</v>
      </c>
      <c r="F22" s="982">
        <v>11.890243902439025</v>
      </c>
      <c r="G22" s="981">
        <v>15973</v>
      </c>
      <c r="H22" s="982">
        <v>56.625779920589906</v>
      </c>
      <c r="I22" s="981">
        <v>2287</v>
      </c>
      <c r="J22" s="982">
        <v>8.1076290414066925</v>
      </c>
      <c r="K22" s="981">
        <v>6594</v>
      </c>
      <c r="L22" s="982">
        <v>23.37634713556438</v>
      </c>
      <c r="M22" s="981">
        <v>0</v>
      </c>
      <c r="N22" s="982">
        <v>0</v>
      </c>
      <c r="O22" s="981">
        <v>0</v>
      </c>
      <c r="P22" s="982">
        <f t="shared" si="0"/>
        <v>0</v>
      </c>
      <c r="R22" s="979"/>
    </row>
    <row r="23" spans="1:18" s="964" customFormat="1" ht="16.5" customHeight="1" x14ac:dyDescent="0.25">
      <c r="A23" s="964">
        <v>14</v>
      </c>
      <c r="B23" s="980" t="s">
        <v>43</v>
      </c>
      <c r="C23" s="981">
        <f t="shared" si="1"/>
        <v>1518</v>
      </c>
      <c r="D23" s="982">
        <f t="shared" si="2"/>
        <v>100</v>
      </c>
      <c r="E23" s="981">
        <v>5</v>
      </c>
      <c r="F23" s="982">
        <v>0.32938076416337286</v>
      </c>
      <c r="G23" s="981">
        <v>776</v>
      </c>
      <c r="H23" s="982">
        <v>51.119894598155469</v>
      </c>
      <c r="I23" s="981">
        <v>308</v>
      </c>
      <c r="J23" s="982">
        <v>20.289855072463769</v>
      </c>
      <c r="K23" s="981">
        <v>429</v>
      </c>
      <c r="L23" s="982">
        <v>28.260869565217391</v>
      </c>
      <c r="M23" s="981">
        <v>0</v>
      </c>
      <c r="N23" s="982">
        <v>0</v>
      </c>
      <c r="O23" s="981">
        <v>0</v>
      </c>
      <c r="P23" s="982">
        <f t="shared" si="0"/>
        <v>0</v>
      </c>
      <c r="R23" s="979"/>
    </row>
    <row r="24" spans="1:18" s="964" customFormat="1" ht="16.5" customHeight="1" x14ac:dyDescent="0.25">
      <c r="A24" s="964">
        <v>15</v>
      </c>
      <c r="B24" s="980" t="s">
        <v>44</v>
      </c>
      <c r="C24" s="981">
        <f t="shared" si="1"/>
        <v>2772</v>
      </c>
      <c r="D24" s="982">
        <f t="shared" si="2"/>
        <v>100</v>
      </c>
      <c r="E24" s="981">
        <v>1589</v>
      </c>
      <c r="F24" s="982">
        <v>57.323232323232318</v>
      </c>
      <c r="G24" s="981">
        <v>793</v>
      </c>
      <c r="H24" s="982">
        <v>28.60750360750361</v>
      </c>
      <c r="I24" s="981">
        <v>269</v>
      </c>
      <c r="J24" s="982">
        <v>9.7041847041847049</v>
      </c>
      <c r="K24" s="981">
        <v>121</v>
      </c>
      <c r="L24" s="982">
        <v>4.3650793650793647</v>
      </c>
      <c r="M24" s="981">
        <v>0</v>
      </c>
      <c r="N24" s="982">
        <v>0</v>
      </c>
      <c r="O24" s="981">
        <v>0</v>
      </c>
      <c r="P24" s="982">
        <f t="shared" si="0"/>
        <v>0</v>
      </c>
      <c r="R24" s="979"/>
    </row>
    <row r="25" spans="1:18" s="964" customFormat="1" ht="16.5" customHeight="1" x14ac:dyDescent="0.25">
      <c r="A25" s="964">
        <v>16</v>
      </c>
      <c r="B25" s="980" t="s">
        <v>45</v>
      </c>
      <c r="C25" s="981">
        <f t="shared" si="1"/>
        <v>1354</v>
      </c>
      <c r="D25" s="982">
        <f t="shared" si="2"/>
        <v>100</v>
      </c>
      <c r="E25" s="981">
        <v>0</v>
      </c>
      <c r="F25" s="982">
        <v>0</v>
      </c>
      <c r="G25" s="981">
        <v>1350</v>
      </c>
      <c r="H25" s="982">
        <v>99.704579025110789</v>
      </c>
      <c r="I25" s="981">
        <v>4</v>
      </c>
      <c r="J25" s="982">
        <v>0.29542097488921715</v>
      </c>
      <c r="K25" s="981">
        <v>0</v>
      </c>
      <c r="L25" s="982">
        <v>0</v>
      </c>
      <c r="M25" s="981">
        <v>0</v>
      </c>
      <c r="N25" s="982">
        <v>0</v>
      </c>
      <c r="O25" s="981">
        <v>0</v>
      </c>
      <c r="P25" s="982">
        <f t="shared" si="0"/>
        <v>0</v>
      </c>
      <c r="R25" s="979"/>
    </row>
    <row r="26" spans="1:18" s="964" customFormat="1" ht="16.5" customHeight="1" x14ac:dyDescent="0.25">
      <c r="A26" s="964">
        <v>17</v>
      </c>
      <c r="B26" s="980" t="s">
        <v>46</v>
      </c>
      <c r="C26" s="981">
        <f>E26+G26+I26+K26+M26+O26</f>
        <v>1029</v>
      </c>
      <c r="D26" s="982">
        <f t="shared" si="2"/>
        <v>100</v>
      </c>
      <c r="E26" s="981">
        <v>0</v>
      </c>
      <c r="F26" s="982">
        <v>0</v>
      </c>
      <c r="G26" s="981">
        <v>954</v>
      </c>
      <c r="H26" s="982">
        <v>92.711370262390673</v>
      </c>
      <c r="I26" s="981">
        <v>75</v>
      </c>
      <c r="J26" s="982">
        <v>7.2886297376093294</v>
      </c>
      <c r="K26" s="981">
        <v>0</v>
      </c>
      <c r="L26" s="982">
        <v>0</v>
      </c>
      <c r="M26" s="981">
        <v>0</v>
      </c>
      <c r="N26" s="982">
        <v>0</v>
      </c>
      <c r="O26" s="981">
        <v>0</v>
      </c>
      <c r="P26" s="982">
        <f t="shared" si="0"/>
        <v>0</v>
      </c>
      <c r="R26" s="979"/>
    </row>
    <row r="27" spans="1:18" s="964" customFormat="1" ht="16.5" customHeight="1" x14ac:dyDescent="0.25">
      <c r="B27" s="983" t="s">
        <v>1</v>
      </c>
      <c r="C27" s="984">
        <v>5</v>
      </c>
      <c r="D27" s="985">
        <v>100</v>
      </c>
      <c r="E27" s="984">
        <v>3</v>
      </c>
      <c r="F27" s="985">
        <v>60</v>
      </c>
      <c r="G27" s="984">
        <v>2</v>
      </c>
      <c r="H27" s="985">
        <v>40</v>
      </c>
      <c r="I27" s="984">
        <v>0</v>
      </c>
      <c r="J27" s="985">
        <v>0</v>
      </c>
      <c r="K27" s="984">
        <v>0</v>
      </c>
      <c r="L27" s="985">
        <v>0</v>
      </c>
      <c r="M27" s="984">
        <v>0</v>
      </c>
      <c r="N27" s="985">
        <v>0</v>
      </c>
      <c r="O27" s="984">
        <v>0</v>
      </c>
      <c r="P27" s="985">
        <v>0</v>
      </c>
      <c r="R27" s="979"/>
    </row>
    <row r="28" spans="1:18" s="1294" customFormat="1" x14ac:dyDescent="0.25">
      <c r="B28" s="1295" t="s">
        <v>0</v>
      </c>
      <c r="C28" s="1296">
        <f>SUM(C10:C27)</f>
        <v>217318</v>
      </c>
      <c r="D28" s="1297">
        <f>C28/$C28*100</f>
        <v>100</v>
      </c>
      <c r="E28" s="1298">
        <f>SUM(E10:E27)</f>
        <v>69694</v>
      </c>
      <c r="F28" s="1299">
        <f>E28/$C28*100</f>
        <v>32.07005402221629</v>
      </c>
      <c r="G28" s="1298">
        <f>SUM(G10:G27)</f>
        <v>94987</v>
      </c>
      <c r="H28" s="1299">
        <f>G28/$C28*100</f>
        <v>43.708758593397697</v>
      </c>
      <c r="I28" s="1298">
        <f>SUM(I10:I27)</f>
        <v>29056</v>
      </c>
      <c r="J28" s="1299">
        <f>I28/$C28*100</f>
        <v>13.370268454522865</v>
      </c>
      <c r="K28" s="1298">
        <f>SUM(K10:K27)</f>
        <v>23361</v>
      </c>
      <c r="L28" s="1299">
        <f>K28/$C28*100</f>
        <v>10.74968479371244</v>
      </c>
      <c r="M28" s="1298">
        <f>SUM(M10:M27)</f>
        <v>220</v>
      </c>
      <c r="N28" s="1299">
        <f>M28/$C28*100</f>
        <v>0.10123413615071003</v>
      </c>
      <c r="O28" s="1298">
        <f>SUM(O10:O27)</f>
        <v>0</v>
      </c>
      <c r="P28" s="1299">
        <f>O28/$C28*100</f>
        <v>0</v>
      </c>
    </row>
    <row r="29" spans="1:18" s="963" customFormat="1" hidden="1" x14ac:dyDescent="0.25">
      <c r="A29" s="966">
        <v>18</v>
      </c>
      <c r="B29" s="966" t="s">
        <v>39</v>
      </c>
      <c r="C29" s="986"/>
      <c r="D29" s="987"/>
      <c r="E29" s="986"/>
      <c r="F29" s="987"/>
      <c r="G29" s="986"/>
      <c r="H29" s="987"/>
      <c r="I29" s="986"/>
      <c r="J29" s="987"/>
      <c r="K29" s="986"/>
      <c r="L29" s="987"/>
      <c r="M29" s="986"/>
      <c r="N29" s="987"/>
      <c r="O29" s="986"/>
      <c r="P29" s="987"/>
    </row>
    <row r="30" spans="1:18" s="989" customFormat="1" hidden="1" x14ac:dyDescent="0.25">
      <c r="A30" s="966">
        <v>19</v>
      </c>
      <c r="B30" s="966" t="s">
        <v>47</v>
      </c>
      <c r="C30" s="988"/>
      <c r="D30" s="988"/>
      <c r="E30" s="988"/>
      <c r="F30" s="988"/>
      <c r="G30" s="988"/>
      <c r="H30" s="988"/>
      <c r="I30" s="988"/>
      <c r="K30" s="988"/>
      <c r="L30" s="988"/>
      <c r="M30" s="988"/>
      <c r="N30" s="988"/>
      <c r="O30" s="988"/>
      <c r="P30" s="988"/>
    </row>
    <row r="31" spans="1:18" hidden="1" x14ac:dyDescent="0.25"/>
    <row r="32" spans="1:18" hidden="1" x14ac:dyDescent="0.25">
      <c r="B32" s="962"/>
      <c r="M32" s="962"/>
      <c r="N32" s="962"/>
    </row>
    <row r="33" spans="2:14" hidden="1" x14ac:dyDescent="0.25">
      <c r="B33" s="962"/>
      <c r="D33" s="962"/>
      <c r="M33" s="962"/>
      <c r="N33" s="962"/>
    </row>
    <row r="34" spans="2:14" hidden="1" x14ac:dyDescent="0.25">
      <c r="B34" s="962"/>
      <c r="D34" s="962"/>
      <c r="M34" s="962"/>
      <c r="N34" s="962"/>
    </row>
    <row r="35" spans="2:14" hidden="1" x14ac:dyDescent="0.25">
      <c r="B35" s="962"/>
      <c r="D35" s="962"/>
      <c r="M35" s="962"/>
      <c r="N35" s="962"/>
    </row>
    <row r="36" spans="2:14" hidden="1" x14ac:dyDescent="0.25">
      <c r="B36" s="962"/>
      <c r="D36" s="962"/>
      <c r="M36" s="962"/>
      <c r="N36" s="962"/>
    </row>
    <row r="37" spans="2:14" hidden="1" x14ac:dyDescent="0.25">
      <c r="B37" s="962"/>
      <c r="D37" s="962"/>
      <c r="M37" s="962"/>
      <c r="N37" s="962"/>
    </row>
    <row r="38" spans="2:14" hidden="1" x14ac:dyDescent="0.25">
      <c r="B38" s="962"/>
      <c r="D38" s="962"/>
      <c r="M38" s="962"/>
      <c r="N38" s="962"/>
    </row>
    <row r="39" spans="2:14" hidden="1" x14ac:dyDescent="0.25">
      <c r="B39" s="962"/>
      <c r="D39" s="962"/>
      <c r="M39" s="962"/>
      <c r="N39" s="962"/>
    </row>
    <row r="40" spans="2:14" hidden="1" x14ac:dyDescent="0.25">
      <c r="B40" s="962"/>
      <c r="D40" s="962"/>
      <c r="M40" s="962"/>
      <c r="N40" s="962"/>
    </row>
    <row r="41" spans="2:14" hidden="1" x14ac:dyDescent="0.25">
      <c r="B41" s="962"/>
      <c r="D41" s="962"/>
      <c r="M41" s="962"/>
      <c r="N41" s="962"/>
    </row>
    <row r="42" spans="2:14" x14ac:dyDescent="0.25">
      <c r="B42" s="962"/>
      <c r="D42" s="962"/>
      <c r="M42" s="962"/>
      <c r="N42" s="962"/>
    </row>
    <row r="43" spans="2:14" s="1334" customFormat="1" x14ac:dyDescent="0.25">
      <c r="B43" s="962"/>
      <c r="D43" s="962"/>
      <c r="M43" s="962"/>
      <c r="N43" s="962"/>
    </row>
    <row r="44" spans="2:14" s="1334" customFormat="1" x14ac:dyDescent="0.25">
      <c r="B44" s="962"/>
      <c r="D44" s="962"/>
      <c r="M44" s="962"/>
      <c r="N44" s="962"/>
    </row>
    <row r="45" spans="2:14" s="1334" customFormat="1" x14ac:dyDescent="0.25">
      <c r="D45" s="962"/>
      <c r="M45" s="962"/>
      <c r="N45" s="962"/>
    </row>
    <row r="46" spans="2:14" s="1334" customFormat="1" x14ac:dyDescent="0.25">
      <c r="D46" s="962"/>
      <c r="M46" s="962"/>
      <c r="N46" s="962"/>
    </row>
    <row r="47" spans="2:14" s="1334" customFormat="1" x14ac:dyDescent="0.25">
      <c r="D47" s="962"/>
      <c r="M47" s="962"/>
      <c r="N47" s="962"/>
    </row>
    <row r="48" spans="2:14" s="1334" customFormat="1" x14ac:dyDescent="0.25">
      <c r="D48" s="962"/>
      <c r="M48" s="962"/>
      <c r="N48" s="962"/>
    </row>
    <row r="49" spans="4:4" s="1334" customFormat="1" x14ac:dyDescent="0.25">
      <c r="D49" s="962"/>
    </row>
    <row r="50" spans="4:4" s="1334" customFormat="1" x14ac:dyDescent="0.25">
      <c r="D50" s="962"/>
    </row>
    <row r="51" spans="4:4" s="1334" customFormat="1" x14ac:dyDescent="0.25">
      <c r="D51" s="962"/>
    </row>
    <row r="52" spans="4:4" s="1334" customFormat="1" x14ac:dyDescent="0.25">
      <c r="D52" s="962"/>
    </row>
    <row r="53" spans="4:4" s="1334" customFormat="1" x14ac:dyDescent="0.25">
      <c r="D53" s="962"/>
    </row>
    <row r="54" spans="4:4" s="1334" customFormat="1" x14ac:dyDescent="0.25">
      <c r="D54" s="962"/>
    </row>
    <row r="55" spans="4:4" s="1334" customFormat="1" x14ac:dyDescent="0.25">
      <c r="D55" s="962"/>
    </row>
    <row r="56" spans="4:4" s="1334" customFormat="1" x14ac:dyDescent="0.25">
      <c r="D56" s="962"/>
    </row>
    <row r="57" spans="4:4" x14ac:dyDescent="0.25">
      <c r="D57" s="962"/>
    </row>
    <row r="58" spans="4:4" x14ac:dyDescent="0.25">
      <c r="D58" s="962"/>
    </row>
    <row r="59" spans="4:4" x14ac:dyDescent="0.25">
      <c r="D59" s="962"/>
    </row>
    <row r="60" spans="4:4" x14ac:dyDescent="0.25">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60"/>
  <sheetViews>
    <sheetView zoomScaleNormal="100" workbookViewId="0">
      <selection activeCell="C27" sqref="C27:P27"/>
    </sheetView>
  </sheetViews>
  <sheetFormatPr baseColWidth="10" defaultColWidth="11.453125" defaultRowHeight="14.5" x14ac:dyDescent="0.25"/>
  <cols>
    <col min="1" max="1" width="0.54296875" style="990" customWidth="1"/>
    <col min="2" max="2" width="26.54296875" style="990" bestFit="1" customWidth="1"/>
    <col min="3" max="3" width="7.81640625" style="990" customWidth="1"/>
    <col min="4" max="4" width="7" style="990" bestFit="1" customWidth="1"/>
    <col min="5" max="5" width="8.54296875" style="990" customWidth="1"/>
    <col min="6" max="6" width="6" style="990" customWidth="1"/>
    <col min="7" max="7" width="8.26953125" style="990" customWidth="1"/>
    <col min="8" max="8" width="7" style="990" bestFit="1" customWidth="1"/>
    <col min="9" max="9" width="9.7265625" style="990" customWidth="1"/>
    <col min="10" max="10" width="6" style="990" customWidth="1"/>
    <col min="11" max="11" width="7" style="990" customWidth="1"/>
    <col min="12" max="12" width="6" style="990" customWidth="1"/>
    <col min="13" max="13" width="7.1796875" style="990" customWidth="1"/>
    <col min="14" max="14" width="6" style="990" customWidth="1"/>
    <col min="15" max="15" width="7.1796875" style="990" customWidth="1"/>
    <col min="16" max="16" width="7.26953125" style="990" customWidth="1"/>
    <col min="17" max="16384" width="11.453125" style="990"/>
  </cols>
  <sheetData>
    <row r="1" spans="1:21" s="962" customFormat="1" ht="12.75" customHeight="1" x14ac:dyDescent="0.25">
      <c r="B1" s="962" t="s">
        <v>32</v>
      </c>
      <c r="E1" s="966" t="s">
        <v>194</v>
      </c>
      <c r="F1" s="966"/>
      <c r="G1" s="966" t="s">
        <v>195</v>
      </c>
      <c r="H1" s="966"/>
      <c r="I1" s="966" t="s">
        <v>196</v>
      </c>
      <c r="J1" s="966"/>
      <c r="K1" s="966" t="s">
        <v>197</v>
      </c>
      <c r="L1" s="966"/>
      <c r="M1" s="966" t="s">
        <v>198</v>
      </c>
      <c r="N1" s="966"/>
      <c r="O1" s="966" t="s">
        <v>199</v>
      </c>
    </row>
    <row r="2" spans="1:21" s="967" customFormat="1" ht="48" customHeight="1" x14ac:dyDescent="0.35">
      <c r="B2" s="968"/>
      <c r="C2" s="968"/>
      <c r="D2" s="968"/>
      <c r="E2" s="968"/>
      <c r="F2" s="968"/>
      <c r="G2" s="968"/>
      <c r="H2" s="968"/>
    </row>
    <row r="3" spans="1:21" s="969" customFormat="1" ht="21" x14ac:dyDescent="0.25">
      <c r="B3" s="1494" t="s">
        <v>443</v>
      </c>
      <c r="C3" s="1494"/>
      <c r="D3" s="1494"/>
      <c r="E3" s="1494"/>
      <c r="F3" s="1494"/>
      <c r="G3" s="1494"/>
      <c r="H3" s="1494"/>
      <c r="I3" s="1494"/>
      <c r="J3" s="1494"/>
      <c r="K3" s="1494"/>
      <c r="L3" s="1494"/>
      <c r="M3" s="1494"/>
      <c r="N3" s="1494"/>
      <c r="O3" s="1494"/>
      <c r="P3" s="1494"/>
    </row>
    <row r="4" spans="1:21" s="969" customFormat="1" ht="15.5" x14ac:dyDescent="0.25">
      <c r="B4" s="1415" t="str">
        <f>porsaad!$B$6</f>
        <v>Situación a 30 de junio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5">
      <c r="B5" s="972"/>
      <c r="C5" s="971" t="s">
        <v>194</v>
      </c>
      <c r="E5" s="971" t="s">
        <v>195</v>
      </c>
      <c r="G5" s="971" t="s">
        <v>196</v>
      </c>
      <c r="I5" s="971" t="s">
        <v>197</v>
      </c>
      <c r="K5" s="966" t="s">
        <v>198</v>
      </c>
      <c r="M5" s="966" t="s">
        <v>199</v>
      </c>
      <c r="O5" s="966" t="s">
        <v>199</v>
      </c>
    </row>
    <row r="6" spans="1:21" s="969" customFormat="1" ht="15" customHeight="1" x14ac:dyDescent="0.25">
      <c r="B6" s="973"/>
      <c r="C6" s="1616" t="s">
        <v>200</v>
      </c>
      <c r="D6" s="1617"/>
      <c r="E6" s="1617"/>
      <c r="F6" s="1617"/>
      <c r="G6" s="1617"/>
      <c r="H6" s="1617"/>
      <c r="I6" s="1617"/>
      <c r="J6" s="1617"/>
      <c r="K6" s="1617"/>
      <c r="L6" s="1617"/>
      <c r="M6" s="1617"/>
      <c r="N6" s="1617"/>
      <c r="O6" s="1617"/>
      <c r="P6" s="1618"/>
    </row>
    <row r="7" spans="1:21" s="969" customFormat="1" ht="57" customHeight="1" x14ac:dyDescent="0.25">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5">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5">
      <c r="B9" s="962"/>
      <c r="D9" s="962"/>
      <c r="M9" s="962"/>
      <c r="N9" s="962"/>
    </row>
    <row r="10" spans="1:21" s="963" customFormat="1" ht="16.5" customHeight="1" x14ac:dyDescent="0.25">
      <c r="A10" s="963">
        <v>1</v>
      </c>
      <c r="B10" s="976" t="s">
        <v>8</v>
      </c>
      <c r="C10" s="977">
        <f>E10+G10+I10+K10+M10+O10</f>
        <v>2638</v>
      </c>
      <c r="D10" s="978">
        <f>IFERROR(C10/$C10*100,"-")</f>
        <v>100</v>
      </c>
      <c r="E10" s="977">
        <v>0</v>
      </c>
      <c r="F10" s="978">
        <v>0</v>
      </c>
      <c r="G10" s="977">
        <v>2531</v>
      </c>
      <c r="H10" s="978">
        <v>95.943896891584529</v>
      </c>
      <c r="I10" s="977">
        <v>107</v>
      </c>
      <c r="J10" s="978">
        <v>4.0561031084154662</v>
      </c>
      <c r="K10" s="977">
        <v>0</v>
      </c>
      <c r="L10" s="978">
        <v>0</v>
      </c>
      <c r="M10" s="977">
        <v>0</v>
      </c>
      <c r="N10" s="978">
        <v>0</v>
      </c>
      <c r="O10" s="977">
        <v>0</v>
      </c>
      <c r="P10" s="978">
        <f>IFERROR(O10/$C10*100,"-")</f>
        <v>0</v>
      </c>
      <c r="R10" s="979"/>
    </row>
    <row r="11" spans="1:21" s="964" customFormat="1" ht="16.5" customHeight="1" x14ac:dyDescent="0.25">
      <c r="A11" s="964">
        <v>2</v>
      </c>
      <c r="B11" s="980" t="s">
        <v>7</v>
      </c>
      <c r="C11" s="981">
        <f t="shared" ref="C11:C26" si="0">E11+G11+I11+K11+M11+O11</f>
        <v>3560</v>
      </c>
      <c r="D11" s="982">
        <f t="shared" ref="D11:D26" si="1">IFERROR(C11/$C11*100,"-")</f>
        <v>100</v>
      </c>
      <c r="E11" s="981">
        <v>1</v>
      </c>
      <c r="F11" s="982">
        <v>2.8089887640449441E-2</v>
      </c>
      <c r="G11" s="981">
        <v>3313</v>
      </c>
      <c r="H11" s="982">
        <v>93.061797752808985</v>
      </c>
      <c r="I11" s="981">
        <v>246</v>
      </c>
      <c r="J11" s="982">
        <v>6.9101123595505616</v>
      </c>
      <c r="K11" s="981">
        <v>0</v>
      </c>
      <c r="L11" s="982">
        <v>0</v>
      </c>
      <c r="M11" s="981">
        <v>0</v>
      </c>
      <c r="N11" s="982">
        <v>0</v>
      </c>
      <c r="O11" s="981">
        <v>0</v>
      </c>
      <c r="P11" s="982">
        <f t="shared" ref="P11:P26" si="2">IFERROR(O11/$C11*100,"-")</f>
        <v>0</v>
      </c>
      <c r="R11" s="979"/>
    </row>
    <row r="12" spans="1:21" s="964" customFormat="1" ht="16.5" customHeight="1" x14ac:dyDescent="0.25">
      <c r="A12" s="964">
        <v>3</v>
      </c>
      <c r="B12" s="980" t="s">
        <v>37</v>
      </c>
      <c r="C12" s="981">
        <f t="shared" si="0"/>
        <v>1654</v>
      </c>
      <c r="D12" s="982">
        <f t="shared" si="1"/>
        <v>100</v>
      </c>
      <c r="E12" s="981">
        <v>73</v>
      </c>
      <c r="F12" s="982">
        <v>4.413542926239419</v>
      </c>
      <c r="G12" s="981">
        <v>1446</v>
      </c>
      <c r="H12" s="982">
        <v>87.424425634824672</v>
      </c>
      <c r="I12" s="981">
        <v>106</v>
      </c>
      <c r="J12" s="982">
        <v>6.4087061668681988</v>
      </c>
      <c r="K12" s="981">
        <v>3</v>
      </c>
      <c r="L12" s="982">
        <v>0.18137847642079807</v>
      </c>
      <c r="M12" s="981">
        <v>26</v>
      </c>
      <c r="N12" s="982">
        <v>1.5719467956469164</v>
      </c>
      <c r="O12" s="981">
        <v>0</v>
      </c>
      <c r="P12" s="982">
        <f t="shared" si="2"/>
        <v>0</v>
      </c>
      <c r="R12" s="979"/>
    </row>
    <row r="13" spans="1:21" s="964" customFormat="1" ht="16.5" customHeight="1" x14ac:dyDescent="0.25">
      <c r="A13" s="964">
        <v>4</v>
      </c>
      <c r="B13" s="980" t="s">
        <v>38</v>
      </c>
      <c r="C13" s="981">
        <f t="shared" si="0"/>
        <v>348</v>
      </c>
      <c r="D13" s="982">
        <f t="shared" si="1"/>
        <v>100</v>
      </c>
      <c r="E13" s="981">
        <v>0</v>
      </c>
      <c r="F13" s="982">
        <v>0</v>
      </c>
      <c r="G13" s="981">
        <v>309</v>
      </c>
      <c r="H13" s="982">
        <v>88.793103448275872</v>
      </c>
      <c r="I13" s="981">
        <v>39</v>
      </c>
      <c r="J13" s="982">
        <v>11.206896551724139</v>
      </c>
      <c r="K13" s="981">
        <v>0</v>
      </c>
      <c r="L13" s="982">
        <v>0</v>
      </c>
      <c r="M13" s="981">
        <v>0</v>
      </c>
      <c r="N13" s="982">
        <v>0</v>
      </c>
      <c r="O13" s="981">
        <v>0</v>
      </c>
      <c r="P13" s="982">
        <f t="shared" si="2"/>
        <v>0</v>
      </c>
      <c r="R13" s="979"/>
    </row>
    <row r="14" spans="1:21" s="964" customFormat="1" ht="16.5" customHeight="1" x14ac:dyDescent="0.25">
      <c r="A14" s="964">
        <v>5</v>
      </c>
      <c r="B14" s="980" t="s">
        <v>6</v>
      </c>
      <c r="C14" s="981">
        <f t="shared" si="0"/>
        <v>4049</v>
      </c>
      <c r="D14" s="982">
        <f t="shared" si="1"/>
        <v>100</v>
      </c>
      <c r="E14" s="981">
        <v>2388</v>
      </c>
      <c r="F14" s="982">
        <v>58.977525314892567</v>
      </c>
      <c r="G14" s="981">
        <v>966</v>
      </c>
      <c r="H14" s="982">
        <v>23.85774265250679</v>
      </c>
      <c r="I14" s="981">
        <v>245</v>
      </c>
      <c r="J14" s="982">
        <v>6.050876759693752</v>
      </c>
      <c r="K14" s="981">
        <v>449</v>
      </c>
      <c r="L14" s="982">
        <v>11.089157816744875</v>
      </c>
      <c r="M14" s="981">
        <v>1</v>
      </c>
      <c r="N14" s="982">
        <v>2.469745616201531E-2</v>
      </c>
      <c r="O14" s="981">
        <v>0</v>
      </c>
      <c r="P14" s="982">
        <f t="shared" si="2"/>
        <v>0</v>
      </c>
      <c r="R14" s="979"/>
    </row>
    <row r="15" spans="1:21" s="964" customFormat="1" ht="16.5" customHeight="1" x14ac:dyDescent="0.25">
      <c r="A15" s="964">
        <v>6</v>
      </c>
      <c r="B15" s="980" t="s">
        <v>5</v>
      </c>
      <c r="C15" s="981">
        <f t="shared" si="0"/>
        <v>102</v>
      </c>
      <c r="D15" s="982">
        <f t="shared" si="1"/>
        <v>100</v>
      </c>
      <c r="E15" s="981">
        <v>0</v>
      </c>
      <c r="F15" s="982">
        <v>0</v>
      </c>
      <c r="G15" s="981">
        <v>102</v>
      </c>
      <c r="H15" s="982">
        <v>100</v>
      </c>
      <c r="I15" s="981">
        <v>0</v>
      </c>
      <c r="J15" s="982">
        <v>0</v>
      </c>
      <c r="K15" s="981">
        <v>0</v>
      </c>
      <c r="L15" s="982">
        <v>0</v>
      </c>
      <c r="M15" s="981">
        <v>0</v>
      </c>
      <c r="N15" s="982">
        <v>0</v>
      </c>
      <c r="O15" s="981">
        <v>0</v>
      </c>
      <c r="P15" s="982">
        <f t="shared" si="2"/>
        <v>0</v>
      </c>
      <c r="R15" s="979"/>
    </row>
    <row r="16" spans="1:21" s="965" customFormat="1" ht="16.5" customHeight="1" x14ac:dyDescent="0.25">
      <c r="A16" s="965">
        <v>7</v>
      </c>
      <c r="B16" s="980" t="s">
        <v>4</v>
      </c>
      <c r="C16" s="981">
        <f t="shared" si="0"/>
        <v>16920</v>
      </c>
      <c r="D16" s="982">
        <f t="shared" si="1"/>
        <v>100</v>
      </c>
      <c r="E16" s="981">
        <v>2015</v>
      </c>
      <c r="F16" s="982">
        <v>11.908983451536644</v>
      </c>
      <c r="G16" s="981">
        <v>11410</v>
      </c>
      <c r="H16" s="982">
        <v>67.434988179669034</v>
      </c>
      <c r="I16" s="981">
        <v>1707</v>
      </c>
      <c r="J16" s="982">
        <v>10.088652482269504</v>
      </c>
      <c r="K16" s="981">
        <v>1788</v>
      </c>
      <c r="L16" s="982">
        <v>10.567375886524824</v>
      </c>
      <c r="M16" s="981">
        <v>0</v>
      </c>
      <c r="N16" s="982">
        <v>0</v>
      </c>
      <c r="O16" s="981">
        <v>0</v>
      </c>
      <c r="P16" s="982">
        <f t="shared" si="2"/>
        <v>0</v>
      </c>
      <c r="R16" s="979"/>
    </row>
    <row r="17" spans="1:18" s="965" customFormat="1" ht="16.5" customHeight="1" x14ac:dyDescent="0.25">
      <c r="A17" s="965">
        <v>8</v>
      </c>
      <c r="B17" s="980" t="s">
        <v>40</v>
      </c>
      <c r="C17" s="981">
        <f t="shared" si="0"/>
        <v>3768</v>
      </c>
      <c r="D17" s="982">
        <f t="shared" si="1"/>
        <v>100</v>
      </c>
      <c r="E17" s="981">
        <v>187</v>
      </c>
      <c r="F17" s="982">
        <v>4.9628450106157116</v>
      </c>
      <c r="G17" s="981">
        <v>2911</v>
      </c>
      <c r="H17" s="982">
        <v>77.255838641188959</v>
      </c>
      <c r="I17" s="981">
        <v>150</v>
      </c>
      <c r="J17" s="982">
        <v>3.9808917197452227</v>
      </c>
      <c r="K17" s="981">
        <v>520</v>
      </c>
      <c r="L17" s="982">
        <v>13.800424628450106</v>
      </c>
      <c r="M17" s="981">
        <v>0</v>
      </c>
      <c r="N17" s="982">
        <v>0</v>
      </c>
      <c r="O17" s="981">
        <v>0</v>
      </c>
      <c r="P17" s="982">
        <f t="shared" si="2"/>
        <v>0</v>
      </c>
      <c r="R17" s="979"/>
    </row>
    <row r="18" spans="1:18" s="965" customFormat="1" ht="16.5" customHeight="1" x14ac:dyDescent="0.25">
      <c r="A18" s="965">
        <v>9</v>
      </c>
      <c r="B18" s="980" t="s">
        <v>41</v>
      </c>
      <c r="C18" s="981">
        <f t="shared" si="0"/>
        <v>6168</v>
      </c>
      <c r="D18" s="982">
        <f t="shared" si="1"/>
        <v>100</v>
      </c>
      <c r="E18" s="981">
        <v>855</v>
      </c>
      <c r="F18" s="982">
        <v>13.861867704280156</v>
      </c>
      <c r="G18" s="981">
        <v>4947</v>
      </c>
      <c r="H18" s="982">
        <v>80.204280155642024</v>
      </c>
      <c r="I18" s="981">
        <v>366</v>
      </c>
      <c r="J18" s="982">
        <v>5.9338521400778204</v>
      </c>
      <c r="K18" s="981">
        <v>0</v>
      </c>
      <c r="L18" s="982">
        <v>0</v>
      </c>
      <c r="M18" s="981">
        <v>0</v>
      </c>
      <c r="N18" s="982">
        <v>0</v>
      </c>
      <c r="O18" s="981">
        <v>0</v>
      </c>
      <c r="P18" s="982">
        <f t="shared" si="2"/>
        <v>0</v>
      </c>
      <c r="R18" s="979"/>
    </row>
    <row r="19" spans="1:18" s="965" customFormat="1" ht="16.5" customHeight="1" x14ac:dyDescent="0.25">
      <c r="A19" s="965">
        <v>10</v>
      </c>
      <c r="B19" s="980" t="s">
        <v>3</v>
      </c>
      <c r="C19" s="981">
        <f t="shared" si="0"/>
        <v>7662</v>
      </c>
      <c r="D19" s="982">
        <f t="shared" si="1"/>
        <v>100</v>
      </c>
      <c r="E19" s="981">
        <v>2872</v>
      </c>
      <c r="F19" s="982">
        <v>37.483685721743669</v>
      </c>
      <c r="G19" s="981">
        <v>3617</v>
      </c>
      <c r="H19" s="982">
        <v>47.206995562516312</v>
      </c>
      <c r="I19" s="981">
        <v>509</v>
      </c>
      <c r="J19" s="982">
        <v>6.6431741059775522</v>
      </c>
      <c r="K19" s="981">
        <v>664</v>
      </c>
      <c r="L19" s="982">
        <v>8.6661446097624655</v>
      </c>
      <c r="M19" s="981">
        <v>0</v>
      </c>
      <c r="N19" s="982">
        <v>0</v>
      </c>
      <c r="O19" s="981">
        <v>0</v>
      </c>
      <c r="P19" s="982">
        <f t="shared" si="2"/>
        <v>0</v>
      </c>
      <c r="R19" s="979"/>
    </row>
    <row r="20" spans="1:18" s="964" customFormat="1" ht="16.5" customHeight="1" x14ac:dyDescent="0.25">
      <c r="A20" s="964">
        <v>11</v>
      </c>
      <c r="B20" s="980" t="s">
        <v>2</v>
      </c>
      <c r="C20" s="981">
        <f t="shared" si="0"/>
        <v>5999</v>
      </c>
      <c r="D20" s="982">
        <f t="shared" si="1"/>
        <v>100</v>
      </c>
      <c r="E20" s="981">
        <v>3834</v>
      </c>
      <c r="F20" s="982">
        <v>63.910651775295882</v>
      </c>
      <c r="G20" s="981">
        <v>1618</v>
      </c>
      <c r="H20" s="982">
        <v>26.971161860310051</v>
      </c>
      <c r="I20" s="981">
        <v>305</v>
      </c>
      <c r="J20" s="982">
        <v>5.0841806967827976</v>
      </c>
      <c r="K20" s="981">
        <v>242</v>
      </c>
      <c r="L20" s="982">
        <v>4.034005667611269</v>
      </c>
      <c r="M20" s="981">
        <v>0</v>
      </c>
      <c r="N20" s="982">
        <v>0</v>
      </c>
      <c r="O20" s="981">
        <v>0</v>
      </c>
      <c r="P20" s="982">
        <f t="shared" si="2"/>
        <v>0</v>
      </c>
      <c r="R20" s="979"/>
    </row>
    <row r="21" spans="1:18" s="964" customFormat="1" ht="16.5" customHeight="1" x14ac:dyDescent="0.25">
      <c r="A21" s="964">
        <v>12</v>
      </c>
      <c r="B21" s="980" t="s">
        <v>35</v>
      </c>
      <c r="C21" s="981">
        <f t="shared" si="0"/>
        <v>6042</v>
      </c>
      <c r="D21" s="982">
        <f t="shared" si="1"/>
        <v>100</v>
      </c>
      <c r="E21" s="981">
        <v>470</v>
      </c>
      <c r="F21" s="982">
        <v>7.7788811651770944</v>
      </c>
      <c r="G21" s="981">
        <v>4070</v>
      </c>
      <c r="H21" s="982">
        <v>67.361800728235693</v>
      </c>
      <c r="I21" s="981">
        <v>1169</v>
      </c>
      <c r="J21" s="982">
        <v>19.347898047004303</v>
      </c>
      <c r="K21" s="981">
        <v>333</v>
      </c>
      <c r="L21" s="982">
        <v>5.5114200595829193</v>
      </c>
      <c r="M21" s="981">
        <v>0</v>
      </c>
      <c r="N21" s="982">
        <v>0</v>
      </c>
      <c r="O21" s="981">
        <v>0</v>
      </c>
      <c r="P21" s="982">
        <f t="shared" si="2"/>
        <v>0</v>
      </c>
      <c r="R21" s="979"/>
    </row>
    <row r="22" spans="1:18" s="964" customFormat="1" ht="16.5" customHeight="1" x14ac:dyDescent="0.25">
      <c r="A22" s="964">
        <v>13</v>
      </c>
      <c r="B22" s="980" t="s">
        <v>42</v>
      </c>
      <c r="C22" s="981">
        <f t="shared" si="0"/>
        <v>13443</v>
      </c>
      <c r="D22" s="982">
        <f t="shared" si="1"/>
        <v>100</v>
      </c>
      <c r="E22" s="981">
        <v>1296</v>
      </c>
      <c r="F22" s="982">
        <v>9.6407051997322029</v>
      </c>
      <c r="G22" s="981">
        <v>9735</v>
      </c>
      <c r="H22" s="982">
        <v>72.416871234099531</v>
      </c>
      <c r="I22" s="981">
        <v>966</v>
      </c>
      <c r="J22" s="982">
        <v>7.1858960053559473</v>
      </c>
      <c r="K22" s="981">
        <v>1446</v>
      </c>
      <c r="L22" s="982">
        <v>10.756527560812319</v>
      </c>
      <c r="M22" s="981">
        <v>0</v>
      </c>
      <c r="N22" s="982">
        <v>0</v>
      </c>
      <c r="O22" s="981">
        <v>0</v>
      </c>
      <c r="P22" s="982">
        <f t="shared" si="2"/>
        <v>0</v>
      </c>
      <c r="R22" s="979"/>
    </row>
    <row r="23" spans="1:18" s="964" customFormat="1" ht="16.5" customHeight="1" x14ac:dyDescent="0.25">
      <c r="A23" s="964">
        <v>14</v>
      </c>
      <c r="B23" s="980" t="s">
        <v>43</v>
      </c>
      <c r="C23" s="981">
        <f t="shared" si="0"/>
        <v>807</v>
      </c>
      <c r="D23" s="982">
        <f t="shared" si="1"/>
        <v>100</v>
      </c>
      <c r="E23" s="981">
        <v>3</v>
      </c>
      <c r="F23" s="982">
        <v>0.37174721189591076</v>
      </c>
      <c r="G23" s="981">
        <v>567</v>
      </c>
      <c r="H23" s="982">
        <v>70.260223048327148</v>
      </c>
      <c r="I23" s="981">
        <v>98</v>
      </c>
      <c r="J23" s="982">
        <v>12.143742255266417</v>
      </c>
      <c r="K23" s="981">
        <v>139</v>
      </c>
      <c r="L23" s="982">
        <v>17.224287484510533</v>
      </c>
      <c r="M23" s="981">
        <v>0</v>
      </c>
      <c r="N23" s="982">
        <v>0</v>
      </c>
      <c r="O23" s="981">
        <v>0</v>
      </c>
      <c r="P23" s="982">
        <f t="shared" si="2"/>
        <v>0</v>
      </c>
      <c r="R23" s="979"/>
    </row>
    <row r="24" spans="1:18" s="964" customFormat="1" ht="16.5" customHeight="1" x14ac:dyDescent="0.25">
      <c r="A24" s="964">
        <v>15</v>
      </c>
      <c r="B24" s="980" t="s">
        <v>44</v>
      </c>
      <c r="C24" s="981">
        <f t="shared" si="0"/>
        <v>727</v>
      </c>
      <c r="D24" s="982">
        <f t="shared" si="1"/>
        <v>100</v>
      </c>
      <c r="E24" s="981">
        <v>473</v>
      </c>
      <c r="F24" s="982">
        <v>65.061898211829444</v>
      </c>
      <c r="G24" s="981">
        <v>214</v>
      </c>
      <c r="H24" s="982">
        <v>29.436038514442913</v>
      </c>
      <c r="I24" s="981">
        <v>40</v>
      </c>
      <c r="J24" s="982">
        <v>5.5020632737276474</v>
      </c>
      <c r="K24" s="981">
        <v>0</v>
      </c>
      <c r="L24" s="982">
        <v>0</v>
      </c>
      <c r="M24" s="981">
        <v>0</v>
      </c>
      <c r="N24" s="982">
        <v>0</v>
      </c>
      <c r="O24" s="981">
        <v>0</v>
      </c>
      <c r="P24" s="982">
        <f t="shared" si="2"/>
        <v>0</v>
      </c>
      <c r="R24" s="979"/>
    </row>
    <row r="25" spans="1:18" s="964" customFormat="1" ht="16.5" customHeight="1" x14ac:dyDescent="0.25">
      <c r="A25" s="964">
        <v>16</v>
      </c>
      <c r="B25" s="980" t="s">
        <v>45</v>
      </c>
      <c r="C25" s="981">
        <f t="shared" si="0"/>
        <v>666</v>
      </c>
      <c r="D25" s="982">
        <f t="shared" si="1"/>
        <v>100</v>
      </c>
      <c r="E25" s="981">
        <v>0</v>
      </c>
      <c r="F25" s="982">
        <v>0</v>
      </c>
      <c r="G25" s="981">
        <v>665</v>
      </c>
      <c r="H25" s="982">
        <v>99.849849849849846</v>
      </c>
      <c r="I25" s="981">
        <v>1</v>
      </c>
      <c r="J25" s="982">
        <v>0.15015015015015015</v>
      </c>
      <c r="K25" s="981">
        <v>0</v>
      </c>
      <c r="L25" s="982">
        <v>0</v>
      </c>
      <c r="M25" s="981">
        <v>0</v>
      </c>
      <c r="N25" s="982">
        <v>0</v>
      </c>
      <c r="O25" s="981">
        <v>0</v>
      </c>
      <c r="P25" s="982">
        <f t="shared" si="2"/>
        <v>0</v>
      </c>
      <c r="R25" s="979"/>
    </row>
    <row r="26" spans="1:18" s="964" customFormat="1" ht="16.5" customHeight="1" x14ac:dyDescent="0.25">
      <c r="A26" s="964">
        <v>17</v>
      </c>
      <c r="B26" s="980" t="s">
        <v>46</v>
      </c>
      <c r="C26" s="981">
        <f t="shared" si="0"/>
        <v>500</v>
      </c>
      <c r="D26" s="982">
        <f t="shared" si="1"/>
        <v>100</v>
      </c>
      <c r="E26" s="981">
        <v>0</v>
      </c>
      <c r="F26" s="982">
        <v>0</v>
      </c>
      <c r="G26" s="981">
        <v>474</v>
      </c>
      <c r="H26" s="982">
        <v>94.8</v>
      </c>
      <c r="I26" s="981">
        <v>26</v>
      </c>
      <c r="J26" s="982">
        <v>5.2</v>
      </c>
      <c r="K26" s="981">
        <v>0</v>
      </c>
      <c r="L26" s="982">
        <v>0</v>
      </c>
      <c r="M26" s="981">
        <v>0</v>
      </c>
      <c r="N26" s="982">
        <v>0</v>
      </c>
      <c r="O26" s="981">
        <v>0</v>
      </c>
      <c r="P26" s="982">
        <f t="shared" si="2"/>
        <v>0</v>
      </c>
      <c r="R26" s="979"/>
    </row>
    <row r="27" spans="1:18" s="964" customFormat="1" ht="16.5" customHeight="1" x14ac:dyDescent="0.25">
      <c r="B27" s="983" t="s">
        <v>1</v>
      </c>
      <c r="C27" s="984">
        <v>2</v>
      </c>
      <c r="D27" s="985">
        <v>100</v>
      </c>
      <c r="E27" s="984">
        <v>1</v>
      </c>
      <c r="F27" s="985">
        <v>50</v>
      </c>
      <c r="G27" s="984">
        <v>1</v>
      </c>
      <c r="H27" s="985">
        <v>50</v>
      </c>
      <c r="I27" s="984">
        <v>0</v>
      </c>
      <c r="J27" s="985">
        <v>0</v>
      </c>
      <c r="K27" s="984">
        <v>0</v>
      </c>
      <c r="L27" s="985">
        <v>0</v>
      </c>
      <c r="M27" s="984">
        <v>0</v>
      </c>
      <c r="N27" s="985">
        <v>0</v>
      </c>
      <c r="O27" s="984">
        <v>0</v>
      </c>
      <c r="P27" s="985">
        <v>0</v>
      </c>
      <c r="R27" s="979"/>
    </row>
    <row r="28" spans="1:18" s="1294" customFormat="1" x14ac:dyDescent="0.25">
      <c r="B28" s="1295" t="s">
        <v>0</v>
      </c>
      <c r="C28" s="1298">
        <f>SUM(C10:C27)</f>
        <v>75055</v>
      </c>
      <c r="D28" s="1299">
        <f>C28/$C28*100</f>
        <v>100</v>
      </c>
      <c r="E28" s="1298">
        <f>SUM(E10:E27)</f>
        <v>14468</v>
      </c>
      <c r="F28" s="1299">
        <f>E28/$C28*100</f>
        <v>19.276530544267537</v>
      </c>
      <c r="G28" s="1298">
        <f>SUM(G10:G27)</f>
        <v>48896</v>
      </c>
      <c r="H28" s="1299">
        <f>G28/$C28*100</f>
        <v>65.146892278995409</v>
      </c>
      <c r="I28" s="1298">
        <f>SUM(I10:I27)</f>
        <v>6080</v>
      </c>
      <c r="J28" s="1299">
        <f>I28/$C28*100</f>
        <v>8.1007261341682764</v>
      </c>
      <c r="K28" s="1298">
        <f>SUM(K10:K27)</f>
        <v>5584</v>
      </c>
      <c r="L28" s="1299">
        <f>K28/$C28*100</f>
        <v>7.4398774232229696</v>
      </c>
      <c r="M28" s="1298">
        <f>SUM(M10:M27)</f>
        <v>27</v>
      </c>
      <c r="N28" s="1299">
        <f>M28/$C28*100</f>
        <v>3.5973619345813071E-2</v>
      </c>
      <c r="O28" s="1298">
        <f>SUM(O10:O27)</f>
        <v>0</v>
      </c>
      <c r="P28" s="1299">
        <f>O28/$C28*100</f>
        <v>0</v>
      </c>
    </row>
    <row r="29" spans="1:18" s="963" customFormat="1" hidden="1" x14ac:dyDescent="0.25">
      <c r="A29" s="966">
        <v>18</v>
      </c>
      <c r="B29" s="966" t="s">
        <v>39</v>
      </c>
      <c r="C29" s="986"/>
      <c r="D29" s="987"/>
      <c r="E29" s="986"/>
      <c r="F29" s="987"/>
      <c r="G29" s="986"/>
      <c r="H29" s="987"/>
      <c r="I29" s="986"/>
      <c r="J29" s="987"/>
      <c r="K29" s="986"/>
      <c r="L29" s="987"/>
      <c r="M29" s="986"/>
      <c r="N29" s="987"/>
      <c r="O29" s="986"/>
      <c r="P29" s="987"/>
    </row>
    <row r="30" spans="1:18" s="989" customFormat="1" hidden="1" x14ac:dyDescent="0.25">
      <c r="A30" s="966">
        <v>19</v>
      </c>
      <c r="B30" s="966" t="s">
        <v>47</v>
      </c>
      <c r="C30" s="988"/>
      <c r="D30" s="988"/>
      <c r="E30" s="988"/>
      <c r="F30" s="988"/>
      <c r="G30" s="988"/>
      <c r="H30" s="988"/>
      <c r="I30" s="988"/>
      <c r="K30" s="988"/>
      <c r="L30" s="988"/>
      <c r="M30" s="988"/>
      <c r="N30" s="988"/>
      <c r="O30" s="988"/>
      <c r="P30" s="988"/>
    </row>
    <row r="31" spans="1:18" hidden="1" x14ac:dyDescent="0.25"/>
    <row r="32" spans="1:18" hidden="1" x14ac:dyDescent="0.25">
      <c r="B32" s="962"/>
      <c r="M32" s="962"/>
      <c r="N32" s="962"/>
    </row>
    <row r="33" spans="2:14" hidden="1" x14ac:dyDescent="0.25">
      <c r="B33" s="962"/>
      <c r="D33" s="962"/>
      <c r="M33" s="962"/>
      <c r="N33" s="962"/>
    </row>
    <row r="34" spans="2:14" hidden="1" x14ac:dyDescent="0.25">
      <c r="B34" s="962"/>
      <c r="D34" s="962"/>
      <c r="M34" s="962"/>
      <c r="N34" s="962"/>
    </row>
    <row r="35" spans="2:14" hidden="1" x14ac:dyDescent="0.25">
      <c r="B35" s="962"/>
      <c r="D35" s="962"/>
      <c r="M35" s="962"/>
      <c r="N35" s="962"/>
    </row>
    <row r="36" spans="2:14" hidden="1" x14ac:dyDescent="0.25">
      <c r="B36" s="962"/>
      <c r="D36" s="962"/>
      <c r="M36" s="962"/>
      <c r="N36" s="962"/>
    </row>
    <row r="37" spans="2:14" hidden="1" x14ac:dyDescent="0.25">
      <c r="B37" s="962"/>
      <c r="D37" s="962"/>
      <c r="M37" s="962"/>
      <c r="N37" s="962"/>
    </row>
    <row r="38" spans="2:14" hidden="1" x14ac:dyDescent="0.25">
      <c r="B38" s="962"/>
      <c r="D38" s="962"/>
      <c r="M38" s="962"/>
      <c r="N38" s="962"/>
    </row>
    <row r="39" spans="2:14" hidden="1" x14ac:dyDescent="0.25">
      <c r="B39" s="962"/>
      <c r="D39" s="962"/>
      <c r="M39" s="962"/>
      <c r="N39" s="962"/>
    </row>
    <row r="40" spans="2:14" hidden="1" x14ac:dyDescent="0.25">
      <c r="B40" s="962"/>
      <c r="D40" s="962"/>
      <c r="M40" s="962"/>
      <c r="N40" s="962"/>
    </row>
    <row r="41" spans="2:14" hidden="1" x14ac:dyDescent="0.25">
      <c r="B41" s="962"/>
      <c r="D41" s="962"/>
      <c r="M41" s="962"/>
      <c r="N41" s="962"/>
    </row>
    <row r="42" spans="2:14" x14ac:dyDescent="0.25">
      <c r="B42" s="962"/>
      <c r="D42" s="962"/>
      <c r="M42" s="962"/>
      <c r="N42" s="962"/>
    </row>
    <row r="43" spans="2:14" s="1226" customFormat="1" x14ac:dyDescent="0.25">
      <c r="B43" s="966"/>
      <c r="D43" s="966"/>
      <c r="M43" s="966"/>
      <c r="N43" s="966"/>
    </row>
    <row r="44" spans="2:14" s="1226" customFormat="1" x14ac:dyDescent="0.25">
      <c r="B44" s="966"/>
      <c r="D44" s="966"/>
      <c r="M44" s="966"/>
      <c r="N44" s="966"/>
    </row>
    <row r="45" spans="2:14" s="1226" customFormat="1" x14ac:dyDescent="0.25">
      <c r="D45" s="966"/>
      <c r="M45" s="966"/>
      <c r="N45" s="966"/>
    </row>
    <row r="46" spans="2:14" s="1226" customFormat="1" x14ac:dyDescent="0.25">
      <c r="B46" s="1226" t="s">
        <v>39</v>
      </c>
      <c r="G46" s="1226">
        <f>IFERROR(GETPIVOTDATA("ID PRESTACION
COUNT",#REF!,"CCAA",$B46,"Grado Resuelto",$B$1,"Subtipo",G$1),0)</f>
        <v>0</v>
      </c>
    </row>
    <row r="47" spans="2:14" s="1226" customFormat="1" x14ac:dyDescent="0.25">
      <c r="B47" s="1226" t="s">
        <v>47</v>
      </c>
      <c r="G47" s="1226">
        <f>IFERROR(GETPIVOTDATA("ID PRESTACION
COUNT",#REF!,"CCAA",$B47,"Grado Resuelto",$B$1,"Subtipo",G$1),0)</f>
        <v>0</v>
      </c>
    </row>
    <row r="48" spans="2:14" s="1226" customFormat="1" x14ac:dyDescent="0.25">
      <c r="D48" s="966"/>
      <c r="M48" s="966"/>
      <c r="N48" s="966"/>
    </row>
    <row r="49" spans="4:4" s="1334" customFormat="1" x14ac:dyDescent="0.25">
      <c r="D49" s="962"/>
    </row>
    <row r="50" spans="4:4" s="1334" customFormat="1" x14ac:dyDescent="0.25">
      <c r="D50" s="962"/>
    </row>
    <row r="51" spans="4:4" s="1334" customFormat="1" x14ac:dyDescent="0.25">
      <c r="D51" s="962"/>
    </row>
    <row r="52" spans="4:4" x14ac:dyDescent="0.25">
      <c r="D52" s="962"/>
    </row>
    <row r="53" spans="4:4" x14ac:dyDescent="0.25">
      <c r="D53" s="962"/>
    </row>
    <row r="54" spans="4:4" x14ac:dyDescent="0.25">
      <c r="D54" s="962"/>
    </row>
    <row r="55" spans="4:4" x14ac:dyDescent="0.25">
      <c r="D55" s="962"/>
    </row>
    <row r="56" spans="4:4" x14ac:dyDescent="0.25">
      <c r="D56" s="962"/>
    </row>
    <row r="57" spans="4:4" x14ac:dyDescent="0.25">
      <c r="D57" s="962"/>
    </row>
    <row r="58" spans="4:4" x14ac:dyDescent="0.25">
      <c r="D58" s="962"/>
    </row>
    <row r="59" spans="4:4" x14ac:dyDescent="0.25">
      <c r="D59" s="962"/>
    </row>
    <row r="60" spans="4:4" x14ac:dyDescent="0.25">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60"/>
  <sheetViews>
    <sheetView zoomScaleNormal="100" workbookViewId="0">
      <selection activeCell="C27" sqref="C27:P27"/>
    </sheetView>
  </sheetViews>
  <sheetFormatPr baseColWidth="10" defaultColWidth="11.453125" defaultRowHeight="14.5" x14ac:dyDescent="0.25"/>
  <cols>
    <col min="1" max="1" width="0.54296875" style="990" customWidth="1"/>
    <col min="2" max="2" width="26.54296875" style="990" bestFit="1" customWidth="1"/>
    <col min="3" max="3" width="7.81640625" style="990" customWidth="1"/>
    <col min="4" max="4" width="7" style="990" bestFit="1" customWidth="1"/>
    <col min="5" max="5" width="8.54296875" style="990" customWidth="1"/>
    <col min="6" max="6" width="6.453125" style="990" customWidth="1"/>
    <col min="7" max="7" width="8.26953125" style="990" customWidth="1"/>
    <col min="8" max="8" width="7" style="990" bestFit="1" customWidth="1"/>
    <col min="9" max="9" width="9.7265625" style="990" customWidth="1"/>
    <col min="10" max="10" width="6" style="990" customWidth="1"/>
    <col min="11" max="11" width="7" style="990" customWidth="1"/>
    <col min="12" max="12" width="6" style="990" customWidth="1"/>
    <col min="13" max="13" width="7.1796875" style="990" customWidth="1"/>
    <col min="14" max="14" width="6" style="990" customWidth="1"/>
    <col min="15" max="15" width="7.1796875" style="990" customWidth="1"/>
    <col min="16" max="16" width="7.26953125" style="990" customWidth="1"/>
    <col min="17" max="16384" width="11.453125" style="990"/>
  </cols>
  <sheetData>
    <row r="1" spans="1:21" s="962" customFormat="1" ht="12.75" customHeight="1" x14ac:dyDescent="0.25">
      <c r="B1" s="962" t="s">
        <v>33</v>
      </c>
      <c r="E1" s="966" t="s">
        <v>194</v>
      </c>
      <c r="F1" s="966"/>
      <c r="G1" s="966" t="s">
        <v>195</v>
      </c>
      <c r="H1" s="966"/>
      <c r="I1" s="966" t="s">
        <v>196</v>
      </c>
      <c r="J1" s="966"/>
      <c r="K1" s="966" t="s">
        <v>197</v>
      </c>
      <c r="L1" s="966"/>
      <c r="M1" s="966" t="s">
        <v>198</v>
      </c>
      <c r="N1" s="966"/>
      <c r="O1" s="966" t="s">
        <v>199</v>
      </c>
    </row>
    <row r="2" spans="1:21" s="967" customFormat="1" ht="48" customHeight="1" x14ac:dyDescent="0.35">
      <c r="B2" s="968"/>
      <c r="C2" s="968"/>
      <c r="D2" s="968"/>
      <c r="E2" s="968"/>
      <c r="F2" s="968"/>
      <c r="G2" s="968"/>
      <c r="H2" s="968"/>
    </row>
    <row r="3" spans="1:21" s="969" customFormat="1" ht="21" x14ac:dyDescent="0.25">
      <c r="B3" s="1494" t="s">
        <v>442</v>
      </c>
      <c r="C3" s="1494"/>
      <c r="D3" s="1494"/>
      <c r="E3" s="1494"/>
      <c r="F3" s="1494"/>
      <c r="G3" s="1494"/>
      <c r="H3" s="1494"/>
      <c r="I3" s="1494"/>
      <c r="J3" s="1494"/>
      <c r="K3" s="1494"/>
      <c r="L3" s="1494"/>
      <c r="M3" s="1494"/>
      <c r="N3" s="1494"/>
      <c r="O3" s="1494"/>
      <c r="P3" s="1494"/>
    </row>
    <row r="4" spans="1:21" s="969" customFormat="1" ht="15.5" x14ac:dyDescent="0.25">
      <c r="B4" s="1415" t="str">
        <f>porsaad!$B$6</f>
        <v>Situación a 30 de junio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5">
      <c r="B5" s="972"/>
      <c r="C5" s="971" t="s">
        <v>194</v>
      </c>
      <c r="E5" s="971" t="s">
        <v>195</v>
      </c>
      <c r="G5" s="971" t="s">
        <v>196</v>
      </c>
      <c r="I5" s="971" t="s">
        <v>197</v>
      </c>
      <c r="K5" s="966" t="s">
        <v>198</v>
      </c>
      <c r="M5" s="966" t="s">
        <v>199</v>
      </c>
      <c r="O5" s="966" t="s">
        <v>199</v>
      </c>
    </row>
    <row r="6" spans="1:21" s="969" customFormat="1" ht="15" customHeight="1" x14ac:dyDescent="0.25">
      <c r="B6" s="973"/>
      <c r="C6" s="1616" t="s">
        <v>200</v>
      </c>
      <c r="D6" s="1617"/>
      <c r="E6" s="1617"/>
      <c r="F6" s="1617"/>
      <c r="G6" s="1617"/>
      <c r="H6" s="1617"/>
      <c r="I6" s="1617"/>
      <c r="J6" s="1617"/>
      <c r="K6" s="1617"/>
      <c r="L6" s="1617"/>
      <c r="M6" s="1617"/>
      <c r="N6" s="1617"/>
      <c r="O6" s="1617"/>
      <c r="P6" s="1618"/>
    </row>
    <row r="7" spans="1:21" s="969" customFormat="1" ht="57" customHeight="1" x14ac:dyDescent="0.25">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5">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5">
      <c r="B9" s="962"/>
      <c r="D9" s="962"/>
      <c r="M9" s="962"/>
      <c r="N9" s="962"/>
    </row>
    <row r="10" spans="1:21" s="963" customFormat="1" ht="16.5" customHeight="1" x14ac:dyDescent="0.25">
      <c r="A10" s="963">
        <v>1</v>
      </c>
      <c r="B10" s="976" t="s">
        <v>8</v>
      </c>
      <c r="C10" s="977">
        <f>E10+G10+I10+K10+M10+O10</f>
        <v>2258</v>
      </c>
      <c r="D10" s="978">
        <f>IFERROR(C10/$C10*100,"-")</f>
        <v>100</v>
      </c>
      <c r="E10" s="977">
        <v>0</v>
      </c>
      <c r="F10" s="978">
        <v>0</v>
      </c>
      <c r="G10" s="977">
        <v>2116</v>
      </c>
      <c r="H10" s="978">
        <v>93.711248892825509</v>
      </c>
      <c r="I10" s="977">
        <v>142</v>
      </c>
      <c r="J10" s="978">
        <v>6.288751107174491</v>
      </c>
      <c r="K10" s="977">
        <v>0</v>
      </c>
      <c r="L10" s="978">
        <v>0</v>
      </c>
      <c r="M10" s="977">
        <v>0</v>
      </c>
      <c r="N10" s="978">
        <v>0</v>
      </c>
      <c r="O10" s="977">
        <v>0</v>
      </c>
      <c r="P10" s="978">
        <f>IFERROR(O10/$C10*100,"-")</f>
        <v>0</v>
      </c>
      <c r="R10" s="979"/>
    </row>
    <row r="11" spans="1:21" s="964" customFormat="1" ht="16.5" customHeight="1" x14ac:dyDescent="0.25">
      <c r="A11" s="964">
        <v>2</v>
      </c>
      <c r="B11" s="980" t="s">
        <v>7</v>
      </c>
      <c r="C11" s="981">
        <f t="shared" ref="C11:C26" si="0">E11+G11+I11+K11+M11+O11</f>
        <v>3742</v>
      </c>
      <c r="D11" s="982">
        <f t="shared" ref="D11:D26" si="1">IFERROR(C11/$C11*100,"-")</f>
        <v>100</v>
      </c>
      <c r="E11" s="981">
        <v>1</v>
      </c>
      <c r="F11" s="982">
        <v>2.6723677177979688E-2</v>
      </c>
      <c r="G11" s="981">
        <v>3405</v>
      </c>
      <c r="H11" s="982">
        <v>90.994120791020848</v>
      </c>
      <c r="I11" s="981">
        <v>336</v>
      </c>
      <c r="J11" s="982">
        <v>8.979155531801176</v>
      </c>
      <c r="K11" s="981">
        <v>0</v>
      </c>
      <c r="L11" s="982">
        <v>0</v>
      </c>
      <c r="M11" s="981">
        <v>0</v>
      </c>
      <c r="N11" s="982">
        <v>0</v>
      </c>
      <c r="O11" s="981">
        <v>0</v>
      </c>
      <c r="P11" s="982">
        <f t="shared" ref="P11:P26" si="2">IFERROR(O11/$C11*100,"-")</f>
        <v>0</v>
      </c>
      <c r="R11" s="979"/>
    </row>
    <row r="12" spans="1:21" s="964" customFormat="1" ht="16.5" customHeight="1" x14ac:dyDescent="0.25">
      <c r="A12" s="964">
        <v>3</v>
      </c>
      <c r="B12" s="980" t="s">
        <v>37</v>
      </c>
      <c r="C12" s="981">
        <f t="shared" si="0"/>
        <v>1657</v>
      </c>
      <c r="D12" s="982">
        <f t="shared" si="1"/>
        <v>100</v>
      </c>
      <c r="E12" s="981">
        <v>90</v>
      </c>
      <c r="F12" s="982">
        <v>5.4315027157513578</v>
      </c>
      <c r="G12" s="981">
        <v>1342</v>
      </c>
      <c r="H12" s="982">
        <v>80.989740494870247</v>
      </c>
      <c r="I12" s="981">
        <v>181</v>
      </c>
      <c r="J12" s="982">
        <v>10.92335546167773</v>
      </c>
      <c r="K12" s="981">
        <v>1</v>
      </c>
      <c r="L12" s="982">
        <v>6.0350030175015092E-2</v>
      </c>
      <c r="M12" s="981">
        <v>43</v>
      </c>
      <c r="N12" s="982">
        <v>2.5950512975256488</v>
      </c>
      <c r="O12" s="981">
        <v>0</v>
      </c>
      <c r="P12" s="982">
        <f t="shared" si="2"/>
        <v>0</v>
      </c>
      <c r="R12" s="979"/>
    </row>
    <row r="13" spans="1:21" s="964" customFormat="1" ht="16.5" customHeight="1" x14ac:dyDescent="0.25">
      <c r="A13" s="964">
        <v>4</v>
      </c>
      <c r="B13" s="980" t="s">
        <v>38</v>
      </c>
      <c r="C13" s="981">
        <f t="shared" si="0"/>
        <v>338</v>
      </c>
      <c r="D13" s="982">
        <f t="shared" si="1"/>
        <v>100</v>
      </c>
      <c r="E13" s="981">
        <v>0</v>
      </c>
      <c r="F13" s="982">
        <v>0</v>
      </c>
      <c r="G13" s="981">
        <v>278</v>
      </c>
      <c r="H13" s="982">
        <v>82.248520710059168</v>
      </c>
      <c r="I13" s="981">
        <v>60</v>
      </c>
      <c r="J13" s="982">
        <v>17.751479289940828</v>
      </c>
      <c r="K13" s="981">
        <v>0</v>
      </c>
      <c r="L13" s="982">
        <v>0</v>
      </c>
      <c r="M13" s="981">
        <v>0</v>
      </c>
      <c r="N13" s="982">
        <v>0</v>
      </c>
      <c r="O13" s="981">
        <v>0</v>
      </c>
      <c r="P13" s="982">
        <f t="shared" si="2"/>
        <v>0</v>
      </c>
      <c r="R13" s="979"/>
    </row>
    <row r="14" spans="1:21" s="964" customFormat="1" ht="16.5" customHeight="1" x14ac:dyDescent="0.25">
      <c r="A14" s="964">
        <v>5</v>
      </c>
      <c r="B14" s="980" t="s">
        <v>6</v>
      </c>
      <c r="C14" s="981">
        <f t="shared" si="0"/>
        <v>4861</v>
      </c>
      <c r="D14" s="982">
        <f t="shared" si="1"/>
        <v>100</v>
      </c>
      <c r="E14" s="981">
        <v>3216</v>
      </c>
      <c r="F14" s="982">
        <v>66.15922649660564</v>
      </c>
      <c r="G14" s="981">
        <v>580</v>
      </c>
      <c r="H14" s="982">
        <v>11.931701296029622</v>
      </c>
      <c r="I14" s="981">
        <v>365</v>
      </c>
      <c r="J14" s="982">
        <v>7.5087430569841604</v>
      </c>
      <c r="K14" s="981">
        <v>698</v>
      </c>
      <c r="L14" s="982">
        <v>14.359185352808066</v>
      </c>
      <c r="M14" s="981">
        <v>2</v>
      </c>
      <c r="N14" s="982">
        <v>4.114379757251594E-2</v>
      </c>
      <c r="O14" s="981">
        <v>0</v>
      </c>
      <c r="P14" s="982">
        <f t="shared" si="2"/>
        <v>0</v>
      </c>
      <c r="R14" s="979"/>
    </row>
    <row r="15" spans="1:21" s="964" customFormat="1" ht="16.5" customHeight="1" x14ac:dyDescent="0.25">
      <c r="A15" s="964">
        <v>6</v>
      </c>
      <c r="B15" s="980" t="s">
        <v>5</v>
      </c>
      <c r="C15" s="981">
        <f t="shared" si="0"/>
        <v>109</v>
      </c>
      <c r="D15" s="982">
        <f t="shared" si="1"/>
        <v>100</v>
      </c>
      <c r="E15" s="981">
        <v>0</v>
      </c>
      <c r="F15" s="982">
        <v>0</v>
      </c>
      <c r="G15" s="981">
        <v>109</v>
      </c>
      <c r="H15" s="982">
        <v>100</v>
      </c>
      <c r="I15" s="981">
        <v>0</v>
      </c>
      <c r="J15" s="982">
        <v>0</v>
      </c>
      <c r="K15" s="981">
        <v>0</v>
      </c>
      <c r="L15" s="982">
        <v>0</v>
      </c>
      <c r="M15" s="981">
        <v>0</v>
      </c>
      <c r="N15" s="982">
        <v>0</v>
      </c>
      <c r="O15" s="981">
        <v>0</v>
      </c>
      <c r="P15" s="982">
        <f t="shared" si="2"/>
        <v>0</v>
      </c>
      <c r="R15" s="979"/>
    </row>
    <row r="16" spans="1:21" s="965" customFormat="1" ht="16.5" customHeight="1" x14ac:dyDescent="0.25">
      <c r="A16" s="965">
        <v>7</v>
      </c>
      <c r="B16" s="980" t="s">
        <v>4</v>
      </c>
      <c r="C16" s="981">
        <f t="shared" si="0"/>
        <v>17299</v>
      </c>
      <c r="D16" s="982">
        <f t="shared" si="1"/>
        <v>100</v>
      </c>
      <c r="E16" s="981">
        <v>3686</v>
      </c>
      <c r="F16" s="982">
        <v>21.307590034106017</v>
      </c>
      <c r="G16" s="981">
        <v>9579</v>
      </c>
      <c r="H16" s="982">
        <v>55.373142956240237</v>
      </c>
      <c r="I16" s="981">
        <v>2129</v>
      </c>
      <c r="J16" s="982">
        <v>12.307069772819238</v>
      </c>
      <c r="K16" s="981">
        <v>1905</v>
      </c>
      <c r="L16" s="982">
        <v>11.012197236834499</v>
      </c>
      <c r="M16" s="981">
        <v>0</v>
      </c>
      <c r="N16" s="982">
        <v>0</v>
      </c>
      <c r="O16" s="981">
        <v>0</v>
      </c>
      <c r="P16" s="982">
        <f t="shared" si="2"/>
        <v>0</v>
      </c>
      <c r="R16" s="979"/>
    </row>
    <row r="17" spans="1:18" s="965" customFormat="1" ht="16.5" customHeight="1" x14ac:dyDescent="0.25">
      <c r="A17" s="965">
        <v>8</v>
      </c>
      <c r="B17" s="980" t="s">
        <v>40</v>
      </c>
      <c r="C17" s="981">
        <f t="shared" si="0"/>
        <v>3979</v>
      </c>
      <c r="D17" s="982">
        <f t="shared" si="1"/>
        <v>100</v>
      </c>
      <c r="E17" s="981">
        <v>274</v>
      </c>
      <c r="F17" s="982">
        <v>6.8861522995727569</v>
      </c>
      <c r="G17" s="981">
        <v>2845</v>
      </c>
      <c r="H17" s="982">
        <v>71.500376979140484</v>
      </c>
      <c r="I17" s="981">
        <v>201</v>
      </c>
      <c r="J17" s="982">
        <v>5.0515204825332995</v>
      </c>
      <c r="K17" s="981">
        <v>659</v>
      </c>
      <c r="L17" s="982">
        <v>16.561950238753457</v>
      </c>
      <c r="M17" s="981">
        <v>0</v>
      </c>
      <c r="N17" s="982">
        <v>0</v>
      </c>
      <c r="O17" s="981">
        <v>0</v>
      </c>
      <c r="P17" s="982">
        <f t="shared" si="2"/>
        <v>0</v>
      </c>
      <c r="R17" s="979"/>
    </row>
    <row r="18" spans="1:18" s="965" customFormat="1" ht="16.5" customHeight="1" x14ac:dyDescent="0.25">
      <c r="A18" s="965">
        <v>9</v>
      </c>
      <c r="B18" s="980" t="s">
        <v>41</v>
      </c>
      <c r="C18" s="981">
        <f t="shared" si="0"/>
        <v>11091</v>
      </c>
      <c r="D18" s="982">
        <f t="shared" si="1"/>
        <v>100</v>
      </c>
      <c r="E18" s="981">
        <v>2593</v>
      </c>
      <c r="F18" s="982">
        <v>23.379316562978993</v>
      </c>
      <c r="G18" s="981">
        <v>7378</v>
      </c>
      <c r="H18" s="982">
        <v>66.522405554052838</v>
      </c>
      <c r="I18" s="981">
        <v>1120</v>
      </c>
      <c r="J18" s="982">
        <v>10.098277882968173</v>
      </c>
      <c r="K18" s="981">
        <v>0</v>
      </c>
      <c r="L18" s="982">
        <v>0</v>
      </c>
      <c r="M18" s="981">
        <v>0</v>
      </c>
      <c r="N18" s="982">
        <v>0</v>
      </c>
      <c r="O18" s="981">
        <v>0</v>
      </c>
      <c r="P18" s="982">
        <f t="shared" si="2"/>
        <v>0</v>
      </c>
      <c r="R18" s="979"/>
    </row>
    <row r="19" spans="1:18" s="965" customFormat="1" ht="16.5" customHeight="1" x14ac:dyDescent="0.25">
      <c r="A19" s="965">
        <v>10</v>
      </c>
      <c r="B19" s="980" t="s">
        <v>3</v>
      </c>
      <c r="C19" s="981">
        <f t="shared" si="0"/>
        <v>8802</v>
      </c>
      <c r="D19" s="982">
        <f t="shared" si="1"/>
        <v>100</v>
      </c>
      <c r="E19" s="981">
        <v>4243</v>
      </c>
      <c r="F19" s="982">
        <v>48.204953419677352</v>
      </c>
      <c r="G19" s="981">
        <v>3498</v>
      </c>
      <c r="H19" s="982">
        <v>39.740967961826854</v>
      </c>
      <c r="I19" s="981">
        <v>330</v>
      </c>
      <c r="J19" s="982">
        <v>3.7491479209270624</v>
      </c>
      <c r="K19" s="981">
        <v>731</v>
      </c>
      <c r="L19" s="982">
        <v>8.304930697568734</v>
      </c>
      <c r="M19" s="981">
        <v>0</v>
      </c>
      <c r="N19" s="982">
        <v>0</v>
      </c>
      <c r="O19" s="981">
        <v>0</v>
      </c>
      <c r="P19" s="982">
        <f t="shared" si="2"/>
        <v>0</v>
      </c>
      <c r="R19" s="979"/>
    </row>
    <row r="20" spans="1:18" s="964" customFormat="1" ht="16.5" customHeight="1" x14ac:dyDescent="0.25">
      <c r="A20" s="964">
        <v>11</v>
      </c>
      <c r="B20" s="980" t="s">
        <v>2</v>
      </c>
      <c r="C20" s="981">
        <f t="shared" si="0"/>
        <v>6330</v>
      </c>
      <c r="D20" s="982">
        <f t="shared" si="1"/>
        <v>100</v>
      </c>
      <c r="E20" s="981">
        <v>4463</v>
      </c>
      <c r="F20" s="982">
        <v>70.505529225908376</v>
      </c>
      <c r="G20" s="981">
        <v>1171</v>
      </c>
      <c r="H20" s="982">
        <v>18.499210110584517</v>
      </c>
      <c r="I20" s="981">
        <v>291</v>
      </c>
      <c r="J20" s="982">
        <v>4.597156398104266</v>
      </c>
      <c r="K20" s="981">
        <v>405</v>
      </c>
      <c r="L20" s="982">
        <v>6.3981042654028428</v>
      </c>
      <c r="M20" s="981">
        <v>0</v>
      </c>
      <c r="N20" s="982">
        <v>0</v>
      </c>
      <c r="O20" s="981">
        <v>0</v>
      </c>
      <c r="P20" s="982">
        <f t="shared" si="2"/>
        <v>0</v>
      </c>
      <c r="R20" s="979"/>
    </row>
    <row r="21" spans="1:18" s="964" customFormat="1" ht="16.5" customHeight="1" x14ac:dyDescent="0.25">
      <c r="A21" s="964">
        <v>12</v>
      </c>
      <c r="B21" s="980" t="s">
        <v>35</v>
      </c>
      <c r="C21" s="981">
        <f t="shared" si="0"/>
        <v>5152</v>
      </c>
      <c r="D21" s="982">
        <f t="shared" si="1"/>
        <v>100</v>
      </c>
      <c r="E21" s="981">
        <v>830</v>
      </c>
      <c r="F21" s="982">
        <v>16.11024844720497</v>
      </c>
      <c r="G21" s="981">
        <v>2507</v>
      </c>
      <c r="H21" s="982">
        <v>48.660714285714285</v>
      </c>
      <c r="I21" s="981">
        <v>1093</v>
      </c>
      <c r="J21" s="982">
        <v>21.215062111801242</v>
      </c>
      <c r="K21" s="981">
        <v>722</v>
      </c>
      <c r="L21" s="982">
        <v>14.013975155279503</v>
      </c>
      <c r="M21" s="981">
        <v>0</v>
      </c>
      <c r="N21" s="982">
        <v>0</v>
      </c>
      <c r="O21" s="981">
        <v>0</v>
      </c>
      <c r="P21" s="982">
        <f t="shared" si="2"/>
        <v>0</v>
      </c>
      <c r="R21" s="979"/>
    </row>
    <row r="22" spans="1:18" s="964" customFormat="1" ht="16.5" customHeight="1" x14ac:dyDescent="0.25">
      <c r="A22" s="964">
        <v>13</v>
      </c>
      <c r="B22" s="980" t="s">
        <v>42</v>
      </c>
      <c r="C22" s="981">
        <f t="shared" si="0"/>
        <v>9982</v>
      </c>
      <c r="D22" s="982">
        <f t="shared" si="1"/>
        <v>100</v>
      </c>
      <c r="E22" s="981">
        <v>978</v>
      </c>
      <c r="F22" s="982">
        <v>9.7976357443398108</v>
      </c>
      <c r="G22" s="981">
        <v>6234</v>
      </c>
      <c r="H22" s="982">
        <v>62.452414345822483</v>
      </c>
      <c r="I22" s="981">
        <v>899</v>
      </c>
      <c r="J22" s="982">
        <v>9.0062111801242235</v>
      </c>
      <c r="K22" s="981">
        <v>1871</v>
      </c>
      <c r="L22" s="982">
        <v>18.743738729713485</v>
      </c>
      <c r="M22" s="981">
        <v>0</v>
      </c>
      <c r="N22" s="982">
        <v>0</v>
      </c>
      <c r="O22" s="981">
        <v>0</v>
      </c>
      <c r="P22" s="982">
        <f t="shared" si="2"/>
        <v>0</v>
      </c>
      <c r="R22" s="979"/>
    </row>
    <row r="23" spans="1:18" s="964" customFormat="1" ht="16.5" customHeight="1" x14ac:dyDescent="0.25">
      <c r="A23" s="964">
        <v>14</v>
      </c>
      <c r="B23" s="980" t="s">
        <v>43</v>
      </c>
      <c r="C23" s="981">
        <f t="shared" si="0"/>
        <v>504</v>
      </c>
      <c r="D23" s="982">
        <f t="shared" si="1"/>
        <v>100</v>
      </c>
      <c r="E23" s="981">
        <v>2</v>
      </c>
      <c r="F23" s="982">
        <v>0.3968253968253968</v>
      </c>
      <c r="G23" s="981">
        <v>209</v>
      </c>
      <c r="H23" s="982">
        <v>41.468253968253968</v>
      </c>
      <c r="I23" s="981">
        <v>127</v>
      </c>
      <c r="J23" s="982">
        <v>25.198412698412696</v>
      </c>
      <c r="K23" s="981">
        <v>166</v>
      </c>
      <c r="L23" s="982">
        <v>32.936507936507937</v>
      </c>
      <c r="M23" s="981">
        <v>0</v>
      </c>
      <c r="N23" s="982">
        <v>0</v>
      </c>
      <c r="O23" s="981">
        <v>0</v>
      </c>
      <c r="P23" s="982">
        <f t="shared" si="2"/>
        <v>0</v>
      </c>
      <c r="R23" s="979"/>
    </row>
    <row r="24" spans="1:18" s="964" customFormat="1" ht="16.5" customHeight="1" x14ac:dyDescent="0.25">
      <c r="A24" s="964">
        <v>15</v>
      </c>
      <c r="B24" s="980" t="s">
        <v>44</v>
      </c>
      <c r="C24" s="981">
        <f t="shared" si="0"/>
        <v>1314</v>
      </c>
      <c r="D24" s="982">
        <f t="shared" si="1"/>
        <v>100</v>
      </c>
      <c r="E24" s="981">
        <v>640</v>
      </c>
      <c r="F24" s="982">
        <v>48.706240487062402</v>
      </c>
      <c r="G24" s="981">
        <v>561</v>
      </c>
      <c r="H24" s="982">
        <v>42.694063926940643</v>
      </c>
      <c r="I24" s="981">
        <v>112</v>
      </c>
      <c r="J24" s="982">
        <v>8.5235920852359204</v>
      </c>
      <c r="K24" s="981">
        <v>1</v>
      </c>
      <c r="L24" s="982">
        <v>7.6103500761035003E-2</v>
      </c>
      <c r="M24" s="981">
        <v>0</v>
      </c>
      <c r="N24" s="982">
        <v>0</v>
      </c>
      <c r="O24" s="981">
        <v>0</v>
      </c>
      <c r="P24" s="982">
        <f t="shared" si="2"/>
        <v>0</v>
      </c>
      <c r="R24" s="979"/>
    </row>
    <row r="25" spans="1:18" s="964" customFormat="1" ht="16.5" customHeight="1" x14ac:dyDescent="0.25">
      <c r="A25" s="964">
        <v>16</v>
      </c>
      <c r="B25" s="980" t="s">
        <v>45</v>
      </c>
      <c r="C25" s="981">
        <f t="shared" si="0"/>
        <v>651</v>
      </c>
      <c r="D25" s="982">
        <f t="shared" si="1"/>
        <v>100</v>
      </c>
      <c r="E25" s="981">
        <v>0</v>
      </c>
      <c r="F25" s="982">
        <v>0</v>
      </c>
      <c r="G25" s="981">
        <v>649</v>
      </c>
      <c r="H25" s="982">
        <v>99.692780337941628</v>
      </c>
      <c r="I25" s="981">
        <v>2</v>
      </c>
      <c r="J25" s="982">
        <v>0.30721966205837176</v>
      </c>
      <c r="K25" s="981">
        <v>0</v>
      </c>
      <c r="L25" s="982">
        <v>0</v>
      </c>
      <c r="M25" s="981">
        <v>0</v>
      </c>
      <c r="N25" s="982">
        <v>0</v>
      </c>
      <c r="O25" s="981">
        <v>0</v>
      </c>
      <c r="P25" s="982">
        <f t="shared" si="2"/>
        <v>0</v>
      </c>
      <c r="R25" s="979"/>
    </row>
    <row r="26" spans="1:18" s="964" customFormat="1" ht="16.5" customHeight="1" x14ac:dyDescent="0.25">
      <c r="A26" s="964">
        <v>17</v>
      </c>
      <c r="B26" s="980" t="s">
        <v>46</v>
      </c>
      <c r="C26" s="981">
        <f t="shared" si="0"/>
        <v>504</v>
      </c>
      <c r="D26" s="982">
        <f t="shared" si="1"/>
        <v>100</v>
      </c>
      <c r="E26" s="981">
        <v>0</v>
      </c>
      <c r="F26" s="982">
        <v>0</v>
      </c>
      <c r="G26" s="981">
        <v>471</v>
      </c>
      <c r="H26" s="982">
        <v>93.452380952380949</v>
      </c>
      <c r="I26" s="981">
        <v>33</v>
      </c>
      <c r="J26" s="982">
        <v>6.5476190476190483</v>
      </c>
      <c r="K26" s="981">
        <v>0</v>
      </c>
      <c r="L26" s="982">
        <v>0</v>
      </c>
      <c r="M26" s="981">
        <v>0</v>
      </c>
      <c r="N26" s="982">
        <v>0</v>
      </c>
      <c r="O26" s="981">
        <v>0</v>
      </c>
      <c r="P26" s="982">
        <f t="shared" si="2"/>
        <v>0</v>
      </c>
      <c r="R26" s="979"/>
    </row>
    <row r="27" spans="1:18" s="964" customFormat="1" ht="16.5" customHeight="1" x14ac:dyDescent="0.25">
      <c r="B27" s="983" t="s">
        <v>1</v>
      </c>
      <c r="C27" s="984">
        <v>3</v>
      </c>
      <c r="D27" s="985">
        <v>100</v>
      </c>
      <c r="E27" s="984">
        <v>2</v>
      </c>
      <c r="F27" s="985">
        <v>66.666666666666657</v>
      </c>
      <c r="G27" s="984">
        <v>1</v>
      </c>
      <c r="H27" s="985">
        <v>33.333333333333329</v>
      </c>
      <c r="I27" s="984">
        <v>0</v>
      </c>
      <c r="J27" s="985">
        <v>0</v>
      </c>
      <c r="K27" s="984">
        <v>0</v>
      </c>
      <c r="L27" s="985">
        <v>0</v>
      </c>
      <c r="M27" s="984">
        <v>0</v>
      </c>
      <c r="N27" s="985">
        <v>0</v>
      </c>
      <c r="O27" s="984">
        <v>0</v>
      </c>
      <c r="P27" s="985">
        <v>0</v>
      </c>
      <c r="R27" s="979"/>
    </row>
    <row r="28" spans="1:18" s="1294" customFormat="1" x14ac:dyDescent="0.25">
      <c r="B28" s="1295" t="s">
        <v>0</v>
      </c>
      <c r="C28" s="1296">
        <f>SUM(C10:C27)</f>
        <v>78576</v>
      </c>
      <c r="D28" s="1297">
        <f>C28/$C28*100</f>
        <v>100</v>
      </c>
      <c r="E28" s="1298">
        <f>SUM(E10:E27)</f>
        <v>21018</v>
      </c>
      <c r="F28" s="1299">
        <f>E28/$C28*100</f>
        <v>26.748625534514353</v>
      </c>
      <c r="G28" s="1298">
        <f>SUM(G10:G27)</f>
        <v>42933</v>
      </c>
      <c r="H28" s="1299">
        <f>G28/$C28*100</f>
        <v>54.638821014050087</v>
      </c>
      <c r="I28" s="1298">
        <f>SUM(I10:I27)</f>
        <v>7421</v>
      </c>
      <c r="J28" s="1299">
        <f>I28/$C28*100</f>
        <v>9.4443596008959485</v>
      </c>
      <c r="K28" s="1298">
        <f>SUM(K10:K27)</f>
        <v>7159</v>
      </c>
      <c r="L28" s="1299">
        <f>K28/$C28*100</f>
        <v>9.1109244553044189</v>
      </c>
      <c r="M28" s="1298">
        <f>SUM(M10:M27)</f>
        <v>45</v>
      </c>
      <c r="N28" s="1299">
        <f>M28/$C28*100</f>
        <v>5.7269395235186316E-2</v>
      </c>
      <c r="O28" s="1298">
        <f>SUM(O10:O27)</f>
        <v>0</v>
      </c>
      <c r="P28" s="1299">
        <f>O28/$C28*100</f>
        <v>0</v>
      </c>
    </row>
    <row r="29" spans="1:18" s="963" customFormat="1" hidden="1" x14ac:dyDescent="0.25">
      <c r="A29" s="966">
        <v>18</v>
      </c>
      <c r="B29" s="966" t="s">
        <v>39</v>
      </c>
      <c r="C29" s="986"/>
      <c r="D29" s="987"/>
      <c r="E29" s="986"/>
      <c r="F29" s="987"/>
      <c r="G29" s="986"/>
      <c r="H29" s="987"/>
      <c r="I29" s="986"/>
      <c r="J29" s="987"/>
      <c r="K29" s="986"/>
      <c r="L29" s="987"/>
      <c r="M29" s="986"/>
      <c r="N29" s="987"/>
      <c r="O29" s="986"/>
      <c r="P29" s="987"/>
    </row>
    <row r="30" spans="1:18" s="989" customFormat="1" hidden="1" x14ac:dyDescent="0.25">
      <c r="A30" s="966">
        <v>19</v>
      </c>
      <c r="B30" s="966" t="s">
        <v>47</v>
      </c>
      <c r="C30" s="988"/>
      <c r="D30" s="988"/>
      <c r="E30" s="988"/>
      <c r="F30" s="988"/>
      <c r="G30" s="988"/>
      <c r="H30" s="988"/>
      <c r="I30" s="988"/>
      <c r="K30" s="988"/>
      <c r="L30" s="988"/>
      <c r="M30" s="988"/>
      <c r="N30" s="988"/>
      <c r="O30" s="988"/>
      <c r="P30" s="988"/>
    </row>
    <row r="31" spans="1:18" hidden="1" x14ac:dyDescent="0.25"/>
    <row r="32" spans="1:18" hidden="1" x14ac:dyDescent="0.25">
      <c r="B32" s="962"/>
      <c r="M32" s="962"/>
      <c r="N32" s="962"/>
    </row>
    <row r="33" spans="2:14" hidden="1" x14ac:dyDescent="0.25">
      <c r="B33" s="962"/>
      <c r="D33" s="962"/>
      <c r="M33" s="962"/>
      <c r="N33" s="962"/>
    </row>
    <row r="34" spans="2:14" hidden="1" x14ac:dyDescent="0.25">
      <c r="B34" s="962"/>
      <c r="D34" s="962"/>
      <c r="M34" s="962"/>
      <c r="N34" s="962"/>
    </row>
    <row r="35" spans="2:14" hidden="1" x14ac:dyDescent="0.25">
      <c r="B35" s="962"/>
      <c r="D35" s="962"/>
      <c r="M35" s="962"/>
      <c r="N35" s="962"/>
    </row>
    <row r="36" spans="2:14" hidden="1" x14ac:dyDescent="0.25">
      <c r="B36" s="962"/>
      <c r="D36" s="962"/>
      <c r="M36" s="962"/>
      <c r="N36" s="962"/>
    </row>
    <row r="37" spans="2:14" hidden="1" x14ac:dyDescent="0.25">
      <c r="B37" s="962"/>
      <c r="D37" s="962"/>
      <c r="M37" s="962"/>
      <c r="N37" s="962"/>
    </row>
    <row r="38" spans="2:14" hidden="1" x14ac:dyDescent="0.25">
      <c r="B38" s="962"/>
      <c r="D38" s="962"/>
      <c r="M38" s="962"/>
      <c r="N38" s="962"/>
    </row>
    <row r="39" spans="2:14" hidden="1" x14ac:dyDescent="0.25">
      <c r="B39" s="962"/>
      <c r="D39" s="962"/>
      <c r="M39" s="962"/>
      <c r="N39" s="962"/>
    </row>
    <row r="40" spans="2:14" hidden="1" x14ac:dyDescent="0.25">
      <c r="B40" s="962"/>
      <c r="D40" s="962"/>
      <c r="M40" s="962"/>
      <c r="N40" s="962"/>
    </row>
    <row r="41" spans="2:14" hidden="1" x14ac:dyDescent="0.25">
      <c r="B41" s="962"/>
      <c r="D41" s="962"/>
      <c r="M41" s="962"/>
      <c r="N41" s="962"/>
    </row>
    <row r="42" spans="2:14" x14ac:dyDescent="0.25">
      <c r="B42" s="962"/>
      <c r="D42" s="962"/>
      <c r="M42" s="962"/>
      <c r="N42" s="962"/>
    </row>
    <row r="43" spans="2:14" s="1334" customFormat="1" x14ac:dyDescent="0.25">
      <c r="B43" s="962"/>
      <c r="D43" s="962"/>
      <c r="M43" s="962"/>
      <c r="N43" s="962"/>
    </row>
    <row r="44" spans="2:14" s="1226" customFormat="1" x14ac:dyDescent="0.25">
      <c r="B44" s="966"/>
      <c r="D44" s="966"/>
      <c r="M44" s="966"/>
      <c r="N44" s="966"/>
    </row>
    <row r="45" spans="2:14" s="1226" customFormat="1" x14ac:dyDescent="0.25">
      <c r="D45" s="966"/>
      <c r="M45" s="966"/>
      <c r="N45" s="966"/>
    </row>
    <row r="46" spans="2:14" s="1226" customFormat="1" x14ac:dyDescent="0.25">
      <c r="B46" s="1226" t="s">
        <v>39</v>
      </c>
      <c r="D46" s="966"/>
      <c r="G46" s="1226">
        <f>IFERROR(GETPIVOTDATA("ID PRESTACION
COUNT",#REF!,"CCAA",$B46,"Grado Resuelto",$B$1,"Subtipo",G$1),0)</f>
        <v>0</v>
      </c>
      <c r="M46" s="966"/>
      <c r="N46" s="966"/>
    </row>
    <row r="47" spans="2:14" s="1226" customFormat="1" x14ac:dyDescent="0.25">
      <c r="B47" s="1226" t="s">
        <v>47</v>
      </c>
      <c r="D47" s="966"/>
      <c r="G47" s="1226">
        <f>IFERROR(GETPIVOTDATA("ID PRESTACION
COUNT",#REF!,"CCAA",$B47,"Grado Resuelto",$B$1,"Subtipo",G$1),0)</f>
        <v>0</v>
      </c>
      <c r="M47" s="966"/>
      <c r="N47" s="966"/>
    </row>
    <row r="48" spans="2:14" s="1226" customFormat="1" x14ac:dyDescent="0.25">
      <c r="D48" s="966"/>
      <c r="M48" s="966"/>
      <c r="N48" s="966"/>
    </row>
    <row r="49" spans="4:4" s="1334" customFormat="1" x14ac:dyDescent="0.25">
      <c r="D49" s="962"/>
    </row>
    <row r="50" spans="4:4" s="1334" customFormat="1" x14ac:dyDescent="0.25">
      <c r="D50" s="962"/>
    </row>
    <row r="51" spans="4:4" x14ac:dyDescent="0.25">
      <c r="D51" s="962"/>
    </row>
    <row r="52" spans="4:4" x14ac:dyDescent="0.25">
      <c r="D52" s="962"/>
    </row>
    <row r="53" spans="4:4" x14ac:dyDescent="0.25">
      <c r="D53" s="962"/>
    </row>
    <row r="54" spans="4:4" x14ac:dyDescent="0.25">
      <c r="D54" s="962"/>
    </row>
    <row r="55" spans="4:4" x14ac:dyDescent="0.25">
      <c r="D55" s="962"/>
    </row>
    <row r="56" spans="4:4" x14ac:dyDescent="0.25">
      <c r="D56" s="962"/>
    </row>
    <row r="57" spans="4:4" x14ac:dyDescent="0.25">
      <c r="D57" s="962"/>
    </row>
    <row r="58" spans="4:4" x14ac:dyDescent="0.25">
      <c r="D58" s="962"/>
    </row>
    <row r="59" spans="4:4" x14ac:dyDescent="0.25">
      <c r="D59" s="962"/>
    </row>
    <row r="60" spans="4:4" x14ac:dyDescent="0.25">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60"/>
  <sheetViews>
    <sheetView zoomScale="110" zoomScaleNormal="110" workbookViewId="0">
      <selection activeCell="C27" sqref="C27:P27"/>
    </sheetView>
  </sheetViews>
  <sheetFormatPr baseColWidth="10" defaultColWidth="11.453125" defaultRowHeight="14.5" x14ac:dyDescent="0.25"/>
  <cols>
    <col min="1" max="1" width="0.54296875" style="990" customWidth="1"/>
    <col min="2" max="2" width="26.54296875" style="990" bestFit="1" customWidth="1"/>
    <col min="3" max="3" width="7.81640625" style="990" customWidth="1"/>
    <col min="4" max="4" width="7.453125" style="990" bestFit="1" customWidth="1"/>
    <col min="5" max="5" width="8.54296875" style="990" customWidth="1"/>
    <col min="6" max="6" width="7.453125" style="990" bestFit="1" customWidth="1"/>
    <col min="7" max="7" width="8.26953125" style="990" customWidth="1"/>
    <col min="8" max="8" width="7" style="990" bestFit="1" customWidth="1"/>
    <col min="9" max="9" width="9.7265625" style="990" customWidth="1"/>
    <col min="10" max="10" width="7.453125" style="990" bestFit="1" customWidth="1"/>
    <col min="11" max="11" width="7" style="990" customWidth="1"/>
    <col min="12" max="12" width="6" style="990" customWidth="1"/>
    <col min="13" max="13" width="7.1796875" style="990" customWidth="1"/>
    <col min="14" max="14" width="6" style="990" customWidth="1"/>
    <col min="15" max="15" width="7.1796875" style="990" customWidth="1"/>
    <col min="16" max="16" width="7.26953125" style="990" customWidth="1"/>
    <col min="17" max="16384" width="11.453125" style="990"/>
  </cols>
  <sheetData>
    <row r="1" spans="1:21" s="962" customFormat="1" ht="12.75" customHeight="1" x14ac:dyDescent="0.25">
      <c r="B1" s="962" t="s">
        <v>48</v>
      </c>
      <c r="E1" s="966" t="s">
        <v>194</v>
      </c>
      <c r="F1" s="966"/>
      <c r="G1" s="966" t="s">
        <v>195</v>
      </c>
      <c r="H1" s="966"/>
      <c r="I1" s="966" t="s">
        <v>196</v>
      </c>
      <c r="J1" s="966"/>
      <c r="K1" s="966" t="s">
        <v>197</v>
      </c>
      <c r="L1" s="966"/>
      <c r="M1" s="966" t="s">
        <v>198</v>
      </c>
      <c r="N1" s="966"/>
      <c r="O1" s="966" t="s">
        <v>199</v>
      </c>
    </row>
    <row r="2" spans="1:21" s="967" customFormat="1" ht="48" customHeight="1" x14ac:dyDescent="0.35">
      <c r="B2" s="968"/>
      <c r="C2" s="968"/>
      <c r="D2" s="968"/>
      <c r="E2" s="968"/>
      <c r="F2" s="968"/>
      <c r="G2" s="968"/>
      <c r="H2" s="968"/>
    </row>
    <row r="3" spans="1:21" s="969" customFormat="1" ht="21" x14ac:dyDescent="0.25">
      <c r="B3" s="1494" t="s">
        <v>441</v>
      </c>
      <c r="C3" s="1494"/>
      <c r="D3" s="1494"/>
      <c r="E3" s="1494"/>
      <c r="F3" s="1494"/>
      <c r="G3" s="1494"/>
      <c r="H3" s="1494"/>
      <c r="I3" s="1494"/>
      <c r="J3" s="1494"/>
      <c r="K3" s="1494"/>
      <c r="L3" s="1494"/>
      <c r="M3" s="1494"/>
      <c r="N3" s="1494"/>
      <c r="O3" s="1494"/>
      <c r="P3" s="1494"/>
    </row>
    <row r="4" spans="1:21" s="969" customFormat="1" ht="15.5" x14ac:dyDescent="0.25">
      <c r="B4" s="1415" t="str">
        <f>porsaad!$B$6</f>
        <v>Situación a 30 de junio de 2024</v>
      </c>
      <c r="C4" s="1415"/>
      <c r="D4" s="1415"/>
      <c r="E4" s="1415"/>
      <c r="F4" s="1415"/>
      <c r="G4" s="1415"/>
      <c r="H4" s="1415"/>
      <c r="I4" s="1415"/>
      <c r="J4" s="1415"/>
      <c r="K4" s="1415"/>
      <c r="L4" s="1415"/>
      <c r="M4" s="1415"/>
      <c r="N4" s="1415"/>
      <c r="O4" s="1415"/>
      <c r="P4" s="1415"/>
      <c r="Q4" s="970"/>
      <c r="R4" s="970"/>
      <c r="S4" s="970"/>
      <c r="T4" s="970"/>
      <c r="U4" s="970"/>
    </row>
    <row r="5" spans="1:21" s="971" customFormat="1" ht="7.5" customHeight="1" x14ac:dyDescent="0.25">
      <c r="B5" s="972"/>
      <c r="C5" s="971" t="s">
        <v>194</v>
      </c>
      <c r="E5" s="971" t="s">
        <v>195</v>
      </c>
      <c r="G5" s="971" t="s">
        <v>196</v>
      </c>
      <c r="I5" s="971" t="s">
        <v>197</v>
      </c>
      <c r="K5" s="966" t="s">
        <v>198</v>
      </c>
      <c r="M5" s="966" t="s">
        <v>199</v>
      </c>
      <c r="O5" s="966" t="s">
        <v>199</v>
      </c>
    </row>
    <row r="6" spans="1:21" s="969" customFormat="1" ht="15" customHeight="1" x14ac:dyDescent="0.25">
      <c r="B6" s="973"/>
      <c r="C6" s="1616" t="s">
        <v>200</v>
      </c>
      <c r="D6" s="1617"/>
      <c r="E6" s="1617"/>
      <c r="F6" s="1617"/>
      <c r="G6" s="1617"/>
      <c r="H6" s="1617"/>
      <c r="I6" s="1617"/>
      <c r="J6" s="1617"/>
      <c r="K6" s="1617"/>
      <c r="L6" s="1617"/>
      <c r="M6" s="1617"/>
      <c r="N6" s="1617"/>
      <c r="O6" s="1617"/>
      <c r="P6" s="1618"/>
    </row>
    <row r="7" spans="1:21" s="969" customFormat="1" ht="57" customHeight="1" x14ac:dyDescent="0.25">
      <c r="B7" s="1619" t="s">
        <v>12</v>
      </c>
      <c r="C7" s="1621" t="s">
        <v>0</v>
      </c>
      <c r="D7" s="1622"/>
      <c r="E7" s="1614" t="s">
        <v>201</v>
      </c>
      <c r="F7" s="1623"/>
      <c r="G7" s="1624" t="s">
        <v>202</v>
      </c>
      <c r="H7" s="1625"/>
      <c r="I7" s="1624" t="s">
        <v>203</v>
      </c>
      <c r="J7" s="1625"/>
      <c r="K7" s="1624" t="s">
        <v>204</v>
      </c>
      <c r="L7" s="1625"/>
      <c r="M7" s="1624" t="s">
        <v>205</v>
      </c>
      <c r="N7" s="1625"/>
      <c r="O7" s="1614" t="s">
        <v>206</v>
      </c>
      <c r="P7" s="1615"/>
    </row>
    <row r="8" spans="1:21" s="974" customFormat="1" ht="12" customHeight="1" x14ac:dyDescent="0.25">
      <c r="B8" s="1620"/>
      <c r="C8" s="992" t="s">
        <v>9</v>
      </c>
      <c r="D8" s="992" t="s">
        <v>28</v>
      </c>
      <c r="E8" s="992" t="s">
        <v>9</v>
      </c>
      <c r="F8" s="992" t="s">
        <v>28</v>
      </c>
      <c r="G8" s="992" t="s">
        <v>9</v>
      </c>
      <c r="H8" s="992" t="s">
        <v>28</v>
      </c>
      <c r="I8" s="992" t="s">
        <v>9</v>
      </c>
      <c r="J8" s="991" t="s">
        <v>28</v>
      </c>
      <c r="K8" s="994" t="s">
        <v>9</v>
      </c>
      <c r="L8" s="991" t="s">
        <v>28</v>
      </c>
      <c r="M8" s="993" t="s">
        <v>9</v>
      </c>
      <c r="N8" s="992" t="s">
        <v>28</v>
      </c>
      <c r="O8" s="992" t="s">
        <v>9</v>
      </c>
      <c r="P8" s="991" t="s">
        <v>28</v>
      </c>
      <c r="R8" s="975"/>
    </row>
    <row r="9" spans="1:21" ht="5.25" customHeight="1" x14ac:dyDescent="0.25">
      <c r="B9" s="962"/>
      <c r="D9" s="962"/>
      <c r="M9" s="962"/>
      <c r="N9" s="962"/>
    </row>
    <row r="10" spans="1:21" s="963" customFormat="1" ht="16.5" customHeight="1" x14ac:dyDescent="0.25">
      <c r="A10" s="963">
        <v>1</v>
      </c>
      <c r="B10" s="976" t="s">
        <v>8</v>
      </c>
      <c r="C10" s="977">
        <f>E10+G10+I10+K10+M10+O10</f>
        <v>112</v>
      </c>
      <c r="D10" s="978">
        <f>IFERROR(C10/$C10*100,"-")</f>
        <v>100</v>
      </c>
      <c r="E10" s="977">
        <v>0</v>
      </c>
      <c r="F10" s="978">
        <v>0</v>
      </c>
      <c r="G10" s="977">
        <v>15</v>
      </c>
      <c r="H10" s="978">
        <v>13.392857142857142</v>
      </c>
      <c r="I10" s="977">
        <v>97</v>
      </c>
      <c r="J10" s="978">
        <v>86.607142857142861</v>
      </c>
      <c r="K10" s="977">
        <v>0</v>
      </c>
      <c r="L10" s="978">
        <v>0</v>
      </c>
      <c r="M10" s="977">
        <v>0</v>
      </c>
      <c r="N10" s="978">
        <v>0</v>
      </c>
      <c r="O10" s="977">
        <v>0</v>
      </c>
      <c r="P10" s="978">
        <f>IFERROR(O10/$C10*100,"-")</f>
        <v>0</v>
      </c>
      <c r="R10" s="979"/>
    </row>
    <row r="11" spans="1:21" s="964" customFormat="1" ht="16.5" customHeight="1" x14ac:dyDescent="0.25">
      <c r="A11" s="964">
        <v>2</v>
      </c>
      <c r="B11" s="980" t="s">
        <v>7</v>
      </c>
      <c r="C11" s="981">
        <f t="shared" ref="C11:C26" si="0">E11+G11+I11+K11+M11+O11</f>
        <v>1523</v>
      </c>
      <c r="D11" s="982">
        <f t="shared" ref="D11:D26" si="1">IFERROR(C11/$C11*100,"-")</f>
        <v>100</v>
      </c>
      <c r="E11" s="981">
        <v>0</v>
      </c>
      <c r="F11" s="982">
        <v>0</v>
      </c>
      <c r="G11" s="981">
        <v>43</v>
      </c>
      <c r="H11" s="982">
        <v>2.8233749179251477</v>
      </c>
      <c r="I11" s="981">
        <v>1480</v>
      </c>
      <c r="J11" s="982">
        <v>97.17662508207485</v>
      </c>
      <c r="K11" s="981">
        <v>0</v>
      </c>
      <c r="L11" s="982">
        <v>0</v>
      </c>
      <c r="M11" s="981">
        <v>0</v>
      </c>
      <c r="N11" s="982">
        <v>0</v>
      </c>
      <c r="O11" s="981">
        <v>0</v>
      </c>
      <c r="P11" s="982">
        <f t="shared" ref="P11:P26" si="2">IFERROR(O11/$C11*100,"-")</f>
        <v>0</v>
      </c>
      <c r="R11" s="979"/>
    </row>
    <row r="12" spans="1:21" s="964" customFormat="1" ht="16.5" customHeight="1" x14ac:dyDescent="0.25">
      <c r="A12" s="964">
        <v>3</v>
      </c>
      <c r="B12" s="980" t="s">
        <v>37</v>
      </c>
      <c r="C12" s="981">
        <f t="shared" si="0"/>
        <v>1348</v>
      </c>
      <c r="D12" s="982">
        <f t="shared" si="1"/>
        <v>100</v>
      </c>
      <c r="E12" s="981">
        <v>111</v>
      </c>
      <c r="F12" s="982">
        <v>8.2344213649851632</v>
      </c>
      <c r="G12" s="981">
        <v>20</v>
      </c>
      <c r="H12" s="982">
        <v>1.4836795252225521</v>
      </c>
      <c r="I12" s="981">
        <v>129</v>
      </c>
      <c r="J12" s="982">
        <v>9.5697329376854601</v>
      </c>
      <c r="K12" s="981">
        <v>941</v>
      </c>
      <c r="L12" s="982">
        <v>69.807121661721069</v>
      </c>
      <c r="M12" s="981">
        <v>147</v>
      </c>
      <c r="N12" s="982">
        <v>10.905044510385757</v>
      </c>
      <c r="O12" s="981">
        <v>0</v>
      </c>
      <c r="P12" s="982">
        <f t="shared" si="2"/>
        <v>0</v>
      </c>
      <c r="R12" s="979"/>
    </row>
    <row r="13" spans="1:21" s="964" customFormat="1" ht="16.5" customHeight="1" x14ac:dyDescent="0.25">
      <c r="A13" s="964">
        <v>4</v>
      </c>
      <c r="B13" s="980" t="s">
        <v>38</v>
      </c>
      <c r="C13" s="981">
        <f t="shared" si="0"/>
        <v>36</v>
      </c>
      <c r="D13" s="982">
        <f t="shared" si="1"/>
        <v>100</v>
      </c>
      <c r="E13" s="981">
        <v>0</v>
      </c>
      <c r="F13" s="982">
        <v>0</v>
      </c>
      <c r="G13" s="981">
        <v>0</v>
      </c>
      <c r="H13" s="982">
        <v>0</v>
      </c>
      <c r="I13" s="981">
        <v>36</v>
      </c>
      <c r="J13" s="982">
        <v>100</v>
      </c>
      <c r="K13" s="981">
        <v>0</v>
      </c>
      <c r="L13" s="982">
        <v>0</v>
      </c>
      <c r="M13" s="981">
        <v>0</v>
      </c>
      <c r="N13" s="982">
        <v>0</v>
      </c>
      <c r="O13" s="981">
        <v>0</v>
      </c>
      <c r="P13" s="982">
        <f t="shared" si="2"/>
        <v>0</v>
      </c>
      <c r="R13" s="979"/>
    </row>
    <row r="14" spans="1:21" s="964" customFormat="1" ht="16.5" customHeight="1" x14ac:dyDescent="0.25">
      <c r="A14" s="964">
        <v>5</v>
      </c>
      <c r="B14" s="980" t="s">
        <v>6</v>
      </c>
      <c r="C14" s="981">
        <f t="shared" si="0"/>
        <v>5960</v>
      </c>
      <c r="D14" s="982">
        <f t="shared" si="1"/>
        <v>100</v>
      </c>
      <c r="E14" s="981">
        <v>4396</v>
      </c>
      <c r="F14" s="982">
        <v>73.758389261744966</v>
      </c>
      <c r="G14" s="981">
        <v>5</v>
      </c>
      <c r="H14" s="982">
        <v>8.3892617449664433E-2</v>
      </c>
      <c r="I14" s="981">
        <v>527</v>
      </c>
      <c r="J14" s="982">
        <v>8.8422818791946316</v>
      </c>
      <c r="K14" s="981">
        <v>1031</v>
      </c>
      <c r="L14" s="982">
        <v>17.298657718120804</v>
      </c>
      <c r="M14" s="981">
        <v>1</v>
      </c>
      <c r="N14" s="982">
        <v>1.6778523489932886E-2</v>
      </c>
      <c r="O14" s="981">
        <v>0</v>
      </c>
      <c r="P14" s="982">
        <f t="shared" si="2"/>
        <v>0</v>
      </c>
      <c r="R14" s="979"/>
    </row>
    <row r="15" spans="1:21" s="964" customFormat="1" ht="16.5" customHeight="1" x14ac:dyDescent="0.25">
      <c r="A15" s="964">
        <v>6</v>
      </c>
      <c r="B15" s="980" t="s">
        <v>5</v>
      </c>
      <c r="C15" s="981">
        <f t="shared" si="0"/>
        <v>0</v>
      </c>
      <c r="D15" s="982" t="str">
        <f t="shared" si="1"/>
        <v>-</v>
      </c>
      <c r="E15" s="981">
        <v>0</v>
      </c>
      <c r="F15" s="982" t="s">
        <v>364</v>
      </c>
      <c r="G15" s="981">
        <v>0</v>
      </c>
      <c r="H15" s="982" t="s">
        <v>364</v>
      </c>
      <c r="I15" s="981">
        <v>0</v>
      </c>
      <c r="J15" s="982" t="s">
        <v>364</v>
      </c>
      <c r="K15" s="981">
        <v>0</v>
      </c>
      <c r="L15" s="982" t="s">
        <v>364</v>
      </c>
      <c r="M15" s="981">
        <v>0</v>
      </c>
      <c r="N15" s="982" t="s">
        <v>364</v>
      </c>
      <c r="O15" s="981">
        <v>0</v>
      </c>
      <c r="P15" s="982" t="str">
        <f t="shared" si="2"/>
        <v>-</v>
      </c>
      <c r="R15" s="979"/>
    </row>
    <row r="16" spans="1:21" s="965" customFormat="1" ht="16.5" customHeight="1" x14ac:dyDescent="0.25">
      <c r="A16" s="965">
        <v>7</v>
      </c>
      <c r="B16" s="980" t="s">
        <v>4</v>
      </c>
      <c r="C16" s="981">
        <f t="shared" si="0"/>
        <v>20708</v>
      </c>
      <c r="D16" s="982">
        <f t="shared" si="1"/>
        <v>100</v>
      </c>
      <c r="E16" s="981">
        <v>8906</v>
      </c>
      <c r="F16" s="982">
        <v>43.007533320455863</v>
      </c>
      <c r="G16" s="981">
        <v>2</v>
      </c>
      <c r="H16" s="982">
        <v>9.6581031485416264E-3</v>
      </c>
      <c r="I16" s="981">
        <v>10114</v>
      </c>
      <c r="J16" s="982">
        <v>48.841027622175005</v>
      </c>
      <c r="K16" s="981">
        <v>1686</v>
      </c>
      <c r="L16" s="982">
        <v>8.1417809542205912</v>
      </c>
      <c r="M16" s="981">
        <v>0</v>
      </c>
      <c r="N16" s="982">
        <v>0</v>
      </c>
      <c r="O16" s="981">
        <v>0</v>
      </c>
      <c r="P16" s="982">
        <f t="shared" si="2"/>
        <v>0</v>
      </c>
      <c r="R16" s="979"/>
    </row>
    <row r="17" spans="1:18" s="965" customFormat="1" ht="16.5" customHeight="1" x14ac:dyDescent="0.25">
      <c r="A17" s="965">
        <v>8</v>
      </c>
      <c r="B17" s="980" t="s">
        <v>40</v>
      </c>
      <c r="C17" s="981">
        <f t="shared" si="0"/>
        <v>3062</v>
      </c>
      <c r="D17" s="982">
        <f t="shared" si="1"/>
        <v>100</v>
      </c>
      <c r="E17" s="981">
        <v>582</v>
      </c>
      <c r="F17" s="982">
        <v>19.007184846505552</v>
      </c>
      <c r="G17" s="981">
        <v>1698</v>
      </c>
      <c r="H17" s="982">
        <v>55.453951665578046</v>
      </c>
      <c r="I17" s="981">
        <v>126</v>
      </c>
      <c r="J17" s="982">
        <v>4.1149575440888304</v>
      </c>
      <c r="K17" s="981">
        <v>656</v>
      </c>
      <c r="L17" s="982">
        <v>21.423905943827563</v>
      </c>
      <c r="M17" s="981">
        <v>0</v>
      </c>
      <c r="N17" s="982">
        <v>0</v>
      </c>
      <c r="O17" s="981">
        <v>0</v>
      </c>
      <c r="P17" s="982">
        <f t="shared" si="2"/>
        <v>0</v>
      </c>
      <c r="R17" s="979"/>
    </row>
    <row r="18" spans="1:18" s="965" customFormat="1" ht="16.5" customHeight="1" x14ac:dyDescent="0.25">
      <c r="A18" s="965">
        <v>9</v>
      </c>
      <c r="B18" s="980" t="s">
        <v>41</v>
      </c>
      <c r="C18" s="981">
        <f t="shared" si="0"/>
        <v>6224</v>
      </c>
      <c r="D18" s="982">
        <f t="shared" si="1"/>
        <v>100</v>
      </c>
      <c r="E18" s="981">
        <v>5695</v>
      </c>
      <c r="F18" s="982">
        <v>91.500642673521853</v>
      </c>
      <c r="G18" s="981">
        <v>5</v>
      </c>
      <c r="H18" s="982">
        <v>8.0334190231362471E-2</v>
      </c>
      <c r="I18" s="981">
        <v>524</v>
      </c>
      <c r="J18" s="982">
        <v>8.4190231362467873</v>
      </c>
      <c r="K18" s="981">
        <v>0</v>
      </c>
      <c r="L18" s="982">
        <v>0</v>
      </c>
      <c r="M18" s="981">
        <v>0</v>
      </c>
      <c r="N18" s="982">
        <v>0</v>
      </c>
      <c r="O18" s="981">
        <v>0</v>
      </c>
      <c r="P18" s="982">
        <f t="shared" si="2"/>
        <v>0</v>
      </c>
      <c r="R18" s="979"/>
    </row>
    <row r="19" spans="1:18" s="965" customFormat="1" ht="16.5" customHeight="1" x14ac:dyDescent="0.25">
      <c r="A19" s="965">
        <v>10</v>
      </c>
      <c r="B19" s="980" t="s">
        <v>3</v>
      </c>
      <c r="C19" s="981">
        <f t="shared" si="0"/>
        <v>7067</v>
      </c>
      <c r="D19" s="982">
        <f t="shared" si="1"/>
        <v>100</v>
      </c>
      <c r="E19" s="981">
        <v>5161</v>
      </c>
      <c r="F19" s="982">
        <v>73.029574076694487</v>
      </c>
      <c r="G19" s="981">
        <v>1266</v>
      </c>
      <c r="H19" s="982">
        <v>17.914249327861892</v>
      </c>
      <c r="I19" s="981">
        <v>107</v>
      </c>
      <c r="J19" s="982">
        <v>1.5140795245507286</v>
      </c>
      <c r="K19" s="981">
        <v>533</v>
      </c>
      <c r="L19" s="982">
        <v>7.5420970708928818</v>
      </c>
      <c r="M19" s="981">
        <v>0</v>
      </c>
      <c r="N19" s="982">
        <v>0</v>
      </c>
      <c r="O19" s="981">
        <v>0</v>
      </c>
      <c r="P19" s="982">
        <f t="shared" si="2"/>
        <v>0</v>
      </c>
      <c r="R19" s="979"/>
    </row>
    <row r="20" spans="1:18" s="964" customFormat="1" ht="16.5" customHeight="1" x14ac:dyDescent="0.25">
      <c r="A20" s="964">
        <v>11</v>
      </c>
      <c r="B20" s="980" t="s">
        <v>2</v>
      </c>
      <c r="C20" s="981">
        <f t="shared" si="0"/>
        <v>7071</v>
      </c>
      <c r="D20" s="982">
        <f t="shared" si="1"/>
        <v>100</v>
      </c>
      <c r="E20" s="981">
        <v>6208</v>
      </c>
      <c r="F20" s="982">
        <v>87.795219912317918</v>
      </c>
      <c r="G20" s="981">
        <v>0</v>
      </c>
      <c r="H20" s="982">
        <v>0</v>
      </c>
      <c r="I20" s="981">
        <v>247</v>
      </c>
      <c r="J20" s="982">
        <v>3.4931409984443502</v>
      </c>
      <c r="K20" s="981">
        <v>616</v>
      </c>
      <c r="L20" s="982">
        <v>8.7116390892377318</v>
      </c>
      <c r="M20" s="981">
        <v>0</v>
      </c>
      <c r="N20" s="982">
        <v>0</v>
      </c>
      <c r="O20" s="981">
        <v>0</v>
      </c>
      <c r="P20" s="982">
        <f t="shared" si="2"/>
        <v>0</v>
      </c>
      <c r="R20" s="979"/>
    </row>
    <row r="21" spans="1:18" s="964" customFormat="1" ht="16.5" customHeight="1" x14ac:dyDescent="0.25">
      <c r="A21" s="964">
        <v>12</v>
      </c>
      <c r="B21" s="980" t="s">
        <v>35</v>
      </c>
      <c r="C21" s="981">
        <f t="shared" si="0"/>
        <v>4793</v>
      </c>
      <c r="D21" s="982">
        <f t="shared" si="1"/>
        <v>100</v>
      </c>
      <c r="E21" s="981">
        <v>1593</v>
      </c>
      <c r="F21" s="982">
        <v>33.235969121635719</v>
      </c>
      <c r="G21" s="981">
        <v>37</v>
      </c>
      <c r="H21" s="982">
        <v>0.77195910703108706</v>
      </c>
      <c r="I21" s="981">
        <v>1529</v>
      </c>
      <c r="J21" s="982">
        <v>31.90068850406843</v>
      </c>
      <c r="K21" s="981">
        <v>1634</v>
      </c>
      <c r="L21" s="982">
        <v>34.09138326726476</v>
      </c>
      <c r="M21" s="981">
        <v>0</v>
      </c>
      <c r="N21" s="982">
        <v>0</v>
      </c>
      <c r="O21" s="981">
        <v>0</v>
      </c>
      <c r="P21" s="982">
        <f t="shared" si="2"/>
        <v>0</v>
      </c>
      <c r="R21" s="979"/>
    </row>
    <row r="22" spans="1:18" s="964" customFormat="1" ht="16.5" customHeight="1" x14ac:dyDescent="0.25">
      <c r="A22" s="964">
        <v>13</v>
      </c>
      <c r="B22" s="980" t="s">
        <v>42</v>
      </c>
      <c r="C22" s="981">
        <f t="shared" si="0"/>
        <v>4783</v>
      </c>
      <c r="D22" s="982">
        <f t="shared" si="1"/>
        <v>100</v>
      </c>
      <c r="E22" s="981">
        <v>1080</v>
      </c>
      <c r="F22" s="982">
        <v>22.579970729667572</v>
      </c>
      <c r="G22" s="981">
        <v>4</v>
      </c>
      <c r="H22" s="982">
        <v>8.3629521220991002E-2</v>
      </c>
      <c r="I22" s="981">
        <v>422</v>
      </c>
      <c r="J22" s="982">
        <v>8.8229144888145505</v>
      </c>
      <c r="K22" s="981">
        <v>3277</v>
      </c>
      <c r="L22" s="982">
        <v>68.513485260296875</v>
      </c>
      <c r="M22" s="981">
        <v>0</v>
      </c>
      <c r="N22" s="982">
        <v>0</v>
      </c>
      <c r="O22" s="981">
        <v>0</v>
      </c>
      <c r="P22" s="982">
        <f t="shared" si="2"/>
        <v>0</v>
      </c>
      <c r="R22" s="979"/>
    </row>
    <row r="23" spans="1:18" s="964" customFormat="1" ht="16.5" customHeight="1" x14ac:dyDescent="0.25">
      <c r="A23" s="964">
        <v>14</v>
      </c>
      <c r="B23" s="980" t="s">
        <v>43</v>
      </c>
      <c r="C23" s="981">
        <f t="shared" si="0"/>
        <v>207</v>
      </c>
      <c r="D23" s="982">
        <f t="shared" si="1"/>
        <v>100</v>
      </c>
      <c r="E23" s="981">
        <v>0</v>
      </c>
      <c r="F23" s="982">
        <v>0</v>
      </c>
      <c r="G23" s="981">
        <v>0</v>
      </c>
      <c r="H23" s="982">
        <v>0</v>
      </c>
      <c r="I23" s="981">
        <v>83</v>
      </c>
      <c r="J23" s="982">
        <v>40.096618357487927</v>
      </c>
      <c r="K23" s="981">
        <v>124</v>
      </c>
      <c r="L23" s="982">
        <v>59.903381642512073</v>
      </c>
      <c r="M23" s="981">
        <v>0</v>
      </c>
      <c r="N23" s="982">
        <v>0</v>
      </c>
      <c r="O23" s="981">
        <v>0</v>
      </c>
      <c r="P23" s="982">
        <f t="shared" si="2"/>
        <v>0</v>
      </c>
      <c r="R23" s="979"/>
    </row>
    <row r="24" spans="1:18" s="964" customFormat="1" ht="16.5" customHeight="1" x14ac:dyDescent="0.25">
      <c r="A24" s="964">
        <v>15</v>
      </c>
      <c r="B24" s="980" t="s">
        <v>44</v>
      </c>
      <c r="C24" s="981">
        <f t="shared" si="0"/>
        <v>731</v>
      </c>
      <c r="D24" s="982">
        <f t="shared" si="1"/>
        <v>100</v>
      </c>
      <c r="E24" s="981">
        <v>476</v>
      </c>
      <c r="F24" s="982">
        <v>65.116279069767444</v>
      </c>
      <c r="G24" s="981">
        <v>18</v>
      </c>
      <c r="H24" s="982">
        <v>2.4623803009575922</v>
      </c>
      <c r="I24" s="981">
        <v>117</v>
      </c>
      <c r="J24" s="982">
        <v>16.005471956224351</v>
      </c>
      <c r="K24" s="981">
        <v>120</v>
      </c>
      <c r="L24" s="982">
        <v>16.415868673050614</v>
      </c>
      <c r="M24" s="981">
        <v>0</v>
      </c>
      <c r="N24" s="982">
        <v>0</v>
      </c>
      <c r="O24" s="981">
        <v>0</v>
      </c>
      <c r="P24" s="982">
        <f t="shared" si="2"/>
        <v>0</v>
      </c>
      <c r="R24" s="979"/>
    </row>
    <row r="25" spans="1:18" s="964" customFormat="1" ht="16.5" customHeight="1" x14ac:dyDescent="0.25">
      <c r="A25" s="964">
        <v>16</v>
      </c>
      <c r="B25" s="980" t="s">
        <v>45</v>
      </c>
      <c r="C25" s="981">
        <f t="shared" si="0"/>
        <v>37</v>
      </c>
      <c r="D25" s="982">
        <f t="shared" si="1"/>
        <v>100</v>
      </c>
      <c r="E25" s="981">
        <v>0</v>
      </c>
      <c r="F25" s="982">
        <v>0</v>
      </c>
      <c r="G25" s="981">
        <v>36</v>
      </c>
      <c r="H25" s="982">
        <v>97.297297297297305</v>
      </c>
      <c r="I25" s="981">
        <v>1</v>
      </c>
      <c r="J25" s="982">
        <v>2.7027027027027026</v>
      </c>
      <c r="K25" s="981">
        <v>0</v>
      </c>
      <c r="L25" s="982">
        <v>0</v>
      </c>
      <c r="M25" s="981">
        <v>0</v>
      </c>
      <c r="N25" s="982">
        <v>0</v>
      </c>
      <c r="O25" s="981">
        <v>0</v>
      </c>
      <c r="P25" s="982">
        <f t="shared" si="2"/>
        <v>0</v>
      </c>
      <c r="R25" s="979"/>
    </row>
    <row r="26" spans="1:18" s="964" customFormat="1" ht="16.5" customHeight="1" x14ac:dyDescent="0.25">
      <c r="A26" s="964">
        <v>17</v>
      </c>
      <c r="B26" s="980" t="s">
        <v>46</v>
      </c>
      <c r="C26" s="981">
        <f t="shared" si="0"/>
        <v>25</v>
      </c>
      <c r="D26" s="982">
        <f t="shared" si="1"/>
        <v>100</v>
      </c>
      <c r="E26" s="981">
        <v>0</v>
      </c>
      <c r="F26" s="982">
        <v>0</v>
      </c>
      <c r="G26" s="981">
        <v>9</v>
      </c>
      <c r="H26" s="982">
        <v>36</v>
      </c>
      <c r="I26" s="981">
        <v>16</v>
      </c>
      <c r="J26" s="982">
        <v>64</v>
      </c>
      <c r="K26" s="981">
        <v>0</v>
      </c>
      <c r="L26" s="982">
        <v>0</v>
      </c>
      <c r="M26" s="981">
        <v>0</v>
      </c>
      <c r="N26" s="982">
        <v>0</v>
      </c>
      <c r="O26" s="981">
        <v>0</v>
      </c>
      <c r="P26" s="982">
        <f t="shared" si="2"/>
        <v>0</v>
      </c>
      <c r="R26" s="979"/>
    </row>
    <row r="27" spans="1:18" s="964" customFormat="1" ht="16.5" customHeight="1" x14ac:dyDescent="0.25">
      <c r="B27" s="983" t="s">
        <v>1</v>
      </c>
      <c r="C27" s="984">
        <v>0</v>
      </c>
      <c r="D27" s="985" t="s">
        <v>364</v>
      </c>
      <c r="E27" s="984">
        <v>0</v>
      </c>
      <c r="F27" s="985" t="s">
        <v>364</v>
      </c>
      <c r="G27" s="984">
        <v>0</v>
      </c>
      <c r="H27" s="985" t="s">
        <v>364</v>
      </c>
      <c r="I27" s="984">
        <v>0</v>
      </c>
      <c r="J27" s="985" t="s">
        <v>364</v>
      </c>
      <c r="K27" s="984">
        <v>0</v>
      </c>
      <c r="L27" s="985" t="s">
        <v>364</v>
      </c>
      <c r="M27" s="984">
        <v>0</v>
      </c>
      <c r="N27" s="985" t="s">
        <v>364</v>
      </c>
      <c r="O27" s="984">
        <v>0</v>
      </c>
      <c r="P27" s="985" t="s">
        <v>364</v>
      </c>
      <c r="R27" s="979"/>
    </row>
    <row r="28" spans="1:18" s="1294" customFormat="1" x14ac:dyDescent="0.25">
      <c r="B28" s="1295" t="s">
        <v>0</v>
      </c>
      <c r="C28" s="1298">
        <f>SUM(C10:C27)</f>
        <v>63687</v>
      </c>
      <c r="D28" s="1299">
        <f>C28/$C28*100</f>
        <v>100</v>
      </c>
      <c r="E28" s="1298">
        <f>SUM(E10:E27)</f>
        <v>34208</v>
      </c>
      <c r="F28" s="1299">
        <f>E28/$C28*100</f>
        <v>53.712688617771285</v>
      </c>
      <c r="G28" s="1298">
        <f>SUM(G10:G27)</f>
        <v>3158</v>
      </c>
      <c r="H28" s="1299">
        <f>G28/$C28*100</f>
        <v>4.958625779201407</v>
      </c>
      <c r="I28" s="1298">
        <f>SUM(I10:I27)</f>
        <v>15555</v>
      </c>
      <c r="J28" s="1299">
        <f>I28/$C28*100</f>
        <v>24.424136794008199</v>
      </c>
      <c r="K28" s="1298">
        <f>SUM(K10:K27)</f>
        <v>10618</v>
      </c>
      <c r="L28" s="1299">
        <f>K28/$C28*100</f>
        <v>16.672162293717712</v>
      </c>
      <c r="M28" s="1298">
        <f>SUM(M10:M27)</f>
        <v>148</v>
      </c>
      <c r="N28" s="1299">
        <f>M28/$C28*100</f>
        <v>0.23238651530139587</v>
      </c>
      <c r="O28" s="1298">
        <f>SUM(O10:O27)</f>
        <v>0</v>
      </c>
      <c r="P28" s="1299">
        <f>O28/$C28*100</f>
        <v>0</v>
      </c>
    </row>
    <row r="29" spans="1:18" s="963" customFormat="1" hidden="1" x14ac:dyDescent="0.25">
      <c r="A29" s="966">
        <v>18</v>
      </c>
      <c r="B29" s="966" t="s">
        <v>39</v>
      </c>
      <c r="C29" s="986"/>
      <c r="D29" s="987"/>
      <c r="E29" s="986"/>
      <c r="F29" s="987"/>
      <c r="G29" s="986"/>
      <c r="H29" s="987"/>
      <c r="I29" s="986"/>
      <c r="J29" s="987"/>
      <c r="K29" s="986"/>
      <c r="L29" s="987"/>
      <c r="M29" s="986"/>
      <c r="N29" s="987"/>
      <c r="O29" s="986"/>
      <c r="P29" s="987"/>
    </row>
    <row r="30" spans="1:18" s="989" customFormat="1" hidden="1" x14ac:dyDescent="0.25">
      <c r="A30" s="966">
        <v>19</v>
      </c>
      <c r="B30" s="966" t="s">
        <v>47</v>
      </c>
      <c r="C30" s="988"/>
      <c r="D30" s="988"/>
      <c r="E30" s="988"/>
      <c r="F30" s="988"/>
      <c r="G30" s="988"/>
      <c r="H30" s="988"/>
      <c r="I30" s="988"/>
      <c r="K30" s="988"/>
      <c r="L30" s="988"/>
      <c r="M30" s="988"/>
      <c r="N30" s="988"/>
      <c r="O30" s="988"/>
      <c r="P30" s="988"/>
    </row>
    <row r="31" spans="1:18" hidden="1" x14ac:dyDescent="0.25"/>
    <row r="32" spans="1:18" hidden="1" x14ac:dyDescent="0.25">
      <c r="B32" s="962"/>
      <c r="M32" s="962"/>
      <c r="N32" s="962"/>
    </row>
    <row r="33" spans="2:14" hidden="1" x14ac:dyDescent="0.25">
      <c r="B33" s="962"/>
      <c r="D33" s="962"/>
      <c r="M33" s="962"/>
      <c r="N33" s="962"/>
    </row>
    <row r="34" spans="2:14" hidden="1" x14ac:dyDescent="0.25">
      <c r="B34" s="962"/>
      <c r="D34" s="962"/>
      <c r="M34" s="962"/>
      <c r="N34" s="962"/>
    </row>
    <row r="35" spans="2:14" hidden="1" x14ac:dyDescent="0.25">
      <c r="B35" s="962"/>
      <c r="D35" s="962"/>
      <c r="M35" s="962"/>
      <c r="N35" s="962"/>
    </row>
    <row r="36" spans="2:14" hidden="1" x14ac:dyDescent="0.25">
      <c r="B36" s="962"/>
      <c r="D36" s="962"/>
      <c r="M36" s="962"/>
      <c r="N36" s="962"/>
    </row>
    <row r="37" spans="2:14" hidden="1" x14ac:dyDescent="0.25">
      <c r="B37" s="962"/>
      <c r="D37" s="962"/>
      <c r="M37" s="962"/>
      <c r="N37" s="962"/>
    </row>
    <row r="38" spans="2:14" hidden="1" x14ac:dyDescent="0.25">
      <c r="B38" s="962"/>
      <c r="D38" s="962"/>
      <c r="M38" s="962"/>
      <c r="N38" s="962"/>
    </row>
    <row r="39" spans="2:14" hidden="1" x14ac:dyDescent="0.25">
      <c r="B39" s="962"/>
      <c r="D39" s="962"/>
      <c r="M39" s="962"/>
      <c r="N39" s="962"/>
    </row>
    <row r="40" spans="2:14" hidden="1" x14ac:dyDescent="0.25">
      <c r="B40" s="962"/>
      <c r="D40" s="962"/>
      <c r="M40" s="962"/>
      <c r="N40" s="962"/>
    </row>
    <row r="41" spans="2:14" hidden="1" x14ac:dyDescent="0.25">
      <c r="B41" s="962"/>
      <c r="D41" s="962"/>
      <c r="M41" s="962"/>
      <c r="N41" s="962"/>
    </row>
    <row r="42" spans="2:14" x14ac:dyDescent="0.25">
      <c r="B42" s="962"/>
      <c r="D42" s="962"/>
      <c r="M42" s="962"/>
      <c r="N42" s="962"/>
    </row>
    <row r="43" spans="2:14" s="1226" customFormat="1" x14ac:dyDescent="0.25">
      <c r="B43" s="966"/>
      <c r="D43" s="966"/>
      <c r="M43" s="966"/>
      <c r="N43" s="966"/>
    </row>
    <row r="44" spans="2:14" s="1226" customFormat="1" x14ac:dyDescent="0.25">
      <c r="B44" s="966"/>
      <c r="D44" s="966"/>
      <c r="M44" s="966"/>
      <c r="N44" s="966"/>
    </row>
    <row r="45" spans="2:14" s="1226" customFormat="1" x14ac:dyDescent="0.25">
      <c r="D45" s="966"/>
      <c r="M45" s="966"/>
      <c r="N45" s="966"/>
    </row>
    <row r="46" spans="2:14" s="1226" customFormat="1" x14ac:dyDescent="0.25">
      <c r="B46" s="1226" t="s">
        <v>39</v>
      </c>
      <c r="D46" s="966"/>
      <c r="G46" s="1226">
        <f>IFERROR(GETPIVOTDATA("ID PRESTACION
COUNT",#REF!,"CCAA",$B46,"Grado Resuelto",$B$1,"Subtipo",G$1),0)</f>
        <v>0</v>
      </c>
      <c r="M46" s="966"/>
      <c r="N46" s="966"/>
    </row>
    <row r="47" spans="2:14" s="1226" customFormat="1" x14ac:dyDescent="0.25">
      <c r="B47" s="1226" t="s">
        <v>47</v>
      </c>
      <c r="D47" s="966"/>
      <c r="G47" s="1226">
        <f>IFERROR(GETPIVOTDATA("ID PRESTACION
COUNT",#REF!,"CCAA",$B47,"Grado Resuelto",$B$1,"Subtipo",G$1),0)</f>
        <v>0</v>
      </c>
      <c r="M47" s="966"/>
      <c r="N47" s="966"/>
    </row>
    <row r="48" spans="2:14" s="1226" customFormat="1" x14ac:dyDescent="0.25">
      <c r="D48" s="966"/>
      <c r="M48" s="966"/>
      <c r="N48" s="966"/>
    </row>
    <row r="49" spans="4:4" s="1226" customFormat="1" x14ac:dyDescent="0.25">
      <c r="D49" s="966"/>
    </row>
    <row r="50" spans="4:4" x14ac:dyDescent="0.25">
      <c r="D50" s="962"/>
    </row>
    <row r="51" spans="4:4" x14ac:dyDescent="0.25">
      <c r="D51" s="962"/>
    </row>
    <row r="52" spans="4:4" x14ac:dyDescent="0.25">
      <c r="D52" s="962"/>
    </row>
    <row r="53" spans="4:4" x14ac:dyDescent="0.25">
      <c r="D53" s="962"/>
    </row>
    <row r="54" spans="4:4" x14ac:dyDescent="0.25">
      <c r="D54" s="962"/>
    </row>
    <row r="55" spans="4:4" x14ac:dyDescent="0.25">
      <c r="D55" s="962"/>
    </row>
    <row r="56" spans="4:4" x14ac:dyDescent="0.25">
      <c r="D56" s="962"/>
    </row>
    <row r="57" spans="4:4" x14ac:dyDescent="0.25">
      <c r="D57" s="962"/>
    </row>
    <row r="58" spans="4:4" x14ac:dyDescent="0.25">
      <c r="D58" s="962"/>
    </row>
    <row r="59" spans="4:4" x14ac:dyDescent="0.25">
      <c r="D59" s="962"/>
    </row>
    <row r="60" spans="4:4" x14ac:dyDescent="0.25">
      <c r="D60" s="962"/>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6" customWidth="1"/>
    <col min="2" max="2" width="25.26953125" style="1016" customWidth="1"/>
    <col min="3" max="3" width="11.26953125" style="1016" customWidth="1"/>
    <col min="4" max="16384" width="11.453125" style="1016"/>
  </cols>
  <sheetData>
    <row r="1" spans="1:39" s="995" customFormat="1" x14ac:dyDescent="0.25">
      <c r="D1" s="998"/>
      <c r="E1" s="998"/>
      <c r="N1" s="998"/>
    </row>
    <row r="2" spans="1:39" s="999" customFormat="1" ht="47.25" customHeight="1" x14ac:dyDescent="0.35">
      <c r="B2" s="1626"/>
      <c r="C2" s="1626"/>
      <c r="D2" s="1626"/>
      <c r="E2" s="1626"/>
      <c r="F2" s="1626"/>
      <c r="G2" s="1626"/>
      <c r="H2" s="1626"/>
      <c r="I2" s="1000"/>
      <c r="L2" s="1001"/>
      <c r="N2" s="1002"/>
      <c r="O2" s="1002"/>
      <c r="P2" s="1002"/>
      <c r="Q2" s="1002"/>
      <c r="R2" s="1002"/>
      <c r="S2" s="1002"/>
      <c r="T2" s="1002"/>
      <c r="U2" s="1002"/>
      <c r="V2" s="1002"/>
      <c r="W2" s="1002"/>
      <c r="X2" s="1002"/>
      <c r="Y2" s="1002"/>
      <c r="Z2" s="1002"/>
      <c r="AA2" s="1002"/>
      <c r="AB2" s="1002"/>
      <c r="AC2" s="1002"/>
      <c r="AD2" s="1002"/>
      <c r="AE2" s="1002"/>
      <c r="AF2" s="1002"/>
      <c r="AG2" s="1002"/>
    </row>
    <row r="3" spans="1:39" s="1003" customFormat="1" ht="1.5" customHeight="1" x14ac:dyDescent="0.25">
      <c r="B3" s="1004"/>
      <c r="C3" s="1004"/>
      <c r="D3" s="1004"/>
      <c r="E3" s="1004"/>
      <c r="F3" s="1004"/>
      <c r="G3" s="1004"/>
      <c r="H3" s="1004"/>
      <c r="I3" s="1004"/>
      <c r="J3" s="1004"/>
      <c r="K3" s="1004"/>
      <c r="L3" s="1004"/>
      <c r="M3" s="1004"/>
      <c r="N3" s="1005"/>
      <c r="O3" s="1002"/>
      <c r="P3" s="1002"/>
      <c r="Q3" s="1002"/>
      <c r="R3" s="1002"/>
      <c r="S3" s="1002"/>
      <c r="T3" s="1002"/>
      <c r="U3" s="1002"/>
      <c r="V3" s="1002"/>
      <c r="W3" s="1002"/>
      <c r="X3" s="1002"/>
      <c r="Y3" s="1002"/>
      <c r="Z3" s="1002"/>
      <c r="AA3" s="1002"/>
      <c r="AB3" s="1002"/>
      <c r="AC3" s="1002"/>
      <c r="AD3" s="1002"/>
      <c r="AE3" s="1002"/>
      <c r="AF3" s="1002"/>
      <c r="AG3" s="1002"/>
    </row>
    <row r="4" spans="1:39" s="1003" customFormat="1" ht="24.75" customHeight="1" x14ac:dyDescent="0.25">
      <c r="A4" s="1006"/>
      <c r="B4" s="1627" t="s">
        <v>444</v>
      </c>
      <c r="C4" s="1627"/>
      <c r="D4" s="1627"/>
      <c r="E4" s="1627"/>
      <c r="F4" s="1627"/>
      <c r="G4" s="1627"/>
      <c r="H4" s="1627"/>
      <c r="I4" s="1627"/>
      <c r="J4" s="1627"/>
      <c r="K4" s="1627"/>
      <c r="L4" s="1627"/>
      <c r="M4" s="1007"/>
      <c r="N4" s="1005"/>
      <c r="O4" s="1002"/>
      <c r="P4" s="1002"/>
      <c r="Q4" s="1002"/>
      <c r="R4" s="1002"/>
      <c r="S4" s="1002"/>
      <c r="T4" s="1002"/>
      <c r="U4" s="1002"/>
      <c r="V4" s="1002"/>
      <c r="W4" s="1002"/>
      <c r="X4" s="1002"/>
      <c r="Y4" s="1002"/>
      <c r="Z4" s="1002"/>
      <c r="AA4" s="1002"/>
      <c r="AB4" s="1002"/>
      <c r="AC4" s="1002"/>
      <c r="AD4" s="1002"/>
      <c r="AE4" s="1002"/>
      <c r="AF4" s="1002"/>
      <c r="AG4" s="1002"/>
    </row>
    <row r="5" spans="1:39" s="1003" customFormat="1" ht="14.25" customHeight="1" x14ac:dyDescent="0.25">
      <c r="A5" s="1006"/>
      <c r="B5" s="1628" t="s">
        <v>491</v>
      </c>
      <c r="C5" s="1628"/>
      <c r="D5" s="1628"/>
      <c r="E5" s="1628"/>
      <c r="F5" s="1628"/>
      <c r="G5" s="1628"/>
      <c r="H5" s="1628"/>
      <c r="I5" s="1628"/>
      <c r="J5" s="1628"/>
      <c r="K5" s="1628"/>
      <c r="L5" s="1628"/>
      <c r="M5" s="1008"/>
      <c r="N5" s="1008"/>
      <c r="O5" s="971"/>
      <c r="P5" s="971"/>
      <c r="Q5" s="971"/>
      <c r="R5" s="971"/>
      <c r="S5" s="971"/>
      <c r="T5" s="971"/>
      <c r="U5" s="971"/>
      <c r="V5" s="971"/>
      <c r="W5" s="971"/>
      <c r="X5" s="971"/>
      <c r="Y5" s="971"/>
      <c r="Z5" s="971"/>
      <c r="AA5" s="971"/>
      <c r="AB5" s="971"/>
      <c r="AC5" s="1002"/>
      <c r="AD5" s="1002"/>
      <c r="AE5" s="1002"/>
      <c r="AF5" s="1002"/>
      <c r="AG5" s="1002"/>
    </row>
    <row r="6" spans="1:39" s="126" customFormat="1" x14ac:dyDescent="0.35">
      <c r="B6" s="996"/>
      <c r="C6" s="996"/>
      <c r="D6" s="996"/>
      <c r="E6" s="996"/>
      <c r="F6" s="996"/>
      <c r="G6" s="127"/>
      <c r="H6" s="127"/>
      <c r="I6" s="127"/>
      <c r="J6" s="127"/>
      <c r="K6" s="127"/>
      <c r="L6" s="127"/>
      <c r="M6" s="127"/>
      <c r="N6" s="128"/>
      <c r="O6" s="128"/>
      <c r="P6" s="128"/>
      <c r="Q6" s="128"/>
      <c r="R6" s="128"/>
      <c r="S6" s="128"/>
      <c r="T6" s="128"/>
      <c r="U6" s="128"/>
      <c r="V6" s="128"/>
      <c r="W6" s="128"/>
      <c r="X6" s="128"/>
      <c r="Y6" s="128"/>
      <c r="Z6" s="128"/>
      <c r="AA6" s="128"/>
      <c r="AB6" s="128"/>
      <c r="AC6" s="997"/>
      <c r="AD6" s="997"/>
      <c r="AE6" s="997"/>
      <c r="AF6" s="997"/>
      <c r="AG6" s="997"/>
    </row>
    <row r="7" spans="1:39" s="201" customFormat="1" x14ac:dyDescent="0.35">
      <c r="B7" s="127"/>
      <c r="C7" s="1629"/>
      <c r="D7" s="1629"/>
      <c r="E7" s="1629"/>
      <c r="F7" s="1629"/>
      <c r="G7" s="1629"/>
      <c r="H7" s="1629"/>
      <c r="I7" s="127"/>
      <c r="J7" s="1629"/>
      <c r="K7" s="1629"/>
      <c r="L7" s="1629"/>
      <c r="M7" s="1629"/>
      <c r="N7" s="127"/>
      <c r="O7" s="127"/>
      <c r="P7" s="127"/>
      <c r="Q7" s="1629"/>
      <c r="R7" s="1629"/>
      <c r="S7" s="1629"/>
      <c r="T7" s="1629"/>
      <c r="U7" s="1629"/>
      <c r="V7" s="1629"/>
      <c r="W7" s="127"/>
      <c r="X7" s="127"/>
      <c r="AF7" s="1630"/>
      <c r="AG7" s="1630"/>
      <c r="AH7" s="1630"/>
      <c r="AI7" s="1630"/>
      <c r="AJ7" s="1630"/>
      <c r="AK7" s="1630"/>
      <c r="AL7" s="1630"/>
      <c r="AM7" s="1630"/>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31"/>
      <c r="B9" s="207" t="s">
        <v>139</v>
      </c>
      <c r="C9" s="1009">
        <v>215208</v>
      </c>
      <c r="D9" s="1010">
        <v>0.34808262449718325</v>
      </c>
      <c r="E9" s="1011"/>
      <c r="F9" s="1011"/>
      <c r="G9" s="1011"/>
      <c r="H9" s="1011" t="s">
        <v>140</v>
      </c>
      <c r="I9" s="207">
        <v>174272</v>
      </c>
      <c r="J9" s="1010">
        <v>0.28192464300793818</v>
      </c>
      <c r="K9" s="1011"/>
      <c r="L9" s="1011"/>
      <c r="M9" s="1011"/>
      <c r="N9" s="127"/>
      <c r="O9" s="1632"/>
      <c r="P9" s="1012"/>
      <c r="Q9" s="1011"/>
      <c r="R9" s="1011"/>
      <c r="S9" s="1011"/>
      <c r="T9" s="1011"/>
      <c r="U9" s="1011"/>
      <c r="V9" s="1011"/>
      <c r="W9" s="127"/>
      <c r="X9" s="127"/>
      <c r="AD9" s="1631"/>
      <c r="AE9" s="1013"/>
      <c r="AF9" s="1014"/>
      <c r="AG9" s="1014"/>
      <c r="AH9" s="1014"/>
      <c r="AI9" s="1014"/>
      <c r="AJ9" s="1014"/>
      <c r="AK9" s="1014"/>
      <c r="AL9" s="1014"/>
      <c r="AM9" s="1014"/>
    </row>
    <row r="10" spans="1:39" s="201" customFormat="1" x14ac:dyDescent="0.35">
      <c r="A10" s="1631"/>
      <c r="B10" s="207" t="s">
        <v>143</v>
      </c>
      <c r="C10" s="1009">
        <v>148992</v>
      </c>
      <c r="D10" s="1010">
        <v>0.24098326451193416</v>
      </c>
      <c r="E10" s="1011"/>
      <c r="F10" s="1011"/>
      <c r="G10" s="1011"/>
      <c r="H10" s="1011" t="s">
        <v>142</v>
      </c>
      <c r="I10" s="207">
        <v>291368</v>
      </c>
      <c r="J10" s="1010">
        <v>0.47135408662284783</v>
      </c>
      <c r="K10" s="1011"/>
      <c r="L10" s="1011"/>
      <c r="M10" s="1011"/>
      <c r="N10" s="127"/>
      <c r="O10" s="1632"/>
      <c r="P10" s="1012"/>
      <c r="Q10" s="1011"/>
      <c r="R10" s="1011"/>
      <c r="S10" s="1011"/>
      <c r="T10" s="1011"/>
      <c r="U10" s="1011"/>
      <c r="V10" s="1011"/>
      <c r="W10" s="127"/>
      <c r="X10" s="127"/>
      <c r="AD10" s="1631"/>
      <c r="AE10" s="1013"/>
      <c r="AF10" s="1014"/>
      <c r="AG10" s="1014"/>
      <c r="AH10" s="1014"/>
      <c r="AI10" s="1014"/>
      <c r="AJ10" s="1014"/>
      <c r="AK10" s="1014"/>
      <c r="AL10" s="1014"/>
      <c r="AM10" s="1014"/>
    </row>
    <row r="11" spans="1:39" s="201" customFormat="1" x14ac:dyDescent="0.35">
      <c r="A11" s="1631"/>
      <c r="B11" s="207" t="s">
        <v>141</v>
      </c>
      <c r="C11" s="1009">
        <v>123983</v>
      </c>
      <c r="D11" s="1010">
        <v>0.20053310301212907</v>
      </c>
      <c r="E11" s="1011"/>
      <c r="F11" s="1011"/>
      <c r="G11" s="1011"/>
      <c r="H11" s="1011" t="s">
        <v>144</v>
      </c>
      <c r="I11" s="207">
        <v>108482</v>
      </c>
      <c r="J11" s="1010">
        <v>0.17549433714416057</v>
      </c>
      <c r="K11" s="1011"/>
      <c r="L11" s="1011"/>
      <c r="M11" s="1011"/>
      <c r="N11" s="127"/>
      <c r="O11" s="1632"/>
      <c r="P11" s="1012"/>
      <c r="Q11" s="1011"/>
      <c r="R11" s="1011"/>
      <c r="S11" s="1011"/>
      <c r="T11" s="1011"/>
      <c r="U11" s="1011"/>
      <c r="V11" s="1011"/>
      <c r="W11" s="127"/>
      <c r="X11" s="127"/>
      <c r="AD11" s="1631"/>
      <c r="AE11" s="1013"/>
      <c r="AF11" s="1014"/>
      <c r="AG11" s="1014"/>
      <c r="AH11" s="1014"/>
      <c r="AI11" s="1014"/>
      <c r="AJ11" s="1014"/>
      <c r="AK11" s="1014"/>
      <c r="AL11" s="1014"/>
      <c r="AM11" s="1014"/>
    </row>
    <row r="12" spans="1:39" s="201" customFormat="1" x14ac:dyDescent="0.35">
      <c r="A12" s="1631"/>
      <c r="B12" s="207" t="s">
        <v>147</v>
      </c>
      <c r="C12" s="1009">
        <v>27151</v>
      </c>
      <c r="D12" s="1010">
        <v>4.39146841089691E-2</v>
      </c>
      <c r="E12" s="1011"/>
      <c r="F12" s="1011"/>
      <c r="G12" s="1011"/>
      <c r="H12" s="1011" t="s">
        <v>146</v>
      </c>
      <c r="I12" s="207">
        <v>38679</v>
      </c>
      <c r="J12" s="1010">
        <v>6.2572089990956897E-2</v>
      </c>
      <c r="K12" s="1011"/>
      <c r="L12" s="1011"/>
      <c r="M12" s="1011"/>
      <c r="N12" s="127"/>
      <c r="O12" s="1632"/>
      <c r="P12" s="1012"/>
      <c r="Q12" s="1011"/>
      <c r="R12" s="1011"/>
      <c r="S12" s="1011"/>
      <c r="T12" s="1011"/>
      <c r="U12" s="1011"/>
      <c r="V12" s="1011"/>
      <c r="W12" s="127"/>
      <c r="X12" s="127"/>
      <c r="AD12" s="1631"/>
      <c r="AE12" s="1013"/>
      <c r="AF12" s="1014"/>
      <c r="AG12" s="1014"/>
      <c r="AH12" s="1014"/>
      <c r="AI12" s="1014"/>
      <c r="AJ12" s="1014"/>
      <c r="AK12" s="1014"/>
      <c r="AL12" s="1014"/>
      <c r="AM12" s="1014"/>
    </row>
    <row r="13" spans="1:39" s="201" customFormat="1" x14ac:dyDescent="0.35">
      <c r="A13" s="1631"/>
      <c r="B13" s="207" t="s">
        <v>145</v>
      </c>
      <c r="C13" s="1009">
        <v>20566</v>
      </c>
      <c r="D13" s="1010">
        <v>3.3263945835698819E-2</v>
      </c>
      <c r="E13" s="1011"/>
      <c r="F13" s="1011"/>
      <c r="G13" s="1011"/>
      <c r="H13" s="1011" t="s">
        <v>148</v>
      </c>
      <c r="I13" s="207">
        <v>5350</v>
      </c>
      <c r="J13" s="1010">
        <v>8.654843234096524E-3</v>
      </c>
      <c r="K13" s="1011"/>
      <c r="L13" s="1011"/>
      <c r="M13" s="1011"/>
      <c r="N13" s="127"/>
      <c r="O13" s="1632"/>
      <c r="P13" s="1012"/>
      <c r="Q13" s="1011"/>
      <c r="R13" s="1011"/>
      <c r="S13" s="1011"/>
      <c r="T13" s="1011"/>
      <c r="U13" s="1011"/>
      <c r="V13" s="1011"/>
      <c r="W13" s="127"/>
      <c r="X13" s="127"/>
      <c r="AD13" s="1631"/>
      <c r="AE13" s="1013"/>
      <c r="AF13" s="1014"/>
      <c r="AG13" s="1014"/>
      <c r="AH13" s="1014"/>
      <c r="AI13" s="1014"/>
      <c r="AJ13" s="1014"/>
      <c r="AK13" s="1014"/>
      <c r="AL13" s="1014"/>
      <c r="AM13" s="1014"/>
    </row>
    <row r="14" spans="1:39" s="201" customFormat="1" x14ac:dyDescent="0.35">
      <c r="A14" s="1631"/>
      <c r="B14" s="207" t="s">
        <v>151</v>
      </c>
      <c r="C14" s="1009">
        <v>10507</v>
      </c>
      <c r="D14" s="1010">
        <v>1.69942759358012E-2</v>
      </c>
      <c r="E14" s="1011"/>
      <c r="F14" s="1011"/>
      <c r="G14" s="1011"/>
      <c r="H14" s="1011" t="s">
        <v>150</v>
      </c>
      <c r="I14" s="207">
        <v>880</v>
      </c>
      <c r="J14" s="1011"/>
      <c r="K14" s="1011"/>
      <c r="L14" s="1011"/>
      <c r="M14" s="1011"/>
      <c r="N14" s="127"/>
      <c r="O14" s="1632"/>
      <c r="P14" s="1012"/>
      <c r="Q14" s="1011"/>
      <c r="R14" s="1011"/>
      <c r="S14" s="1011"/>
      <c r="T14" s="1011"/>
      <c r="U14" s="1011"/>
      <c r="V14" s="1011"/>
      <c r="W14" s="127"/>
      <c r="X14" s="127"/>
      <c r="AD14" s="1631"/>
      <c r="AE14" s="1013"/>
      <c r="AF14" s="1014"/>
      <c r="AG14" s="1014"/>
      <c r="AH14" s="1014"/>
      <c r="AI14" s="1014"/>
      <c r="AJ14" s="1014"/>
      <c r="AK14" s="1014"/>
      <c r="AL14" s="1014"/>
      <c r="AM14" s="1014"/>
    </row>
    <row r="15" spans="1:39" s="201" customFormat="1" x14ac:dyDescent="0.35">
      <c r="A15" s="1631"/>
      <c r="B15" s="207" t="s">
        <v>149</v>
      </c>
      <c r="C15" s="1009">
        <v>10794</v>
      </c>
      <c r="D15" s="1010">
        <v>1.7458476677551932E-2</v>
      </c>
      <c r="E15" s="1011"/>
      <c r="F15" s="1011"/>
      <c r="G15" s="1011"/>
      <c r="H15" s="1011"/>
      <c r="I15" s="127"/>
      <c r="J15" s="1011"/>
      <c r="K15" s="1011"/>
      <c r="L15" s="1011"/>
      <c r="M15" s="1011"/>
      <c r="N15" s="127"/>
      <c r="O15" s="1632"/>
      <c r="P15" s="1012"/>
      <c r="Q15" s="1011"/>
      <c r="R15" s="1011"/>
      <c r="S15" s="1011"/>
      <c r="T15" s="1011"/>
      <c r="U15" s="1011"/>
      <c r="V15" s="1011"/>
      <c r="W15" s="127"/>
      <c r="X15" s="127"/>
      <c r="AD15" s="1631"/>
      <c r="AE15" s="1013"/>
      <c r="AF15" s="1014"/>
      <c r="AG15" s="1014"/>
      <c r="AH15" s="1014"/>
      <c r="AI15" s="1014"/>
      <c r="AJ15" s="1014"/>
      <c r="AK15" s="1014"/>
      <c r="AL15" s="1014"/>
      <c r="AM15" s="1014"/>
    </row>
    <row r="16" spans="1:39" s="201" customFormat="1" x14ac:dyDescent="0.35">
      <c r="A16" s="1631"/>
      <c r="B16" s="207" t="s">
        <v>191</v>
      </c>
      <c r="C16" s="1009">
        <v>8553</v>
      </c>
      <c r="D16" s="1010">
        <v>1.3833829073846737E-2</v>
      </c>
      <c r="E16" s="1011"/>
      <c r="F16" s="1011"/>
      <c r="G16" s="1011"/>
      <c r="H16" s="1011"/>
      <c r="I16" s="127"/>
      <c r="J16" s="1011"/>
      <c r="K16" s="1011"/>
      <c r="L16" s="1011"/>
      <c r="M16" s="1011"/>
      <c r="N16" s="127"/>
      <c r="O16" s="1632"/>
      <c r="P16" s="1012"/>
      <c r="Q16" s="1011"/>
      <c r="R16" s="1011"/>
      <c r="S16" s="1011"/>
      <c r="T16" s="1011"/>
      <c r="U16" s="1011"/>
      <c r="V16" s="1011"/>
      <c r="W16" s="127"/>
      <c r="X16" s="127"/>
      <c r="AD16" s="1631"/>
      <c r="AE16" s="1013"/>
      <c r="AF16" s="1014"/>
      <c r="AG16" s="1014"/>
      <c r="AH16" s="1014"/>
      <c r="AI16" s="1014"/>
      <c r="AJ16" s="1014"/>
      <c r="AK16" s="1014"/>
      <c r="AL16" s="1014"/>
      <c r="AM16" s="1014"/>
    </row>
    <row r="17" spans="1:28" s="201" customFormat="1" x14ac:dyDescent="0.35">
      <c r="A17" s="1015"/>
      <c r="B17" s="207" t="s">
        <v>150</v>
      </c>
      <c r="C17" s="205">
        <v>52513</v>
      </c>
      <c r="D17" s="1010">
        <v>8.4935796346885736E-2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167852</v>
      </c>
      <c r="D19" s="206">
        <v>0.27115281787180284</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451179</v>
      </c>
      <c r="D20" s="206">
        <v>0.7288471821281971</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7" customFormat="1" x14ac:dyDescent="0.35">
      <c r="B23" s="128"/>
      <c r="C23" s="128"/>
      <c r="D23" s="128"/>
      <c r="E23" s="127"/>
      <c r="F23" s="127"/>
      <c r="G23" s="127"/>
      <c r="H23" s="127"/>
      <c r="I23" s="127"/>
      <c r="J23" s="127"/>
      <c r="K23" s="127"/>
      <c r="L23" s="127"/>
      <c r="M23" s="127"/>
      <c r="N23" s="996"/>
      <c r="O23" s="996"/>
      <c r="P23" s="996"/>
      <c r="Q23" s="996"/>
      <c r="R23" s="996"/>
      <c r="S23" s="996"/>
      <c r="T23" s="996"/>
      <c r="U23" s="996"/>
      <c r="V23" s="996"/>
      <c r="W23" s="996"/>
      <c r="X23" s="996"/>
      <c r="Y23" s="996"/>
      <c r="Z23" s="996"/>
      <c r="AA23" s="996"/>
      <c r="AB23" s="996"/>
    </row>
    <row r="24" spans="1:28" s="997" customFormat="1" x14ac:dyDescent="0.35">
      <c r="B24" s="127"/>
      <c r="C24" s="127"/>
      <c r="D24" s="127"/>
      <c r="E24" s="127"/>
      <c r="F24" s="127"/>
      <c r="G24" s="127"/>
      <c r="H24" s="127"/>
      <c r="I24" s="127"/>
      <c r="J24" s="127"/>
      <c r="K24" s="127"/>
      <c r="L24" s="127"/>
      <c r="M24" s="127"/>
      <c r="N24" s="996"/>
      <c r="O24" s="996"/>
      <c r="P24" s="996"/>
      <c r="Q24" s="996"/>
      <c r="R24" s="996"/>
      <c r="S24" s="996"/>
      <c r="T24" s="996"/>
      <c r="U24" s="996"/>
      <c r="V24" s="996"/>
      <c r="W24" s="996"/>
      <c r="X24" s="996"/>
      <c r="Y24" s="996"/>
      <c r="Z24" s="996"/>
      <c r="AA24" s="996"/>
      <c r="AB24" s="996"/>
    </row>
    <row r="25" spans="1:28" s="997" customFormat="1" x14ac:dyDescent="0.35">
      <c r="B25" s="127"/>
      <c r="C25" s="127"/>
      <c r="D25" s="127"/>
      <c r="E25" s="127"/>
      <c r="F25" s="127"/>
      <c r="G25" s="127"/>
      <c r="H25" s="127"/>
      <c r="I25" s="127"/>
      <c r="J25" s="127"/>
      <c r="K25" s="127"/>
      <c r="L25" s="127"/>
      <c r="M25" s="127"/>
      <c r="N25" s="996"/>
      <c r="O25" s="996"/>
      <c r="P25" s="996"/>
      <c r="Q25" s="996"/>
      <c r="R25" s="996"/>
      <c r="S25" s="996"/>
      <c r="T25" s="996"/>
      <c r="U25" s="996"/>
      <c r="V25" s="996"/>
      <c r="W25" s="996"/>
      <c r="X25" s="996"/>
      <c r="Y25" s="996"/>
      <c r="Z25" s="996"/>
      <c r="AA25" s="996"/>
      <c r="AB25" s="996"/>
    </row>
    <row r="26" spans="1:28" s="997" customFormat="1" x14ac:dyDescent="0.35">
      <c r="B26" s="127"/>
      <c r="C26" s="127"/>
      <c r="D26" s="127"/>
      <c r="E26" s="127"/>
      <c r="F26" s="127"/>
      <c r="G26" s="127"/>
      <c r="H26" s="127"/>
      <c r="I26" s="127"/>
      <c r="J26" s="127"/>
      <c r="K26" s="127"/>
      <c r="L26" s="127"/>
      <c r="M26" s="127"/>
      <c r="N26" s="996"/>
      <c r="O26" s="996"/>
      <c r="P26" s="996"/>
      <c r="Q26" s="996"/>
      <c r="R26" s="996"/>
      <c r="S26" s="996"/>
      <c r="T26" s="996"/>
      <c r="U26" s="996"/>
      <c r="V26" s="996"/>
      <c r="W26" s="996"/>
      <c r="X26" s="996"/>
      <c r="Y26" s="996"/>
      <c r="Z26" s="996"/>
      <c r="AA26" s="996"/>
      <c r="AB26" s="996"/>
    </row>
    <row r="27" spans="1:28" s="997" customFormat="1" x14ac:dyDescent="0.35">
      <c r="B27" s="127"/>
      <c r="C27" s="127"/>
      <c r="D27" s="127"/>
      <c r="E27" s="127"/>
      <c r="F27" s="127"/>
      <c r="G27" s="127"/>
      <c r="H27" s="127"/>
      <c r="I27" s="127"/>
      <c r="J27" s="127"/>
      <c r="K27" s="127"/>
      <c r="L27" s="127"/>
      <c r="M27" s="127"/>
      <c r="N27" s="996"/>
      <c r="O27" s="996"/>
      <c r="P27" s="996"/>
      <c r="Q27" s="996"/>
      <c r="R27" s="996"/>
      <c r="S27" s="996"/>
      <c r="T27" s="996"/>
      <c r="U27" s="996"/>
      <c r="V27" s="996"/>
      <c r="W27" s="996"/>
      <c r="X27" s="996"/>
      <c r="Y27" s="996"/>
      <c r="Z27" s="996"/>
      <c r="AA27" s="996"/>
      <c r="AB27" s="996"/>
    </row>
    <row r="28" spans="1:28" s="997" customFormat="1" x14ac:dyDescent="0.35">
      <c r="B28" s="127"/>
      <c r="C28" s="127"/>
      <c r="D28" s="127"/>
      <c r="E28" s="127"/>
      <c r="F28" s="127"/>
      <c r="G28" s="127"/>
      <c r="H28" s="127"/>
      <c r="I28" s="127"/>
      <c r="J28" s="127"/>
      <c r="K28" s="127"/>
      <c r="L28" s="127"/>
      <c r="M28" s="127"/>
      <c r="N28" s="996"/>
      <c r="O28" s="996"/>
      <c r="P28" s="996"/>
      <c r="Q28" s="996"/>
      <c r="R28" s="996"/>
      <c r="S28" s="996"/>
      <c r="T28" s="996"/>
      <c r="U28" s="996"/>
      <c r="V28" s="996"/>
      <c r="W28" s="996"/>
      <c r="X28" s="996"/>
      <c r="Y28" s="996"/>
      <c r="Z28" s="996"/>
      <c r="AA28" s="996"/>
      <c r="AB28" s="996"/>
    </row>
    <row r="29" spans="1:28" s="997" customFormat="1" x14ac:dyDescent="0.35">
      <c r="B29" s="127"/>
      <c r="C29" s="127"/>
      <c r="D29" s="127"/>
      <c r="E29" s="127"/>
      <c r="F29" s="127"/>
      <c r="G29" s="127"/>
      <c r="H29" s="127"/>
      <c r="I29" s="127"/>
      <c r="J29" s="127"/>
      <c r="K29" s="127"/>
      <c r="L29" s="127"/>
      <c r="M29" s="127"/>
      <c r="N29" s="996"/>
      <c r="O29" s="996"/>
      <c r="P29" s="996"/>
      <c r="Q29" s="996"/>
      <c r="R29" s="996"/>
      <c r="S29" s="996"/>
      <c r="T29" s="996"/>
      <c r="U29" s="996"/>
      <c r="V29" s="996"/>
      <c r="W29" s="996"/>
      <c r="X29" s="996"/>
      <c r="Y29" s="996"/>
      <c r="Z29" s="996"/>
      <c r="AA29" s="996"/>
      <c r="AB29" s="996"/>
    </row>
    <row r="30" spans="1:28" s="996" customFormat="1" x14ac:dyDescent="0.35">
      <c r="B30" s="127"/>
      <c r="C30" s="127"/>
      <c r="D30" s="127"/>
      <c r="E30" s="127"/>
      <c r="F30" s="127"/>
      <c r="G30" s="127"/>
      <c r="H30" s="127"/>
      <c r="I30" s="127"/>
      <c r="J30" s="127"/>
      <c r="K30" s="127"/>
      <c r="L30" s="127"/>
      <c r="M30" s="127"/>
    </row>
    <row r="31" spans="1:28" s="996" customFormat="1" x14ac:dyDescent="0.35">
      <c r="B31" s="127"/>
      <c r="C31" s="127"/>
      <c r="D31" s="127"/>
      <c r="E31" s="127"/>
      <c r="F31" s="127"/>
      <c r="G31" s="127"/>
      <c r="H31" s="127"/>
      <c r="I31" s="127"/>
      <c r="J31" s="127"/>
      <c r="K31" s="127"/>
      <c r="L31" s="127"/>
      <c r="M31" s="127"/>
    </row>
    <row r="32" spans="1:28" s="996" customFormat="1" x14ac:dyDescent="0.35">
      <c r="B32" s="127"/>
      <c r="C32" s="127"/>
      <c r="D32" s="127"/>
      <c r="E32" s="127"/>
      <c r="F32" s="127"/>
      <c r="G32" s="127"/>
      <c r="H32" s="127"/>
      <c r="I32" s="127"/>
      <c r="J32" s="127"/>
      <c r="K32" s="127"/>
      <c r="L32" s="127"/>
      <c r="M32" s="127"/>
    </row>
    <row r="33" spans="2:13" s="996" customFormat="1" x14ac:dyDescent="0.35">
      <c r="B33" s="127"/>
      <c r="C33" s="127"/>
      <c r="D33" s="127"/>
      <c r="E33" s="127"/>
      <c r="F33" s="127"/>
      <c r="G33" s="127"/>
      <c r="H33" s="127"/>
      <c r="I33" s="127"/>
      <c r="J33" s="127"/>
      <c r="K33" s="127"/>
      <c r="L33" s="127"/>
      <c r="M33" s="127"/>
    </row>
    <row r="34" spans="2:13" s="996" customFormat="1" x14ac:dyDescent="0.35">
      <c r="B34" s="127"/>
      <c r="C34" s="127"/>
      <c r="D34" s="127"/>
      <c r="E34" s="127"/>
      <c r="F34" s="127"/>
      <c r="G34" s="127"/>
      <c r="H34" s="127"/>
    </row>
    <row r="35" spans="2:13" s="996" customFormat="1" x14ac:dyDescent="0.35">
      <c r="B35" s="127"/>
      <c r="C35" s="127"/>
      <c r="D35" s="127"/>
      <c r="E35" s="127"/>
      <c r="F35" s="127"/>
      <c r="G35" s="127"/>
      <c r="H35" s="127"/>
    </row>
    <row r="36" spans="2:13" s="996" customFormat="1" x14ac:dyDescent="0.35">
      <c r="B36" s="127"/>
      <c r="C36" s="127"/>
      <c r="D36" s="127"/>
      <c r="E36" s="127"/>
      <c r="F36" s="127"/>
      <c r="G36" s="127"/>
      <c r="H36" s="127"/>
    </row>
    <row r="37" spans="2:13" s="996" customFormat="1" x14ac:dyDescent="0.35">
      <c r="B37" s="127"/>
      <c r="C37" s="127"/>
      <c r="D37" s="127"/>
      <c r="E37" s="127"/>
      <c r="F37" s="127"/>
      <c r="G37" s="127"/>
      <c r="H37" s="127"/>
    </row>
    <row r="38" spans="2:13" s="996" customFormat="1" x14ac:dyDescent="0.35">
      <c r="B38" s="127"/>
      <c r="C38" s="127"/>
      <c r="D38" s="127"/>
      <c r="E38" s="127"/>
      <c r="F38" s="127"/>
      <c r="G38" s="127"/>
      <c r="H38" s="127"/>
    </row>
    <row r="39" spans="2:13" s="996" customFormat="1" x14ac:dyDescent="0.35">
      <c r="B39" s="127"/>
      <c r="C39" s="127"/>
      <c r="D39" s="127"/>
      <c r="E39" s="127"/>
      <c r="F39" s="127"/>
      <c r="G39" s="127"/>
      <c r="H39" s="127"/>
    </row>
    <row r="40" spans="2:13" s="996" customFormat="1" x14ac:dyDescent="0.35">
      <c r="B40" s="127"/>
      <c r="C40" s="127"/>
      <c r="D40" s="127"/>
      <c r="E40" s="127"/>
      <c r="F40" s="127"/>
      <c r="G40" s="127"/>
      <c r="H40" s="127"/>
    </row>
    <row r="41" spans="2:13" s="996" customFormat="1" x14ac:dyDescent="0.35">
      <c r="B41" s="127"/>
      <c r="C41" s="127"/>
      <c r="D41" s="127"/>
      <c r="E41" s="127"/>
      <c r="F41" s="127"/>
      <c r="G41" s="127"/>
      <c r="H41" s="127"/>
    </row>
    <row r="42" spans="2:13" s="996" customFormat="1" x14ac:dyDescent="0.35">
      <c r="B42" s="127"/>
      <c r="C42" s="127"/>
      <c r="D42" s="127"/>
    </row>
    <row r="43" spans="2:13" s="996" customFormat="1" x14ac:dyDescent="0.35"/>
    <row r="44" spans="2:13" s="996" customFormat="1" x14ac:dyDescent="0.35"/>
    <row r="45" spans="2:13" s="996" customFormat="1" x14ac:dyDescent="0.35"/>
    <row r="46" spans="2:13" s="996" customFormat="1" x14ac:dyDescent="0.35"/>
    <row r="47" spans="2:13" s="996" customFormat="1" x14ac:dyDescent="0.35"/>
    <row r="48" spans="2:13" s="996" customFormat="1" x14ac:dyDescent="0.35"/>
    <row r="49" s="996" customFormat="1" x14ac:dyDescent="0.35"/>
    <row r="50" s="996" customFormat="1" x14ac:dyDescent="0.35"/>
    <row r="51" s="996" customFormat="1" x14ac:dyDescent="0.35"/>
    <row r="52" s="996" customFormat="1" x14ac:dyDescent="0.35"/>
    <row r="53" s="996" customFormat="1" x14ac:dyDescent="0.35"/>
    <row r="54" s="996" customFormat="1" x14ac:dyDescent="0.35"/>
    <row r="55" s="996" customFormat="1" x14ac:dyDescent="0.35"/>
    <row r="56" s="996" customFormat="1" x14ac:dyDescent="0.35"/>
    <row r="57" s="996" customFormat="1" x14ac:dyDescent="0.35"/>
    <row r="58" s="996" customFormat="1" x14ac:dyDescent="0.35"/>
    <row r="59" s="996" customFormat="1" x14ac:dyDescent="0.35"/>
    <row r="60" s="996" customFormat="1" x14ac:dyDescent="0.35"/>
    <row r="61" s="996" customFormat="1" x14ac:dyDescent="0.35"/>
    <row r="62" s="996" customFormat="1" x14ac:dyDescent="0.35"/>
    <row r="63" s="996" customFormat="1" x14ac:dyDescent="0.35"/>
    <row r="64" s="996" customFormat="1" x14ac:dyDescent="0.35"/>
    <row r="65" spans="2:4" s="996" customFormat="1" x14ac:dyDescent="0.35"/>
    <row r="66" spans="2:4" s="996" customFormat="1" x14ac:dyDescent="0.35"/>
    <row r="67" spans="2:4" s="128" customFormat="1" x14ac:dyDescent="0.35">
      <c r="B67" s="996"/>
      <c r="C67" s="996"/>
      <c r="D67" s="996"/>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7"/>
      <c r="B6" s="1494" t="s">
        <v>447</v>
      </c>
      <c r="C6" s="1494"/>
      <c r="D6" s="1494"/>
      <c r="E6" s="1494"/>
      <c r="F6" s="1494"/>
      <c r="G6" s="1494"/>
      <c r="H6" s="1494"/>
      <c r="I6" s="1494"/>
      <c r="J6" s="1494"/>
      <c r="K6" s="1494"/>
      <c r="L6" s="1494"/>
      <c r="M6" s="1494"/>
      <c r="N6" s="1494"/>
      <c r="O6" s="1018"/>
    </row>
    <row r="7" spans="1:17" s="621" customFormat="1" ht="11.25" customHeight="1" x14ac:dyDescent="0.25">
      <c r="A7" s="1017"/>
      <c r="B7" s="1494"/>
      <c r="C7" s="1494"/>
      <c r="D7" s="1494"/>
      <c r="E7" s="1494"/>
      <c r="F7" s="1494"/>
      <c r="G7" s="1494"/>
      <c r="H7" s="1494"/>
      <c r="I7" s="1494"/>
      <c r="J7" s="1494"/>
      <c r="K7" s="1494"/>
      <c r="L7" s="1494"/>
      <c r="M7" s="1494"/>
      <c r="N7" s="1494"/>
      <c r="O7" s="1018"/>
    </row>
    <row r="8" spans="1:17" s="621" customFormat="1" ht="15.75" customHeight="1" x14ac:dyDescent="0.25">
      <c r="A8" s="1017"/>
      <c r="B8" s="1633" t="str">
        <f>porsaad!$B$6</f>
        <v>Situación a 30 de junio de 2024</v>
      </c>
      <c r="C8" s="1633"/>
      <c r="D8" s="1633"/>
      <c r="E8" s="1633"/>
      <c r="F8" s="1633"/>
      <c r="G8" s="1633"/>
      <c r="H8" s="1633"/>
      <c r="I8" s="1633"/>
      <c r="J8" s="1633"/>
      <c r="K8" s="1633"/>
      <c r="L8" s="1633"/>
      <c r="M8" s="1633"/>
      <c r="N8" s="1633"/>
      <c r="O8" s="1019"/>
      <c r="P8" s="1019"/>
      <c r="Q8" s="1019"/>
    </row>
    <row r="9" spans="1:17" s="700" customFormat="1" ht="6" customHeight="1" x14ac:dyDescent="0.35">
      <c r="A9" s="1020"/>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634" t="s">
        <v>0</v>
      </c>
      <c r="D11" s="1634"/>
      <c r="E11" s="1634"/>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21">
        <v>15496</v>
      </c>
      <c r="D13" s="1021">
        <v>69977</v>
      </c>
      <c r="E13" s="1021" t="e">
        <v>#REF!</v>
      </c>
      <c r="F13" s="1021">
        <v>85473</v>
      </c>
      <c r="G13" s="129">
        <v>0.18129701777169399</v>
      </c>
      <c r="H13" s="129">
        <v>0.81870298222830606</v>
      </c>
      <c r="I13" s="129">
        <v>0.27115281787180284</v>
      </c>
      <c r="M13" s="1021"/>
      <c r="N13" s="1021"/>
      <c r="O13" s="1022"/>
      <c r="P13" s="1022"/>
      <c r="Q13" s="1022"/>
    </row>
    <row r="14" spans="1:17" s="101" customFormat="1" x14ac:dyDescent="0.35">
      <c r="B14" s="101" t="s">
        <v>7</v>
      </c>
      <c r="C14" s="1021">
        <v>6496</v>
      </c>
      <c r="D14" s="1021">
        <v>15146</v>
      </c>
      <c r="E14" s="1021" t="e">
        <v>#REF!</v>
      </c>
      <c r="F14" s="1021">
        <v>21642</v>
      </c>
      <c r="G14" s="129">
        <v>0.30015710193142964</v>
      </c>
      <c r="H14" s="129">
        <v>0.69984289806857036</v>
      </c>
      <c r="I14" s="129">
        <v>0.27115281787180284</v>
      </c>
      <c r="M14" s="1021"/>
      <c r="N14" s="1021"/>
      <c r="O14" s="1022"/>
      <c r="P14" s="1022"/>
      <c r="Q14" s="1022"/>
    </row>
    <row r="15" spans="1:17" s="101" customFormat="1" x14ac:dyDescent="0.35">
      <c r="B15" s="101" t="s">
        <v>37</v>
      </c>
      <c r="C15" s="1021">
        <v>3083</v>
      </c>
      <c r="D15" s="1021">
        <v>8783</v>
      </c>
      <c r="E15" s="1021" t="e">
        <v>#REF!</v>
      </c>
      <c r="F15" s="1021">
        <v>11866</v>
      </c>
      <c r="G15" s="129">
        <v>0.25981796730153378</v>
      </c>
      <c r="H15" s="129">
        <v>0.74018203269846616</v>
      </c>
      <c r="I15" s="129">
        <v>0.27115281787180284</v>
      </c>
      <c r="M15" s="1021"/>
      <c r="N15" s="1021"/>
      <c r="O15" s="1022"/>
      <c r="P15" s="1022"/>
      <c r="Q15" s="1022"/>
    </row>
    <row r="16" spans="1:17" s="101" customFormat="1" x14ac:dyDescent="0.35">
      <c r="B16" s="101" t="s">
        <v>38</v>
      </c>
      <c r="C16" s="1021">
        <v>6940</v>
      </c>
      <c r="D16" s="1021">
        <v>16892</v>
      </c>
      <c r="E16" s="1021" t="e">
        <v>#REF!</v>
      </c>
      <c r="F16" s="1021">
        <v>23832</v>
      </c>
      <c r="G16" s="129">
        <v>0.29120510238335012</v>
      </c>
      <c r="H16" s="129">
        <v>0.70879489761664993</v>
      </c>
      <c r="I16" s="129">
        <v>0.27115281787180284</v>
      </c>
      <c r="M16" s="1021"/>
      <c r="N16" s="1021"/>
      <c r="O16" s="1022"/>
      <c r="P16" s="1022"/>
      <c r="Q16" s="1022"/>
    </row>
    <row r="17" spans="2:17" s="101" customFormat="1" x14ac:dyDescent="0.35">
      <c r="B17" s="101" t="s">
        <v>6</v>
      </c>
      <c r="C17" s="1021">
        <v>4917</v>
      </c>
      <c r="D17" s="1021">
        <v>13756</v>
      </c>
      <c r="E17" s="1021" t="e">
        <v>#REF!</v>
      </c>
      <c r="F17" s="1021">
        <v>18673</v>
      </c>
      <c r="G17" s="129">
        <v>0.26332137310555348</v>
      </c>
      <c r="H17" s="129">
        <v>0.73667862689444652</v>
      </c>
      <c r="I17" s="129">
        <v>0.27115281787180284</v>
      </c>
      <c r="M17" s="1021"/>
      <c r="N17" s="1021"/>
      <c r="O17" s="1022"/>
      <c r="P17" s="1022"/>
      <c r="Q17" s="1022"/>
    </row>
    <row r="18" spans="2:17" s="101" customFormat="1" x14ac:dyDescent="0.35">
      <c r="B18" s="101" t="s">
        <v>5</v>
      </c>
      <c r="C18" s="1021">
        <v>2633</v>
      </c>
      <c r="D18" s="1021">
        <v>6745</v>
      </c>
      <c r="E18" s="1021" t="e">
        <v>#REF!</v>
      </c>
      <c r="F18" s="1021">
        <v>9378</v>
      </c>
      <c r="G18" s="129">
        <v>0.28076348901684794</v>
      </c>
      <c r="H18" s="129">
        <v>0.71923651098315211</v>
      </c>
      <c r="I18" s="129">
        <v>0.27115281787180284</v>
      </c>
      <c r="M18" s="1021"/>
      <c r="N18" s="1021"/>
      <c r="O18" s="1022"/>
      <c r="P18" s="1022"/>
      <c r="Q18" s="1022"/>
    </row>
    <row r="19" spans="2:17" s="101" customFormat="1" x14ac:dyDescent="0.35">
      <c r="B19" s="101" t="s">
        <v>4</v>
      </c>
      <c r="C19" s="1021">
        <v>8469</v>
      </c>
      <c r="D19" s="1021">
        <v>26133</v>
      </c>
      <c r="E19" s="1021" t="e">
        <v>#REF!</v>
      </c>
      <c r="F19" s="1021">
        <v>34602</v>
      </c>
      <c r="G19" s="129">
        <v>0.24475463846020462</v>
      </c>
      <c r="H19" s="129">
        <v>0.75524536153979538</v>
      </c>
      <c r="I19" s="129">
        <v>0.27115281787180284</v>
      </c>
      <c r="M19" s="1021"/>
      <c r="N19" s="1021"/>
      <c r="O19" s="1022"/>
      <c r="P19" s="1022"/>
      <c r="Q19" s="1022"/>
    </row>
    <row r="20" spans="2:17" s="101" customFormat="1" x14ac:dyDescent="0.35">
      <c r="B20" s="101" t="s">
        <v>40</v>
      </c>
      <c r="C20" s="1021">
        <v>4494</v>
      </c>
      <c r="D20" s="1021">
        <v>15306</v>
      </c>
      <c r="E20" s="1021" t="e">
        <v>#REF!</v>
      </c>
      <c r="F20" s="1021">
        <v>19800</v>
      </c>
      <c r="G20" s="129">
        <v>0.22696969696969696</v>
      </c>
      <c r="H20" s="129">
        <v>0.77303030303030307</v>
      </c>
      <c r="I20" s="129">
        <v>0.27115281787180284</v>
      </c>
      <c r="M20" s="1021"/>
      <c r="N20" s="1021"/>
      <c r="O20" s="1022"/>
      <c r="P20" s="1022"/>
      <c r="Q20" s="1022"/>
    </row>
    <row r="21" spans="2:17" s="101" customFormat="1" x14ac:dyDescent="0.35">
      <c r="B21" s="101" t="s">
        <v>41</v>
      </c>
      <c r="C21" s="1021">
        <v>46129</v>
      </c>
      <c r="D21" s="1021">
        <v>85766</v>
      </c>
      <c r="E21" s="1021" t="e">
        <v>#REF!</v>
      </c>
      <c r="F21" s="1021">
        <v>131895</v>
      </c>
      <c r="G21" s="129">
        <v>0.34974032374237085</v>
      </c>
      <c r="H21" s="129">
        <v>0.65025967625762915</v>
      </c>
      <c r="I21" s="129">
        <v>0.27115281787180284</v>
      </c>
      <c r="M21" s="1021"/>
      <c r="N21" s="1021"/>
      <c r="O21" s="1022"/>
      <c r="P21" s="1022"/>
      <c r="Q21" s="1022"/>
    </row>
    <row r="22" spans="2:17" s="101" customFormat="1" x14ac:dyDescent="0.35">
      <c r="B22" s="101" t="s">
        <v>3</v>
      </c>
      <c r="C22" s="1021">
        <v>28467</v>
      </c>
      <c r="D22" s="1021">
        <v>79614</v>
      </c>
      <c r="E22" s="1021" t="e">
        <v>#REF!</v>
      </c>
      <c r="F22" s="1021">
        <v>108081</v>
      </c>
      <c r="G22" s="129">
        <v>0.26338579398784245</v>
      </c>
      <c r="H22" s="129">
        <v>0.73661420601215755</v>
      </c>
      <c r="I22" s="129">
        <v>0.27115281787180284</v>
      </c>
      <c r="M22" s="1021"/>
      <c r="N22" s="1021"/>
      <c r="O22" s="1022"/>
      <c r="P22" s="1022"/>
      <c r="Q22" s="1022"/>
    </row>
    <row r="23" spans="2:17" s="101" customFormat="1" x14ac:dyDescent="0.35">
      <c r="B23" s="101" t="s">
        <v>2</v>
      </c>
      <c r="C23" s="1021">
        <v>1238</v>
      </c>
      <c r="D23" s="1021">
        <v>5416</v>
      </c>
      <c r="E23" s="1021" t="e">
        <v>#REF!</v>
      </c>
      <c r="F23" s="1021">
        <v>6654</v>
      </c>
      <c r="G23" s="129">
        <v>0.18605350165314097</v>
      </c>
      <c r="H23" s="129">
        <v>0.81394649834685906</v>
      </c>
      <c r="I23" s="129">
        <v>0.27115281787180284</v>
      </c>
      <c r="M23" s="1021"/>
      <c r="N23" s="1021"/>
      <c r="O23" s="1022"/>
      <c r="P23" s="1022"/>
      <c r="Q23" s="1022"/>
    </row>
    <row r="24" spans="2:17" s="101" customFormat="1" x14ac:dyDescent="0.35">
      <c r="B24" s="101" t="s">
        <v>35</v>
      </c>
      <c r="C24" s="1021">
        <v>2933</v>
      </c>
      <c r="D24" s="1021">
        <v>15984</v>
      </c>
      <c r="E24" s="1021" t="e">
        <v>#REF!</v>
      </c>
      <c r="F24" s="1021">
        <v>18917</v>
      </c>
      <c r="G24" s="129">
        <v>0.15504572606650102</v>
      </c>
      <c r="H24" s="129">
        <v>0.84495427393349898</v>
      </c>
      <c r="I24" s="129">
        <v>0.27115281787180284</v>
      </c>
      <c r="M24" s="1021"/>
      <c r="N24" s="1021"/>
      <c r="O24" s="1022"/>
      <c r="P24" s="1022"/>
      <c r="Q24" s="1022"/>
    </row>
    <row r="25" spans="2:17" s="101" customFormat="1" x14ac:dyDescent="0.35">
      <c r="B25" s="101" t="s">
        <v>42</v>
      </c>
      <c r="C25" s="1021">
        <v>12752</v>
      </c>
      <c r="D25" s="1021">
        <v>37747</v>
      </c>
      <c r="E25" s="1021" t="e">
        <v>#REF!</v>
      </c>
      <c r="F25" s="1021">
        <v>50499</v>
      </c>
      <c r="G25" s="129">
        <v>0.25251985187825504</v>
      </c>
      <c r="H25" s="129">
        <v>0.74748014812174501</v>
      </c>
      <c r="I25" s="129">
        <v>0.27115281787180284</v>
      </c>
      <c r="M25" s="1021"/>
      <c r="N25" s="1021"/>
      <c r="O25" s="1022"/>
      <c r="P25" s="1022"/>
      <c r="Q25" s="1022"/>
    </row>
    <row r="26" spans="2:17" s="101" customFormat="1" x14ac:dyDescent="0.35">
      <c r="B26" s="101" t="s">
        <v>43</v>
      </c>
      <c r="C26" s="1021">
        <v>7668</v>
      </c>
      <c r="D26" s="1021">
        <v>19062</v>
      </c>
      <c r="E26" s="1021" t="e">
        <v>#REF!</v>
      </c>
      <c r="F26" s="1021">
        <v>26730</v>
      </c>
      <c r="G26" s="129">
        <v>0.28686868686868688</v>
      </c>
      <c r="H26" s="129">
        <v>0.71313131313131317</v>
      </c>
      <c r="I26" s="129">
        <v>0.27115281787180284</v>
      </c>
      <c r="M26" s="1021"/>
      <c r="N26" s="1021"/>
      <c r="O26" s="1022"/>
      <c r="P26" s="1022"/>
      <c r="Q26" s="1022"/>
    </row>
    <row r="27" spans="2:17" s="101" customFormat="1" x14ac:dyDescent="0.35">
      <c r="B27" s="101" t="s">
        <v>44</v>
      </c>
      <c r="C27" s="1021">
        <v>2843</v>
      </c>
      <c r="D27" s="1021">
        <v>7254</v>
      </c>
      <c r="E27" s="1021" t="e">
        <v>#REF!</v>
      </c>
      <c r="F27" s="1021">
        <v>10097</v>
      </c>
      <c r="G27" s="129">
        <v>0.28156878280677428</v>
      </c>
      <c r="H27" s="129">
        <v>0.71843121719322567</v>
      </c>
      <c r="I27" s="129">
        <v>0.27115281787180284</v>
      </c>
      <c r="M27" s="1021"/>
      <c r="N27" s="1021"/>
      <c r="O27" s="1022"/>
      <c r="P27" s="1022"/>
      <c r="Q27" s="1022"/>
    </row>
    <row r="28" spans="2:17" s="101" customFormat="1" x14ac:dyDescent="0.35">
      <c r="B28" s="101" t="s">
        <v>45</v>
      </c>
      <c r="C28" s="1021">
        <v>12680</v>
      </c>
      <c r="D28" s="1021">
        <v>25137</v>
      </c>
      <c r="E28" s="1021" t="e">
        <v>#REF!</v>
      </c>
      <c r="F28" s="1021">
        <v>37817</v>
      </c>
      <c r="G28" s="129">
        <v>0.33529893963032498</v>
      </c>
      <c r="H28" s="129">
        <v>0.66470106036967502</v>
      </c>
      <c r="I28" s="129">
        <v>0.27115281787180284</v>
      </c>
      <c r="M28" s="1021"/>
      <c r="N28" s="1021"/>
      <c r="O28" s="1022"/>
      <c r="P28" s="1022"/>
      <c r="Q28" s="1022"/>
    </row>
    <row r="29" spans="2:17" s="101" customFormat="1" x14ac:dyDescent="0.35">
      <c r="B29" s="101" t="s">
        <v>46</v>
      </c>
      <c r="C29" s="1021">
        <v>359</v>
      </c>
      <c r="D29" s="1021">
        <v>850</v>
      </c>
      <c r="E29" s="1021" t="e">
        <v>#REF!</v>
      </c>
      <c r="F29" s="1021">
        <v>1209</v>
      </c>
      <c r="G29" s="129">
        <v>0.29693961952026471</v>
      </c>
      <c r="H29" s="129">
        <v>0.70306038047973529</v>
      </c>
      <c r="I29" s="129">
        <v>0.27115281787180284</v>
      </c>
      <c r="M29" s="1021"/>
      <c r="N29" s="1021"/>
      <c r="O29" s="1022"/>
      <c r="P29" s="1022"/>
      <c r="Q29" s="1022"/>
    </row>
    <row r="30" spans="2:17" s="101" customFormat="1" x14ac:dyDescent="0.35">
      <c r="B30" s="101" t="s">
        <v>39</v>
      </c>
      <c r="C30" s="1021">
        <v>146</v>
      </c>
      <c r="D30" s="1021">
        <v>712</v>
      </c>
      <c r="E30" s="1021" t="e">
        <v>#REF!</v>
      </c>
      <c r="F30" s="1021">
        <v>858</v>
      </c>
      <c r="G30" s="129">
        <v>0.17016317016317017</v>
      </c>
      <c r="H30" s="129">
        <v>0.82983682983682983</v>
      </c>
      <c r="I30" s="129">
        <v>0.27115281787180284</v>
      </c>
      <c r="M30" s="1021"/>
      <c r="N30" s="1021"/>
      <c r="O30" s="1022"/>
      <c r="P30" s="1022"/>
      <c r="Q30" s="1022"/>
    </row>
    <row r="31" spans="2:17" s="101" customFormat="1" x14ac:dyDescent="0.35">
      <c r="B31" s="101" t="s">
        <v>47</v>
      </c>
      <c r="C31" s="1021">
        <v>109</v>
      </c>
      <c r="D31" s="1021">
        <v>899</v>
      </c>
      <c r="E31" s="1021" t="e">
        <v>#REF!</v>
      </c>
      <c r="F31" s="1021">
        <v>1008</v>
      </c>
      <c r="G31" s="129">
        <v>0.10813492063492064</v>
      </c>
      <c r="H31" s="129">
        <v>0.89186507936507942</v>
      </c>
      <c r="I31" s="129">
        <v>0.27115281787180284</v>
      </c>
      <c r="M31" s="1021"/>
      <c r="N31" s="1021"/>
      <c r="O31" s="1022"/>
      <c r="P31" s="1022"/>
      <c r="Q31" s="1022"/>
    </row>
    <row r="32" spans="2:17" s="101" customFormat="1" x14ac:dyDescent="0.35">
      <c r="B32" s="104" t="s">
        <v>0</v>
      </c>
      <c r="C32" s="105">
        <v>167852</v>
      </c>
      <c r="D32" s="105">
        <v>451179</v>
      </c>
      <c r="E32" s="105" t="e">
        <v>#REF!</v>
      </c>
      <c r="F32" s="105">
        <v>619031</v>
      </c>
      <c r="G32" s="1023">
        <v>0.27115281787180284</v>
      </c>
      <c r="H32" s="1023">
        <v>0.7288471821281971</v>
      </c>
      <c r="I32" s="129">
        <v>0.27115281787180284</v>
      </c>
      <c r="M32" s="1021"/>
      <c r="N32" s="1021"/>
      <c r="O32" s="1022"/>
      <c r="P32" s="1022"/>
      <c r="Q32" s="1022"/>
    </row>
    <row r="33" spans="13:16" s="101" customFormat="1" x14ac:dyDescent="0.35">
      <c r="M33" s="1021"/>
      <c r="N33" s="1021"/>
      <c r="O33" s="1022"/>
      <c r="P33" s="1022"/>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7"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B28"/>
  <sheetViews>
    <sheetView topLeftCell="A2" zoomScale="70" zoomScaleNormal="70" workbookViewId="0">
      <selection activeCell="W9" sqref="W9:X27"/>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368</v>
      </c>
      <c r="C3" s="1362"/>
      <c r="D3" s="1362"/>
      <c r="E3" s="1362"/>
      <c r="F3" s="1362"/>
      <c r="G3" s="1362"/>
      <c r="H3" s="1362"/>
      <c r="I3" s="1362"/>
      <c r="J3" s="1362"/>
      <c r="K3" s="1362"/>
      <c r="L3" s="1362"/>
      <c r="M3" s="1362"/>
      <c r="N3" s="1362"/>
      <c r="O3" s="1362"/>
      <c r="P3" s="1362"/>
      <c r="Q3" s="1362"/>
      <c r="R3" s="1362"/>
      <c r="S3" s="1362"/>
      <c r="T3" s="1362"/>
      <c r="U3" s="1362"/>
      <c r="V3" s="1362"/>
      <c r="W3" s="1362"/>
      <c r="X3" s="1362"/>
    </row>
    <row r="5" spans="1:26" x14ac:dyDescent="0.3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3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45473</v>
      </c>
      <c r="X6" s="1370"/>
    </row>
    <row r="7" spans="1:26" x14ac:dyDescent="0.35">
      <c r="B7" s="225"/>
      <c r="C7" s="219"/>
      <c r="D7" s="226">
        <v>43465</v>
      </c>
      <c r="E7" s="227">
        <v>43830</v>
      </c>
      <c r="F7" s="228">
        <v>44196</v>
      </c>
      <c r="G7" s="228">
        <v>44561</v>
      </c>
      <c r="H7" s="228">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287340</v>
      </c>
      <c r="E9" s="300">
        <v>294246</v>
      </c>
      <c r="F9" s="300">
        <v>285089</v>
      </c>
      <c r="G9" s="254">
        <v>295552</v>
      </c>
      <c r="H9" s="254">
        <v>307238</v>
      </c>
      <c r="I9" s="254">
        <v>322158</v>
      </c>
      <c r="J9" s="301">
        <v>307827</v>
      </c>
      <c r="K9" s="302"/>
      <c r="L9" s="222"/>
      <c r="M9" s="278">
        <v>2.4034245145124311E-2</v>
      </c>
      <c r="N9" s="279">
        <v>6906</v>
      </c>
      <c r="O9" s="280">
        <v>-3.1120219136368865E-2</v>
      </c>
      <c r="P9" s="279">
        <v>-9157</v>
      </c>
      <c r="Q9" s="280">
        <f t="shared" ref="Q9:Q27" si="0">G9/F9-1</f>
        <v>3.6700819744009738E-2</v>
      </c>
      <c r="R9" s="279">
        <f t="shared" ref="R9:R27" si="1">G9-F9</f>
        <v>10463</v>
      </c>
      <c r="S9" s="280">
        <f>H9/G9-1</f>
        <v>3.9539573408401862E-2</v>
      </c>
      <c r="T9" s="279">
        <f>H9-G9</f>
        <v>11686</v>
      </c>
      <c r="U9" s="280">
        <f>I9/H9-1</f>
        <v>4.8561701352046294E-2</v>
      </c>
      <c r="V9" s="279">
        <f>I9-H9</f>
        <v>14920</v>
      </c>
      <c r="W9" s="280">
        <v>-2.4230436395104471E-2</v>
      </c>
      <c r="X9" s="279">
        <v>-7644</v>
      </c>
    </row>
    <row r="10" spans="1:26" x14ac:dyDescent="0.35">
      <c r="B10" s="303" t="s">
        <v>7</v>
      </c>
      <c r="C10" s="219"/>
      <c r="D10" s="253">
        <v>35146</v>
      </c>
      <c r="E10" s="254">
        <v>39188</v>
      </c>
      <c r="F10" s="254">
        <v>36344</v>
      </c>
      <c r="G10" s="254">
        <v>37924</v>
      </c>
      <c r="H10" s="254">
        <v>39112</v>
      </c>
      <c r="I10" s="254">
        <v>40520</v>
      </c>
      <c r="J10" s="257">
        <v>41954</v>
      </c>
      <c r="K10" s="304"/>
      <c r="L10" s="219"/>
      <c r="M10" s="256">
        <v>0.11500597507539978</v>
      </c>
      <c r="N10" s="257">
        <v>4042</v>
      </c>
      <c r="O10" s="258">
        <v>-7.2573236705113842E-2</v>
      </c>
      <c r="P10" s="257">
        <v>-2844</v>
      </c>
      <c r="Q10" s="258">
        <f t="shared" si="0"/>
        <v>4.3473475676865547E-2</v>
      </c>
      <c r="R10" s="257">
        <f t="shared" si="1"/>
        <v>1580</v>
      </c>
      <c r="S10" s="258">
        <f t="shared" ref="S10:S27" si="2">H10/G10-1</f>
        <v>3.1325809513764291E-2</v>
      </c>
      <c r="T10" s="257">
        <f t="shared" ref="T10:T27" si="3">H10-G10</f>
        <v>1188</v>
      </c>
      <c r="U10" s="258">
        <f t="shared" ref="U10:U27" si="4">I10/H10-1</f>
        <v>3.5999181836776417E-2</v>
      </c>
      <c r="V10" s="257">
        <f t="shared" ref="V10:V27" si="5">I10-H10</f>
        <v>1408</v>
      </c>
      <c r="W10" s="258">
        <v>3.908262334059831E-2</v>
      </c>
      <c r="X10" s="257">
        <v>1578</v>
      </c>
    </row>
    <row r="11" spans="1:26" x14ac:dyDescent="0.35">
      <c r="B11" s="303" t="s">
        <v>37</v>
      </c>
      <c r="C11" s="219"/>
      <c r="D11" s="253">
        <v>25573</v>
      </c>
      <c r="E11" s="254">
        <v>26877</v>
      </c>
      <c r="F11" s="254">
        <v>27263</v>
      </c>
      <c r="G11" s="254">
        <v>29763</v>
      </c>
      <c r="H11" s="254">
        <v>31755</v>
      </c>
      <c r="I11" s="254">
        <v>32560</v>
      </c>
      <c r="J11" s="257">
        <v>32296</v>
      </c>
      <c r="L11" s="222"/>
      <c r="M11" s="256">
        <v>5.0991279865483019E-2</v>
      </c>
      <c r="N11" s="257">
        <v>1304</v>
      </c>
      <c r="O11" s="258">
        <v>1.436172191836893E-2</v>
      </c>
      <c r="P11" s="257">
        <v>386</v>
      </c>
      <c r="Q11" s="258">
        <f t="shared" si="0"/>
        <v>9.1699372776290256E-2</v>
      </c>
      <c r="R11" s="257">
        <f t="shared" si="1"/>
        <v>2500</v>
      </c>
      <c r="S11" s="258">
        <f t="shared" si="2"/>
        <v>6.6928737022477591E-2</v>
      </c>
      <c r="T11" s="257">
        <f t="shared" si="3"/>
        <v>1992</v>
      </c>
      <c r="U11" s="258">
        <f t="shared" si="4"/>
        <v>2.5350338529365413E-2</v>
      </c>
      <c r="V11" s="257">
        <f t="shared" si="5"/>
        <v>805</v>
      </c>
      <c r="W11" s="258">
        <v>-2.5967367373405326E-2</v>
      </c>
      <c r="X11" s="257">
        <v>-861</v>
      </c>
    </row>
    <row r="12" spans="1:26" x14ac:dyDescent="0.35">
      <c r="B12" s="303" t="s">
        <v>38</v>
      </c>
      <c r="C12" s="219"/>
      <c r="D12" s="253">
        <v>20139</v>
      </c>
      <c r="E12" s="254">
        <v>24991</v>
      </c>
      <c r="F12" s="254">
        <v>25528</v>
      </c>
      <c r="G12" s="254">
        <v>26990</v>
      </c>
      <c r="H12" s="254">
        <v>29491</v>
      </c>
      <c r="I12" s="254">
        <v>33350</v>
      </c>
      <c r="J12" s="257">
        <v>34706</v>
      </c>
      <c r="L12" s="222"/>
      <c r="M12" s="256">
        <v>0.24092556730721482</v>
      </c>
      <c r="N12" s="257">
        <v>4852</v>
      </c>
      <c r="O12" s="258">
        <v>2.148773558481043E-2</v>
      </c>
      <c r="P12" s="257">
        <v>537</v>
      </c>
      <c r="Q12" s="258">
        <f t="shared" si="0"/>
        <v>5.7270448135380736E-2</v>
      </c>
      <c r="R12" s="257">
        <f t="shared" si="1"/>
        <v>1462</v>
      </c>
      <c r="S12" s="258">
        <f t="shared" si="2"/>
        <v>9.2663949610967133E-2</v>
      </c>
      <c r="T12" s="257">
        <f t="shared" si="3"/>
        <v>2501</v>
      </c>
      <c r="U12" s="258">
        <f t="shared" si="4"/>
        <v>0.13085348072293246</v>
      </c>
      <c r="V12" s="257">
        <f t="shared" si="5"/>
        <v>3859</v>
      </c>
      <c r="W12" s="258">
        <v>9.7249446727790012E-2</v>
      </c>
      <c r="X12" s="257">
        <v>3076</v>
      </c>
    </row>
    <row r="13" spans="1:26" x14ac:dyDescent="0.35">
      <c r="B13" s="303" t="s">
        <v>6</v>
      </c>
      <c r="C13" s="219"/>
      <c r="D13" s="253">
        <v>30594</v>
      </c>
      <c r="E13" s="254">
        <v>32430</v>
      </c>
      <c r="F13" s="254">
        <v>33152</v>
      </c>
      <c r="G13" s="254">
        <v>36737</v>
      </c>
      <c r="H13" s="254">
        <v>41768</v>
      </c>
      <c r="I13" s="254">
        <v>46523</v>
      </c>
      <c r="J13" s="257">
        <v>48667</v>
      </c>
      <c r="K13" s="304"/>
      <c r="L13" s="219"/>
      <c r="M13" s="256">
        <v>6.0011767013139927E-2</v>
      </c>
      <c r="N13" s="257">
        <v>1836</v>
      </c>
      <c r="O13" s="258">
        <v>2.2263336416898039E-2</v>
      </c>
      <c r="P13" s="257">
        <v>722</v>
      </c>
      <c r="Q13" s="258">
        <f t="shared" si="0"/>
        <v>0.10813827220077221</v>
      </c>
      <c r="R13" s="257">
        <f t="shared" si="1"/>
        <v>3585</v>
      </c>
      <c r="S13" s="258">
        <f t="shared" si="2"/>
        <v>0.13694640280915693</v>
      </c>
      <c r="T13" s="257">
        <f t="shared" si="3"/>
        <v>5031</v>
      </c>
      <c r="U13" s="258">
        <f t="shared" si="4"/>
        <v>0.11384313349932973</v>
      </c>
      <c r="V13" s="257">
        <f t="shared" si="5"/>
        <v>4755</v>
      </c>
      <c r="W13" s="258">
        <v>9.9421678037319827E-2</v>
      </c>
      <c r="X13" s="257">
        <v>4401</v>
      </c>
      <c r="Z13" s="224"/>
    </row>
    <row r="14" spans="1:26" x14ac:dyDescent="0.35">
      <c r="B14" s="303" t="s">
        <v>5</v>
      </c>
      <c r="C14" s="219"/>
      <c r="D14" s="253">
        <v>20401</v>
      </c>
      <c r="E14" s="254">
        <v>21169</v>
      </c>
      <c r="F14" s="254">
        <v>21022</v>
      </c>
      <c r="G14" s="254">
        <v>18734</v>
      </c>
      <c r="H14" s="254">
        <v>18426</v>
      </c>
      <c r="I14" s="254">
        <v>18749</v>
      </c>
      <c r="J14" s="257">
        <v>18364</v>
      </c>
      <c r="L14" s="222"/>
      <c r="M14" s="256">
        <v>3.7645213469927885E-2</v>
      </c>
      <c r="N14" s="257">
        <v>768</v>
      </c>
      <c r="O14" s="258">
        <v>-6.9441163966177388E-3</v>
      </c>
      <c r="P14" s="257">
        <v>-147</v>
      </c>
      <c r="Q14" s="258">
        <f t="shared" si="0"/>
        <v>-0.10883835981352863</v>
      </c>
      <c r="R14" s="257">
        <f t="shared" si="1"/>
        <v>-2288</v>
      </c>
      <c r="S14" s="258">
        <f t="shared" si="2"/>
        <v>-1.644069606063836E-2</v>
      </c>
      <c r="T14" s="257">
        <f t="shared" si="3"/>
        <v>-308</v>
      </c>
      <c r="U14" s="258">
        <f t="shared" si="4"/>
        <v>1.7529577770541538E-2</v>
      </c>
      <c r="V14" s="257">
        <f t="shared" si="5"/>
        <v>323</v>
      </c>
      <c r="W14" s="258">
        <v>-2.006403415154745E-2</v>
      </c>
      <c r="X14" s="257">
        <v>-376</v>
      </c>
      <c r="Z14" s="224"/>
    </row>
    <row r="15" spans="1:26" x14ac:dyDescent="0.35">
      <c r="B15" s="303" t="s">
        <v>4</v>
      </c>
      <c r="C15" s="219"/>
      <c r="D15" s="253">
        <v>94845</v>
      </c>
      <c r="E15" s="254">
        <v>106369</v>
      </c>
      <c r="F15" s="254">
        <v>105708</v>
      </c>
      <c r="G15" s="254">
        <v>108898</v>
      </c>
      <c r="H15" s="254">
        <v>114380</v>
      </c>
      <c r="I15" s="254">
        <v>122746</v>
      </c>
      <c r="J15" s="257">
        <v>124875</v>
      </c>
      <c r="L15" s="222"/>
      <c r="M15" s="256">
        <v>0.1215035057198588</v>
      </c>
      <c r="N15" s="257">
        <v>11524</v>
      </c>
      <c r="O15" s="258">
        <v>-6.2142165480544298E-3</v>
      </c>
      <c r="P15" s="257">
        <v>-661</v>
      </c>
      <c r="Q15" s="258">
        <f t="shared" si="0"/>
        <v>3.0177470011730323E-2</v>
      </c>
      <c r="R15" s="257">
        <f t="shared" si="1"/>
        <v>3190</v>
      </c>
      <c r="S15" s="258">
        <f t="shared" si="2"/>
        <v>5.0340685779353134E-2</v>
      </c>
      <c r="T15" s="257">
        <f t="shared" si="3"/>
        <v>5482</v>
      </c>
      <c r="U15" s="258">
        <f t="shared" si="4"/>
        <v>7.3142157719881196E-2</v>
      </c>
      <c r="V15" s="257">
        <f t="shared" si="5"/>
        <v>8366</v>
      </c>
      <c r="W15" s="258">
        <v>5.6195075741556799E-2</v>
      </c>
      <c r="X15" s="257">
        <v>6644</v>
      </c>
      <c r="Z15" s="224"/>
    </row>
    <row r="16" spans="1:26" x14ac:dyDescent="0.35">
      <c r="B16" s="303" t="s">
        <v>40</v>
      </c>
      <c r="C16" s="219"/>
      <c r="D16" s="253">
        <v>64964</v>
      </c>
      <c r="E16" s="254">
        <v>68077</v>
      </c>
      <c r="F16" s="254">
        <v>64772</v>
      </c>
      <c r="G16" s="254">
        <v>66829</v>
      </c>
      <c r="H16" s="254">
        <v>69929</v>
      </c>
      <c r="I16" s="254">
        <v>74835</v>
      </c>
      <c r="J16" s="257">
        <v>77656</v>
      </c>
      <c r="L16" s="222"/>
      <c r="M16" s="256">
        <v>4.7918847361615668E-2</v>
      </c>
      <c r="N16" s="257">
        <v>3113</v>
      </c>
      <c r="O16" s="258">
        <v>-4.8547967742409326E-2</v>
      </c>
      <c r="P16" s="257">
        <v>-3305</v>
      </c>
      <c r="Q16" s="258">
        <f t="shared" si="0"/>
        <v>3.1757549558451226E-2</v>
      </c>
      <c r="R16" s="257">
        <f t="shared" si="1"/>
        <v>2057</v>
      </c>
      <c r="S16" s="258">
        <f t="shared" si="2"/>
        <v>4.6387047539242054E-2</v>
      </c>
      <c r="T16" s="257">
        <f t="shared" si="3"/>
        <v>3100</v>
      </c>
      <c r="U16" s="258">
        <f t="shared" si="4"/>
        <v>7.0156873400162967E-2</v>
      </c>
      <c r="V16" s="257">
        <f t="shared" si="5"/>
        <v>4906</v>
      </c>
      <c r="W16" s="258">
        <v>5.8690406402094109E-2</v>
      </c>
      <c r="X16" s="257">
        <v>4305</v>
      </c>
      <c r="Z16" s="224"/>
    </row>
    <row r="17" spans="2:28" x14ac:dyDescent="0.35">
      <c r="B17" s="303" t="s">
        <v>41</v>
      </c>
      <c r="C17" s="219"/>
      <c r="D17" s="253">
        <v>230178</v>
      </c>
      <c r="E17" s="254">
        <v>239983</v>
      </c>
      <c r="F17" s="254">
        <v>230320</v>
      </c>
      <c r="G17" s="254">
        <v>245417</v>
      </c>
      <c r="H17" s="254">
        <v>257644</v>
      </c>
      <c r="I17" s="254">
        <v>250190</v>
      </c>
      <c r="J17" s="257">
        <v>258885</v>
      </c>
      <c r="L17" s="222"/>
      <c r="M17" s="256">
        <v>4.2597468046468467E-2</v>
      </c>
      <c r="N17" s="257">
        <v>9805</v>
      </c>
      <c r="O17" s="258">
        <v>-4.02653521291092E-2</v>
      </c>
      <c r="P17" s="257">
        <v>-9663</v>
      </c>
      <c r="Q17" s="258">
        <f t="shared" si="0"/>
        <v>6.5547933310177164E-2</v>
      </c>
      <c r="R17" s="257">
        <f t="shared" si="1"/>
        <v>15097</v>
      </c>
      <c r="S17" s="258">
        <f t="shared" si="2"/>
        <v>4.9821324521121202E-2</v>
      </c>
      <c r="T17" s="257">
        <f t="shared" si="3"/>
        <v>12227</v>
      </c>
      <c r="U17" s="258">
        <f t="shared" si="4"/>
        <v>-2.8931393706044028E-2</v>
      </c>
      <c r="V17" s="257">
        <f t="shared" si="5"/>
        <v>-7454</v>
      </c>
      <c r="W17" s="258">
        <v>-2.8566818512709258E-2</v>
      </c>
      <c r="X17" s="257">
        <v>-7613</v>
      </c>
      <c r="Z17" s="224"/>
    </row>
    <row r="18" spans="2:28" x14ac:dyDescent="0.35">
      <c r="B18" s="303" t="s">
        <v>3</v>
      </c>
      <c r="C18" s="219"/>
      <c r="D18" s="253">
        <v>85031</v>
      </c>
      <c r="E18" s="254">
        <v>103107</v>
      </c>
      <c r="F18" s="254">
        <v>115485</v>
      </c>
      <c r="G18" s="254">
        <v>129091</v>
      </c>
      <c r="H18" s="254">
        <v>144410</v>
      </c>
      <c r="I18" s="254">
        <v>161791</v>
      </c>
      <c r="J18" s="257">
        <v>167530</v>
      </c>
      <c r="L18" s="222"/>
      <c r="M18" s="256">
        <v>0.21258129388105518</v>
      </c>
      <c r="N18" s="257">
        <v>18076</v>
      </c>
      <c r="O18" s="258">
        <v>0.12005004509878092</v>
      </c>
      <c r="P18" s="257">
        <v>12378</v>
      </c>
      <c r="Q18" s="258">
        <f>G18/F18-1</f>
        <v>0.11781616660172323</v>
      </c>
      <c r="R18" s="257">
        <f>G18-F18</f>
        <v>13606</v>
      </c>
      <c r="S18" s="258">
        <f t="shared" si="2"/>
        <v>0.11866822628998142</v>
      </c>
      <c r="T18" s="257">
        <f t="shared" si="3"/>
        <v>15319</v>
      </c>
      <c r="U18" s="258">
        <f t="shared" si="4"/>
        <v>0.12035870092098877</v>
      </c>
      <c r="V18" s="257">
        <f t="shared" si="5"/>
        <v>17381</v>
      </c>
      <c r="W18" s="258">
        <v>8.9548064853896658E-2</v>
      </c>
      <c r="X18" s="257">
        <v>13769</v>
      </c>
      <c r="Z18" s="224"/>
    </row>
    <row r="19" spans="2:28" x14ac:dyDescent="0.35">
      <c r="B19" s="303" t="s">
        <v>2</v>
      </c>
      <c r="C19" s="219"/>
      <c r="D19" s="253">
        <v>33341</v>
      </c>
      <c r="E19" s="254">
        <v>35443</v>
      </c>
      <c r="F19" s="254">
        <v>34750</v>
      </c>
      <c r="G19" s="254">
        <v>36342</v>
      </c>
      <c r="H19" s="254">
        <v>38917</v>
      </c>
      <c r="I19" s="254">
        <v>41046</v>
      </c>
      <c r="J19" s="257">
        <v>40732</v>
      </c>
      <c r="L19" s="222"/>
      <c r="M19" s="256">
        <v>6.3045499535106853E-2</v>
      </c>
      <c r="N19" s="257">
        <v>2102</v>
      </c>
      <c r="O19" s="258">
        <v>-1.9552520949129626E-2</v>
      </c>
      <c r="P19" s="257">
        <v>-693</v>
      </c>
      <c r="Q19" s="258">
        <f t="shared" si="0"/>
        <v>4.5812949640287703E-2</v>
      </c>
      <c r="R19" s="257">
        <f t="shared" si="1"/>
        <v>1592</v>
      </c>
      <c r="S19" s="258">
        <f t="shared" si="2"/>
        <v>7.0854658521820379E-2</v>
      </c>
      <c r="T19" s="257">
        <f t="shared" si="3"/>
        <v>2575</v>
      </c>
      <c r="U19" s="258">
        <f t="shared" si="4"/>
        <v>5.4706169540303717E-2</v>
      </c>
      <c r="V19" s="257">
        <f t="shared" si="5"/>
        <v>2129</v>
      </c>
      <c r="W19" s="258">
        <v>1.9957430825090716E-2</v>
      </c>
      <c r="X19" s="257">
        <v>797</v>
      </c>
      <c r="Z19" s="224"/>
    </row>
    <row r="20" spans="2:28" x14ac:dyDescent="0.35">
      <c r="B20" s="303" t="s">
        <v>35</v>
      </c>
      <c r="C20" s="219"/>
      <c r="D20" s="253">
        <v>67903</v>
      </c>
      <c r="E20" s="254">
        <v>70092</v>
      </c>
      <c r="F20" s="254">
        <v>67467</v>
      </c>
      <c r="G20" s="254">
        <v>69079</v>
      </c>
      <c r="H20" s="254">
        <v>71374</v>
      </c>
      <c r="I20" s="254">
        <v>75584</v>
      </c>
      <c r="J20" s="257">
        <v>76773</v>
      </c>
      <c r="L20" s="222"/>
      <c r="M20" s="256">
        <v>3.2237161833792216E-2</v>
      </c>
      <c r="N20" s="257">
        <v>2189</v>
      </c>
      <c r="O20" s="258">
        <v>-3.7450778976202748E-2</v>
      </c>
      <c r="P20" s="257">
        <v>-2625</v>
      </c>
      <c r="Q20" s="258">
        <f t="shared" si="0"/>
        <v>2.3893162583188854E-2</v>
      </c>
      <c r="R20" s="257">
        <f t="shared" si="1"/>
        <v>1612</v>
      </c>
      <c r="S20" s="258">
        <f t="shared" si="2"/>
        <v>3.3222831830223454E-2</v>
      </c>
      <c r="T20" s="257">
        <f t="shared" si="3"/>
        <v>2295</v>
      </c>
      <c r="U20" s="258">
        <f t="shared" si="4"/>
        <v>5.8985064589346159E-2</v>
      </c>
      <c r="V20" s="257">
        <f t="shared" si="5"/>
        <v>4210</v>
      </c>
      <c r="W20" s="258">
        <v>3.1853554292165631E-2</v>
      </c>
      <c r="X20" s="257">
        <v>2370</v>
      </c>
      <c r="Z20" s="224"/>
    </row>
    <row r="21" spans="2:28" x14ac:dyDescent="0.35">
      <c r="B21" s="303" t="s">
        <v>42</v>
      </c>
      <c r="C21" s="219"/>
      <c r="D21" s="253">
        <v>161368</v>
      </c>
      <c r="E21" s="254">
        <v>171922</v>
      </c>
      <c r="F21" s="254">
        <v>161936</v>
      </c>
      <c r="G21" s="254">
        <v>163249</v>
      </c>
      <c r="H21" s="254">
        <v>173065</v>
      </c>
      <c r="I21" s="254">
        <v>185857</v>
      </c>
      <c r="J21" s="257">
        <v>197465</v>
      </c>
      <c r="L21" s="222"/>
      <c r="M21" s="256">
        <v>6.5403301769867639E-2</v>
      </c>
      <c r="N21" s="257">
        <v>10554</v>
      </c>
      <c r="O21" s="258">
        <v>-5.808448017124046E-2</v>
      </c>
      <c r="P21" s="257">
        <v>-9986</v>
      </c>
      <c r="Q21" s="258">
        <f t="shared" si="0"/>
        <v>8.108141487995324E-3</v>
      </c>
      <c r="R21" s="257">
        <f t="shared" si="1"/>
        <v>1313</v>
      </c>
      <c r="S21" s="258">
        <f t="shared" si="2"/>
        <v>6.0129005384412793E-2</v>
      </c>
      <c r="T21" s="257">
        <f t="shared" si="3"/>
        <v>9816</v>
      </c>
      <c r="U21" s="258">
        <f t="shared" si="4"/>
        <v>7.3914425215959367E-2</v>
      </c>
      <c r="V21" s="257">
        <f t="shared" si="5"/>
        <v>12792</v>
      </c>
      <c r="W21" s="258">
        <v>8.876525919962952E-2</v>
      </c>
      <c r="X21" s="257">
        <v>16099</v>
      </c>
      <c r="Z21" s="224"/>
    </row>
    <row r="22" spans="2:28" x14ac:dyDescent="0.35">
      <c r="B22" s="303" t="s">
        <v>43</v>
      </c>
      <c r="C22" s="219"/>
      <c r="D22" s="253">
        <v>39429</v>
      </c>
      <c r="E22" s="254">
        <v>41312</v>
      </c>
      <c r="F22" s="254">
        <v>40012</v>
      </c>
      <c r="G22" s="254">
        <v>42082</v>
      </c>
      <c r="H22" s="254">
        <v>44287</v>
      </c>
      <c r="I22" s="254">
        <v>47580</v>
      </c>
      <c r="J22" s="257">
        <v>49603</v>
      </c>
      <c r="L22" s="222"/>
      <c r="M22" s="256">
        <v>4.7756727281949907E-2</v>
      </c>
      <c r="N22" s="257">
        <v>1883</v>
      </c>
      <c r="O22" s="258">
        <v>-3.1467854376452387E-2</v>
      </c>
      <c r="P22" s="257">
        <v>-1300</v>
      </c>
      <c r="Q22" s="258">
        <f t="shared" si="0"/>
        <v>5.1734479656103227E-2</v>
      </c>
      <c r="R22" s="257">
        <f t="shared" si="1"/>
        <v>2070</v>
      </c>
      <c r="S22" s="258">
        <f t="shared" si="2"/>
        <v>5.2397699729100244E-2</v>
      </c>
      <c r="T22" s="257">
        <f t="shared" si="3"/>
        <v>2205</v>
      </c>
      <c r="U22" s="258">
        <f t="shared" si="4"/>
        <v>7.4355905796283261E-2</v>
      </c>
      <c r="V22" s="257">
        <f t="shared" si="5"/>
        <v>3293</v>
      </c>
      <c r="W22" s="258">
        <v>9.2721505044719654E-2</v>
      </c>
      <c r="X22" s="257">
        <v>4209</v>
      </c>
      <c r="Z22" s="224"/>
    </row>
    <row r="23" spans="2:28" x14ac:dyDescent="0.35">
      <c r="B23" s="303" t="s">
        <v>44</v>
      </c>
      <c r="C23" s="219"/>
      <c r="D23" s="253">
        <v>15133</v>
      </c>
      <c r="E23" s="254">
        <v>14637</v>
      </c>
      <c r="F23" s="254">
        <v>14462</v>
      </c>
      <c r="G23" s="254">
        <v>15183</v>
      </c>
      <c r="H23" s="254">
        <v>16013</v>
      </c>
      <c r="I23" s="254">
        <v>16801</v>
      </c>
      <c r="J23" s="257">
        <v>16632</v>
      </c>
      <c r="K23" s="304"/>
      <c r="L23" s="219"/>
      <c r="M23" s="256">
        <v>-3.2776052335954486E-2</v>
      </c>
      <c r="N23" s="257">
        <v>-496</v>
      </c>
      <c r="O23" s="258">
        <v>-1.1956001912960312E-2</v>
      </c>
      <c r="P23" s="257">
        <v>-175</v>
      </c>
      <c r="Q23" s="258">
        <f t="shared" si="0"/>
        <v>4.9854791868344517E-2</v>
      </c>
      <c r="R23" s="257">
        <f t="shared" si="1"/>
        <v>721</v>
      </c>
      <c r="S23" s="258">
        <f t="shared" si="2"/>
        <v>5.4666403214121084E-2</v>
      </c>
      <c r="T23" s="257">
        <f t="shared" si="3"/>
        <v>830</v>
      </c>
      <c r="U23" s="258">
        <f t="shared" si="4"/>
        <v>4.921001686130011E-2</v>
      </c>
      <c r="V23" s="257">
        <f t="shared" si="5"/>
        <v>788</v>
      </c>
      <c r="W23" s="258">
        <v>2.3444711094701809E-2</v>
      </c>
      <c r="X23" s="257">
        <v>381</v>
      </c>
      <c r="Z23" s="224"/>
    </row>
    <row r="24" spans="2:28" x14ac:dyDescent="0.35">
      <c r="B24" s="303" t="s">
        <v>45</v>
      </c>
      <c r="C24" s="219"/>
      <c r="D24" s="253">
        <v>78811</v>
      </c>
      <c r="E24" s="254">
        <v>80742</v>
      </c>
      <c r="F24" s="254">
        <v>79315</v>
      </c>
      <c r="G24" s="254">
        <v>78831</v>
      </c>
      <c r="H24" s="254">
        <v>79067</v>
      </c>
      <c r="I24" s="254">
        <v>82443</v>
      </c>
      <c r="J24" s="257">
        <v>84025</v>
      </c>
      <c r="K24" s="304"/>
      <c r="L24" s="219"/>
      <c r="M24" s="256">
        <v>2.450165586022246E-2</v>
      </c>
      <c r="N24" s="257">
        <v>1931</v>
      </c>
      <c r="O24" s="258">
        <v>-1.767357756805632E-2</v>
      </c>
      <c r="P24" s="257">
        <v>-1427</v>
      </c>
      <c r="Q24" s="258">
        <f t="shared" si="0"/>
        <v>-6.1022505200781785E-3</v>
      </c>
      <c r="R24" s="257">
        <f t="shared" si="1"/>
        <v>-484</v>
      </c>
      <c r="S24" s="258">
        <f t="shared" si="2"/>
        <v>2.9937461151070544E-3</v>
      </c>
      <c r="T24" s="257">
        <f t="shared" si="3"/>
        <v>236</v>
      </c>
      <c r="U24" s="258">
        <f t="shared" si="4"/>
        <v>4.2697965017010953E-2</v>
      </c>
      <c r="V24" s="257">
        <f t="shared" si="5"/>
        <v>3376</v>
      </c>
      <c r="W24" s="258">
        <v>4.3412931987234504E-2</v>
      </c>
      <c r="X24" s="257">
        <v>3496</v>
      </c>
      <c r="Z24" s="224"/>
    </row>
    <row r="25" spans="2:28" x14ac:dyDescent="0.35">
      <c r="B25" s="303" t="s">
        <v>46</v>
      </c>
      <c r="C25" s="219"/>
      <c r="D25" s="253">
        <v>11167</v>
      </c>
      <c r="E25" s="254">
        <v>11398</v>
      </c>
      <c r="F25" s="254">
        <v>10806</v>
      </c>
      <c r="G25" s="254">
        <v>11690</v>
      </c>
      <c r="H25" s="254">
        <v>10545</v>
      </c>
      <c r="I25" s="254">
        <v>10646</v>
      </c>
      <c r="J25" s="257">
        <v>10733</v>
      </c>
      <c r="L25" s="222"/>
      <c r="M25" s="256">
        <v>2.0685949673144188E-2</v>
      </c>
      <c r="N25" s="257">
        <v>231</v>
      </c>
      <c r="O25" s="258">
        <v>-5.1938936655553603E-2</v>
      </c>
      <c r="P25" s="257">
        <v>-592</v>
      </c>
      <c r="Q25" s="258">
        <f t="shared" si="0"/>
        <v>8.180640384971305E-2</v>
      </c>
      <c r="R25" s="257">
        <f t="shared" si="1"/>
        <v>884</v>
      </c>
      <c r="S25" s="258">
        <f t="shared" si="2"/>
        <v>-9.7946963216424265E-2</v>
      </c>
      <c r="T25" s="257">
        <f t="shared" si="3"/>
        <v>-1145</v>
      </c>
      <c r="U25" s="258">
        <f t="shared" si="4"/>
        <v>9.577999051683328E-3</v>
      </c>
      <c r="V25" s="257">
        <f t="shared" si="5"/>
        <v>101</v>
      </c>
      <c r="W25" s="258">
        <v>2.1023592085235965E-2</v>
      </c>
      <c r="X25" s="257">
        <v>221</v>
      </c>
      <c r="Z25" s="224"/>
    </row>
    <row r="26" spans="2:28" x14ac:dyDescent="0.35">
      <c r="B26" s="305" t="s">
        <v>1</v>
      </c>
      <c r="C26" s="219"/>
      <c r="D26" s="260">
        <v>2949</v>
      </c>
      <c r="E26" s="261">
        <v>3054</v>
      </c>
      <c r="F26" s="261">
        <v>3042</v>
      </c>
      <c r="G26" s="261">
        <v>3187</v>
      </c>
      <c r="H26" s="261">
        <v>3439</v>
      </c>
      <c r="I26" s="261">
        <v>3728</v>
      </c>
      <c r="J26" s="265">
        <v>3920</v>
      </c>
      <c r="L26" s="222"/>
      <c r="M26" s="264">
        <v>3.560528992878953E-2</v>
      </c>
      <c r="N26" s="265">
        <v>105</v>
      </c>
      <c r="O26" s="266">
        <v>-3.9292730844793233E-3</v>
      </c>
      <c r="P26" s="265">
        <v>-12</v>
      </c>
      <c r="Q26" s="266">
        <f t="shared" si="0"/>
        <v>4.7666009204470727E-2</v>
      </c>
      <c r="R26" s="265">
        <f t="shared" si="1"/>
        <v>145</v>
      </c>
      <c r="S26" s="266">
        <f t="shared" si="2"/>
        <v>7.9071226859115162E-2</v>
      </c>
      <c r="T26" s="265">
        <f t="shared" si="3"/>
        <v>252</v>
      </c>
      <c r="U26" s="266">
        <f t="shared" si="4"/>
        <v>8.4036056993312069E-2</v>
      </c>
      <c r="V26" s="265">
        <f t="shared" si="5"/>
        <v>289</v>
      </c>
      <c r="W26" s="266">
        <v>6.7247481622651817E-2</v>
      </c>
      <c r="X26" s="265">
        <v>247</v>
      </c>
      <c r="Z26" s="224"/>
      <c r="AA26" s="224"/>
      <c r="AB26" s="286"/>
    </row>
    <row r="27" spans="2:28" x14ac:dyDescent="0.35">
      <c r="B27" s="235" t="s">
        <v>0</v>
      </c>
      <c r="C27" s="219"/>
      <c r="D27" s="1228">
        <f>SUM(D9:D26)</f>
        <v>1304312</v>
      </c>
      <c r="E27" s="306">
        <f>SUM(E9:E26)</f>
        <v>1385037</v>
      </c>
      <c r="F27" s="307">
        <f>SUM(F9:F26)</f>
        <v>1356473</v>
      </c>
      <c r="G27" s="306">
        <f>SUM(G9:G26)</f>
        <v>1415578</v>
      </c>
      <c r="H27" s="307">
        <v>1490860</v>
      </c>
      <c r="I27" s="306">
        <v>1567107</v>
      </c>
      <c r="J27" s="306">
        <f>SUM(J9:J26)</f>
        <v>1592643</v>
      </c>
      <c r="K27" s="308"/>
      <c r="L27" s="222"/>
      <c r="M27" s="240">
        <f>E27/D27-1</f>
        <v>6.1890866602469341E-2</v>
      </c>
      <c r="N27" s="241">
        <f>E27-D27</f>
        <v>80725</v>
      </c>
      <c r="O27" s="242">
        <f>F27/E27-1</f>
        <v>-2.0623275768084204E-2</v>
      </c>
      <c r="P27" s="243">
        <f>F27-E27</f>
        <v>-28564</v>
      </c>
      <c r="Q27" s="242">
        <f t="shared" si="0"/>
        <v>4.3572559129448241E-2</v>
      </c>
      <c r="R27" s="237">
        <f t="shared" si="1"/>
        <v>59105</v>
      </c>
      <c r="S27" s="242">
        <f t="shared" si="2"/>
        <v>5.3181103407936581E-2</v>
      </c>
      <c r="T27" s="243">
        <f t="shared" si="3"/>
        <v>75282</v>
      </c>
      <c r="U27" s="309">
        <f t="shared" si="4"/>
        <v>5.1142964463464002E-2</v>
      </c>
      <c r="V27" s="237">
        <f t="shared" si="5"/>
        <v>76247</v>
      </c>
      <c r="W27" s="242">
        <v>2.9142305485336806E-2</v>
      </c>
      <c r="X27" s="243">
        <v>45099</v>
      </c>
    </row>
    <row r="28" spans="2:28" x14ac:dyDescent="0.35">
      <c r="D28" s="296"/>
      <c r="F28" s="296"/>
      <c r="H28" s="296"/>
      <c r="I28" s="296"/>
      <c r="K28" s="296"/>
      <c r="L28" s="219"/>
    </row>
  </sheetData>
  <mergeCells count="9">
    <mergeCell ref="B3:X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K9</xm:sqref>
            </x14:sparkline>
            <x14:sparkline>
              <xm:f>EVO_derecho!D10:J10</xm:f>
              <xm:sqref>K10</xm:sqref>
            </x14:sparkline>
            <x14:sparkline>
              <xm:f>EVO_derecho!D11:J11</xm:f>
              <xm:sqref>K11</xm:sqref>
            </x14:sparkline>
            <x14:sparkline>
              <xm:f>EVO_derecho!D12:J12</xm:f>
              <xm:sqref>K12</xm:sqref>
            </x14:sparkline>
            <x14:sparkline>
              <xm:f>EVO_derecho!D13:J13</xm:f>
              <xm:sqref>K13</xm:sqref>
            </x14:sparkline>
            <x14:sparkline>
              <xm:f>EVO_derecho!D14:J14</xm:f>
              <xm:sqref>K14</xm:sqref>
            </x14:sparkline>
            <x14:sparkline>
              <xm:f>EVO_derecho!D15:J15</xm:f>
              <xm:sqref>K15</xm:sqref>
            </x14:sparkline>
            <x14:sparkline>
              <xm:f>EVO_derecho!D16:J16</xm:f>
              <xm:sqref>K16</xm:sqref>
            </x14:sparkline>
            <x14:sparkline>
              <xm:f>EVO_derecho!D17:J17</xm:f>
              <xm:sqref>K17</xm:sqref>
            </x14:sparkline>
            <x14:sparkline>
              <xm:f>EVO_derecho!D18:J18</xm:f>
              <xm:sqref>K18</xm:sqref>
            </x14:sparkline>
            <x14:sparkline>
              <xm:f>EVO_derecho!D19:J19</xm:f>
              <xm:sqref>K19</xm:sqref>
            </x14:sparkline>
            <x14:sparkline>
              <xm:f>EVO_derecho!D20:J20</xm:f>
              <xm:sqref>K20</xm:sqref>
            </x14:sparkline>
            <x14:sparkline>
              <xm:f>EVO_derecho!D21:J21</xm:f>
              <xm:sqref>K21</xm:sqref>
            </x14:sparkline>
            <x14:sparkline>
              <xm:f>EVO_derecho!D22:J22</xm:f>
              <xm:sqref>K22</xm:sqref>
            </x14:sparkline>
            <x14:sparkline>
              <xm:f>EVO_derecho!D23:J23</xm:f>
              <xm:sqref>K23</xm:sqref>
            </x14:sparkline>
            <x14:sparkline>
              <xm:f>EVO_derecho!D24:J24</xm:f>
              <xm:sqref>K24</xm:sqref>
            </x14:sparkline>
            <x14:sparkline>
              <xm:f>EVO_derecho!D25:J25</xm:f>
              <xm:sqref>K25</xm:sqref>
            </x14:sparkline>
            <x14:sparkline>
              <xm:f>EVO_derecho!D26:J26</xm:f>
              <xm:sqref>K26</xm:sqref>
            </x14:sparkline>
            <x14:sparkline>
              <xm:f>EVO_derecho!D27:J27</xm:f>
              <xm:sqref>K27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5" customWidth="1"/>
    <col min="2" max="2" width="30.26953125" style="1025" customWidth="1"/>
    <col min="3" max="3" width="11.26953125" style="1025" customWidth="1"/>
    <col min="4" max="4" width="0.81640625" style="1025" customWidth="1"/>
    <col min="5" max="5" width="17.7265625" style="1025" customWidth="1"/>
    <col min="6" max="6" width="0.7265625" style="1025" customWidth="1"/>
    <col min="7" max="7" width="17.7265625" style="1025" customWidth="1"/>
    <col min="8" max="8" width="0.7265625" style="1025" customWidth="1"/>
    <col min="9" max="9" width="17.7265625" style="1025" customWidth="1"/>
    <col min="10" max="10" width="0.7265625" style="1025" customWidth="1"/>
    <col min="11" max="11" width="17.7265625" style="1025" customWidth="1"/>
    <col min="12" max="12" width="0.7265625" style="1025" customWidth="1"/>
    <col min="13" max="13" width="17.7265625" style="1025" customWidth="1"/>
    <col min="14" max="16384" width="11.453125" style="1025"/>
  </cols>
  <sheetData>
    <row r="1" spans="1:13" ht="9.75" customHeight="1" x14ac:dyDescent="0.35"/>
    <row r="2" spans="1:13" s="314" customFormat="1" ht="49.5" customHeight="1" x14ac:dyDescent="0.35">
      <c r="B2" s="1636"/>
      <c r="C2" s="1636"/>
      <c r="D2" s="1026"/>
      <c r="E2" s="1637"/>
      <c r="F2" s="1637"/>
      <c r="G2" s="1637"/>
      <c r="H2" s="1637"/>
      <c r="I2" s="1637"/>
    </row>
    <row r="3" spans="1:13" s="314" customFormat="1" ht="14.25" customHeight="1" x14ac:dyDescent="0.35">
      <c r="B3" s="1026"/>
      <c r="C3" s="1026"/>
      <c r="D3" s="1026"/>
      <c r="G3" s="1026"/>
      <c r="I3" s="1026"/>
      <c r="K3" s="1026"/>
      <c r="M3" s="1026"/>
    </row>
    <row r="4" spans="1:13" s="315" customFormat="1" ht="21.75" customHeight="1" x14ac:dyDescent="0.25">
      <c r="B4" s="1414" t="s">
        <v>446</v>
      </c>
      <c r="C4" s="1414"/>
      <c r="D4" s="1414"/>
      <c r="E4" s="1414"/>
      <c r="F4" s="1414"/>
      <c r="G4" s="1414"/>
      <c r="H4" s="1414"/>
      <c r="I4" s="1414"/>
      <c r="J4" s="1414"/>
      <c r="K4" s="1414"/>
      <c r="L4" s="1414"/>
      <c r="M4" s="1414"/>
    </row>
    <row r="5" spans="1:13" s="315" customFormat="1" ht="18.75" customHeight="1" x14ac:dyDescent="0.25">
      <c r="B5" s="1415" t="str">
        <f>porsaad!$B$6</f>
        <v>Situación a 30 de junio de 2024</v>
      </c>
      <c r="C5" s="1415"/>
      <c r="D5" s="1415"/>
      <c r="E5" s="1415"/>
      <c r="F5" s="1415"/>
      <c r="G5" s="1415"/>
      <c r="H5" s="1415"/>
      <c r="I5" s="1415"/>
      <c r="J5" s="1415"/>
      <c r="K5" s="1415"/>
      <c r="L5" s="1415"/>
      <c r="M5" s="1415"/>
    </row>
    <row r="6" spans="1:13" s="315" customFormat="1" ht="4.5" customHeight="1" x14ac:dyDescent="0.25"/>
    <row r="7" spans="1:13" s="1030" customFormat="1" ht="15" customHeight="1" x14ac:dyDescent="0.25">
      <c r="A7" s="1027"/>
      <c r="B7" s="1638" t="s">
        <v>12</v>
      </c>
      <c r="C7" s="1328" t="s">
        <v>68</v>
      </c>
      <c r="D7" s="1028"/>
      <c r="E7" s="1330" t="s">
        <v>140</v>
      </c>
      <c r="F7" s="1029"/>
      <c r="G7" s="1330" t="s">
        <v>142</v>
      </c>
      <c r="H7" s="1029"/>
      <c r="I7" s="1330" t="s">
        <v>144</v>
      </c>
      <c r="J7" s="1029"/>
      <c r="K7" s="1330" t="s">
        <v>146</v>
      </c>
      <c r="L7" s="1029"/>
      <c r="M7" s="1330" t="s">
        <v>148</v>
      </c>
    </row>
    <row r="8" spans="1:13" s="1030" customFormat="1" ht="19.5" customHeight="1" x14ac:dyDescent="0.25">
      <c r="A8" s="1027"/>
      <c r="B8" s="1639"/>
      <c r="C8" s="1329" t="s">
        <v>28</v>
      </c>
      <c r="D8" s="1028"/>
      <c r="E8" s="1329" t="s">
        <v>28</v>
      </c>
      <c r="F8" s="1028"/>
      <c r="G8" s="1329" t="s">
        <v>28</v>
      </c>
      <c r="H8" s="1028"/>
      <c r="I8" s="1329" t="s">
        <v>28</v>
      </c>
      <c r="J8" s="1028"/>
      <c r="K8" s="1329" t="s">
        <v>28</v>
      </c>
      <c r="L8" s="1028"/>
      <c r="M8" s="1329" t="s">
        <v>28</v>
      </c>
    </row>
    <row r="9" spans="1:13" s="1030" customFormat="1" ht="6" customHeight="1" x14ac:dyDescent="0.25">
      <c r="A9" s="1027"/>
      <c r="B9" s="1031"/>
      <c r="C9" s="1031"/>
      <c r="D9" s="1031"/>
      <c r="E9" s="1031"/>
      <c r="F9" s="1031"/>
      <c r="G9" s="1031"/>
      <c r="H9" s="1031"/>
      <c r="I9" s="1031"/>
      <c r="J9" s="1031"/>
      <c r="K9" s="1031"/>
      <c r="L9" s="1031"/>
      <c r="M9" s="1031"/>
    </row>
    <row r="10" spans="1:13" s="1037" customFormat="1" ht="18" customHeight="1" x14ac:dyDescent="0.25">
      <c r="A10" s="1032"/>
      <c r="B10" s="1033" t="s">
        <v>8</v>
      </c>
      <c r="C10" s="1034">
        <f>M10+K10+I10+G10+E10</f>
        <v>100</v>
      </c>
      <c r="D10" s="1035"/>
      <c r="E10" s="1036">
        <v>38.215887477399207</v>
      </c>
      <c r="F10" s="1035"/>
      <c r="G10" s="1036">
        <v>45.337779134477657</v>
      </c>
      <c r="H10" s="1035"/>
      <c r="I10" s="1036">
        <v>13.741282551013221</v>
      </c>
      <c r="J10" s="1035"/>
      <c r="K10" s="1036">
        <v>2.4984150092751309</v>
      </c>
      <c r="L10" s="1035"/>
      <c r="M10" s="1036">
        <v>0.20663582783478524</v>
      </c>
    </row>
    <row r="11" spans="1:13" s="1037" customFormat="1" ht="18" customHeight="1" x14ac:dyDescent="0.25">
      <c r="A11" s="1032"/>
      <c r="B11" s="1038" t="s">
        <v>7</v>
      </c>
      <c r="C11" s="1039">
        <f t="shared" ref="C11:C28" si="0">M11+K11+I11+G11+E11</f>
        <v>100</v>
      </c>
      <c r="D11" s="1035"/>
      <c r="E11" s="1040">
        <v>21.163724666106283</v>
      </c>
      <c r="F11" s="1035"/>
      <c r="G11" s="1040">
        <v>56.294947230783599</v>
      </c>
      <c r="H11" s="1035"/>
      <c r="I11" s="1040">
        <v>16.204352292892501</v>
      </c>
      <c r="J11" s="1035"/>
      <c r="K11" s="1040">
        <v>5.5244232744933219</v>
      </c>
      <c r="L11" s="1035"/>
      <c r="M11" s="1040">
        <v>0.81255253572429265</v>
      </c>
    </row>
    <row r="12" spans="1:13" s="1037" customFormat="1" ht="18" customHeight="1" x14ac:dyDescent="0.25">
      <c r="A12" s="1032"/>
      <c r="B12" s="1038" t="s">
        <v>37</v>
      </c>
      <c r="C12" s="1039">
        <f t="shared" si="0"/>
        <v>100</v>
      </c>
      <c r="D12" s="1035"/>
      <c r="E12" s="1040">
        <v>24.418016194331983</v>
      </c>
      <c r="F12" s="1035"/>
      <c r="G12" s="1040">
        <v>45.66464237516869</v>
      </c>
      <c r="H12" s="1035"/>
      <c r="I12" s="1040">
        <v>21.946693657219974</v>
      </c>
      <c r="J12" s="1035"/>
      <c r="K12" s="1040">
        <v>6.9163292847503373</v>
      </c>
      <c r="L12" s="1035"/>
      <c r="M12" s="1040">
        <v>1.0543184885290149</v>
      </c>
    </row>
    <row r="13" spans="1:13" s="1037" customFormat="1" ht="18" customHeight="1" x14ac:dyDescent="0.25">
      <c r="A13" s="1032"/>
      <c r="B13" s="1038" t="s">
        <v>38</v>
      </c>
      <c r="C13" s="1039">
        <f t="shared" si="0"/>
        <v>100.00000000000001</v>
      </c>
      <c r="D13" s="1035"/>
      <c r="E13" s="1040">
        <v>25.119858692909414</v>
      </c>
      <c r="F13" s="1035"/>
      <c r="G13" s="1040">
        <v>52.052317268062922</v>
      </c>
      <c r="H13" s="1035"/>
      <c r="I13" s="1040">
        <v>17.3269408697115</v>
      </c>
      <c r="J13" s="1035"/>
      <c r="K13" s="1040">
        <v>5.0382706703675666</v>
      </c>
      <c r="L13" s="1035"/>
      <c r="M13" s="1040">
        <v>0.46261249894860795</v>
      </c>
    </row>
    <row r="14" spans="1:13" s="1037" customFormat="1" ht="18" customHeight="1" x14ac:dyDescent="0.25">
      <c r="A14" s="1032"/>
      <c r="B14" s="1038" t="s">
        <v>6</v>
      </c>
      <c r="C14" s="1039">
        <f t="shared" si="0"/>
        <v>100</v>
      </c>
      <c r="D14" s="1035"/>
      <c r="E14" s="1040">
        <v>34.899436846339498</v>
      </c>
      <c r="F14" s="1035"/>
      <c r="G14" s="1040">
        <v>46.377044784124436</v>
      </c>
      <c r="H14" s="1035"/>
      <c r="I14" s="1040">
        <v>14.132475194422097</v>
      </c>
      <c r="J14" s="1035"/>
      <c r="K14" s="1040">
        <v>3.9849825690533658</v>
      </c>
      <c r="L14" s="1035"/>
      <c r="M14" s="1040">
        <v>0.60606060606060608</v>
      </c>
    </row>
    <row r="15" spans="1:13" s="1037" customFormat="1" ht="18" customHeight="1" x14ac:dyDescent="0.25">
      <c r="A15" s="1032"/>
      <c r="B15" s="1038" t="s">
        <v>5</v>
      </c>
      <c r="C15" s="1039">
        <f t="shared" si="0"/>
        <v>99.999999999999986</v>
      </c>
      <c r="D15" s="1035"/>
      <c r="E15" s="1040">
        <v>22.552783109404988</v>
      </c>
      <c r="F15" s="1035"/>
      <c r="G15" s="1040">
        <v>47.536788227767111</v>
      </c>
      <c r="H15" s="1035"/>
      <c r="I15" s="1040">
        <v>20.995947963318404</v>
      </c>
      <c r="J15" s="1035"/>
      <c r="K15" s="1040">
        <v>7.6348901684794201</v>
      </c>
      <c r="L15" s="1035"/>
      <c r="M15" s="1040">
        <v>1.2795905310300704</v>
      </c>
    </row>
    <row r="16" spans="1:13" s="1037" customFormat="1" ht="18" customHeight="1" x14ac:dyDescent="0.25">
      <c r="A16" s="1032"/>
      <c r="B16" s="1038" t="s">
        <v>4</v>
      </c>
      <c r="C16" s="1039">
        <f t="shared" si="0"/>
        <v>100.00000000000001</v>
      </c>
      <c r="D16" s="1035"/>
      <c r="E16" s="1040">
        <v>24.500708112951241</v>
      </c>
      <c r="F16" s="1035"/>
      <c r="G16" s="1040">
        <v>52.469724558513256</v>
      </c>
      <c r="H16" s="1035"/>
      <c r="I16" s="1040">
        <v>18.396485447556287</v>
      </c>
      <c r="J16" s="1035"/>
      <c r="K16" s="1040">
        <v>4.3151536171565654</v>
      </c>
      <c r="L16" s="1035"/>
      <c r="M16" s="1040">
        <v>0.31792826382265382</v>
      </c>
    </row>
    <row r="17" spans="1:13" s="1037" customFormat="1" ht="18" customHeight="1" x14ac:dyDescent="0.25">
      <c r="A17" s="1032"/>
      <c r="B17" s="1038" t="s">
        <v>40</v>
      </c>
      <c r="C17" s="1039">
        <f t="shared" si="0"/>
        <v>99.999999999999986</v>
      </c>
      <c r="D17" s="1035"/>
      <c r="E17" s="1040">
        <v>32.04478670584659</v>
      </c>
      <c r="F17" s="1035"/>
      <c r="G17" s="1040">
        <v>47.552943560644437</v>
      </c>
      <c r="H17" s="1035"/>
      <c r="I17" s="1040">
        <v>14.829263349883473</v>
      </c>
      <c r="J17" s="1035"/>
      <c r="K17" s="1040">
        <v>4.5597324956935861</v>
      </c>
      <c r="L17" s="1035"/>
      <c r="M17" s="1040">
        <v>1.0132738879319081</v>
      </c>
    </row>
    <row r="18" spans="1:13" s="1037" customFormat="1" ht="18" customHeight="1" x14ac:dyDescent="0.25">
      <c r="A18" s="1032"/>
      <c r="B18" s="1038" t="s">
        <v>41</v>
      </c>
      <c r="C18" s="1039">
        <f t="shared" si="0"/>
        <v>100</v>
      </c>
      <c r="D18" s="1035"/>
      <c r="E18" s="1040">
        <v>22.43343122301394</v>
      </c>
      <c r="F18" s="1035"/>
      <c r="G18" s="1040">
        <v>42.779308094490098</v>
      </c>
      <c r="H18" s="1035"/>
      <c r="I18" s="1040">
        <v>22.063119873122833</v>
      </c>
      <c r="J18" s="1035"/>
      <c r="K18" s="1040">
        <v>11.05015138752931</v>
      </c>
      <c r="L18" s="1035"/>
      <c r="M18" s="1040">
        <v>1.6739894218438165</v>
      </c>
    </row>
    <row r="19" spans="1:13" s="1037" customFormat="1" ht="18" customHeight="1" x14ac:dyDescent="0.25">
      <c r="A19" s="1032"/>
      <c r="B19" s="1038" t="s">
        <v>3</v>
      </c>
      <c r="C19" s="1039">
        <f t="shared" si="0"/>
        <v>100</v>
      </c>
      <c r="D19" s="1035"/>
      <c r="E19" s="1040">
        <v>24.259922452643366</v>
      </c>
      <c r="F19" s="1035"/>
      <c r="G19" s="1040">
        <v>54.763425039097569</v>
      </c>
      <c r="H19" s="1035"/>
      <c r="I19" s="1040">
        <v>16.147987747887807</v>
      </c>
      <c r="J19" s="1035"/>
      <c r="K19" s="1040">
        <v>4.3483893654627392</v>
      </c>
      <c r="L19" s="1035"/>
      <c r="M19" s="1040">
        <v>0.48027539490852555</v>
      </c>
    </row>
    <row r="20" spans="1:13" s="1037" customFormat="1" ht="18" customHeight="1" x14ac:dyDescent="0.25">
      <c r="A20" s="1032"/>
      <c r="B20" s="1038" t="s">
        <v>2</v>
      </c>
      <c r="C20" s="1039">
        <f t="shared" si="0"/>
        <v>100</v>
      </c>
      <c r="D20" s="1035"/>
      <c r="E20" s="1040">
        <v>37.146722790138305</v>
      </c>
      <c r="F20" s="1035"/>
      <c r="G20" s="1040">
        <v>44.993986770895972</v>
      </c>
      <c r="H20" s="1035"/>
      <c r="I20" s="1040">
        <v>15.333734215273601</v>
      </c>
      <c r="J20" s="1035"/>
      <c r="K20" s="1040">
        <v>2.3752254960914012</v>
      </c>
      <c r="L20" s="1035"/>
      <c r="M20" s="1040">
        <v>0.15033072760072158</v>
      </c>
    </row>
    <row r="21" spans="1:13" s="1037" customFormat="1" ht="18" customHeight="1" x14ac:dyDescent="0.25">
      <c r="A21" s="1032"/>
      <c r="B21" s="1038" t="s">
        <v>35</v>
      </c>
      <c r="C21" s="1039">
        <f t="shared" si="0"/>
        <v>100</v>
      </c>
      <c r="D21" s="1035"/>
      <c r="E21" s="1040">
        <v>39.829656668253719</v>
      </c>
      <c r="F21" s="1035"/>
      <c r="G21" s="1040">
        <v>45.125112416018624</v>
      </c>
      <c r="H21" s="1035"/>
      <c r="I21" s="1040">
        <v>12.484790773951225</v>
      </c>
      <c r="J21" s="1035"/>
      <c r="K21" s="1040">
        <v>2.2853515315029362</v>
      </c>
      <c r="L21" s="1035"/>
      <c r="M21" s="1040">
        <v>0.27508861027350157</v>
      </c>
    </row>
    <row r="22" spans="1:13" s="1037" customFormat="1" ht="18" customHeight="1" x14ac:dyDescent="0.25">
      <c r="A22" s="1032"/>
      <c r="B22" s="1038" t="s">
        <v>42</v>
      </c>
      <c r="C22" s="1039">
        <f t="shared" si="0"/>
        <v>100</v>
      </c>
      <c r="D22" s="1035"/>
      <c r="E22" s="1040">
        <v>37.015250544662308</v>
      </c>
      <c r="F22" s="1035"/>
      <c r="G22" s="1040">
        <v>41.249752426223012</v>
      </c>
      <c r="H22" s="1035"/>
      <c r="I22" s="1040">
        <v>16.629035452564864</v>
      </c>
      <c r="J22" s="1035"/>
      <c r="K22" s="1040">
        <v>4.5969498910675384</v>
      </c>
      <c r="L22" s="1035"/>
      <c r="M22" s="1040">
        <v>0.50901168548227371</v>
      </c>
    </row>
    <row r="23" spans="1:13" s="1037" customFormat="1" ht="18" customHeight="1" x14ac:dyDescent="0.25">
      <c r="A23" s="1032">
        <v>47094</v>
      </c>
      <c r="B23" s="1038" t="s">
        <v>43</v>
      </c>
      <c r="C23" s="1039">
        <f t="shared" si="0"/>
        <v>100</v>
      </c>
      <c r="D23" s="1035"/>
      <c r="E23" s="1040">
        <v>34.978484565014035</v>
      </c>
      <c r="F23" s="1035"/>
      <c r="G23" s="1040">
        <v>43.898971000935454</v>
      </c>
      <c r="H23" s="1035"/>
      <c r="I23" s="1040">
        <v>14.694106641721236</v>
      </c>
      <c r="J23" s="1035"/>
      <c r="K23" s="1040">
        <v>5.6800748362956028</v>
      </c>
      <c r="L23" s="1035"/>
      <c r="M23" s="1040">
        <v>0.74836295603367631</v>
      </c>
    </row>
    <row r="24" spans="1:13" s="1037" customFormat="1" ht="18" customHeight="1" x14ac:dyDescent="0.25">
      <c r="B24" s="1038" t="s">
        <v>44</v>
      </c>
      <c r="C24" s="1039">
        <f t="shared" si="0"/>
        <v>100.00000000000001</v>
      </c>
      <c r="D24" s="1035"/>
      <c r="E24" s="1040">
        <v>19.877130400317082</v>
      </c>
      <c r="F24" s="1035"/>
      <c r="G24" s="1040">
        <v>54.776060245739203</v>
      </c>
      <c r="H24" s="1035"/>
      <c r="I24" s="1040">
        <v>16.874752279032897</v>
      </c>
      <c r="J24" s="1035"/>
      <c r="K24" s="1040">
        <v>7.5307173999207295</v>
      </c>
      <c r="L24" s="1035"/>
      <c r="M24" s="1040">
        <v>0.94133967499009119</v>
      </c>
    </row>
    <row r="25" spans="1:13" s="1037" customFormat="1" ht="18" customHeight="1" x14ac:dyDescent="0.25">
      <c r="B25" s="1038" t="s">
        <v>45</v>
      </c>
      <c r="C25" s="1039">
        <f t="shared" si="0"/>
        <v>100</v>
      </c>
      <c r="D25" s="1035"/>
      <c r="E25" s="1040">
        <v>20.130729332063087</v>
      </c>
      <c r="F25" s="1035"/>
      <c r="G25" s="1040">
        <v>42.696093998094632</v>
      </c>
      <c r="H25" s="1035"/>
      <c r="I25" s="1040">
        <v>22.126071768815496</v>
      </c>
      <c r="J25" s="1035"/>
      <c r="K25" s="1040">
        <v>12.8030062453689</v>
      </c>
      <c r="L25" s="1035"/>
      <c r="M25" s="1040">
        <v>2.2440986556578806</v>
      </c>
    </row>
    <row r="26" spans="1:13" s="1037" customFormat="1" ht="18" customHeight="1" x14ac:dyDescent="0.25">
      <c r="B26" s="1038" t="s">
        <v>46</v>
      </c>
      <c r="C26" s="1039">
        <f t="shared" si="0"/>
        <v>100.00000000000001</v>
      </c>
      <c r="D26" s="1035"/>
      <c r="E26" s="1040">
        <v>21.836228287841191</v>
      </c>
      <c r="F26" s="1035"/>
      <c r="G26" s="1040">
        <v>35.401157981803145</v>
      </c>
      <c r="H26" s="1035"/>
      <c r="I26" s="1040">
        <v>24.234904880066171</v>
      </c>
      <c r="J26" s="1035"/>
      <c r="K26" s="1040">
        <v>16.046319272125722</v>
      </c>
      <c r="L26" s="1035"/>
      <c r="M26" s="1040">
        <v>2.481389578163772</v>
      </c>
    </row>
    <row r="27" spans="1:13" s="1037" customFormat="1" ht="18" customHeight="1" x14ac:dyDescent="0.25">
      <c r="B27" s="1041" t="s">
        <v>1</v>
      </c>
      <c r="C27" s="1042">
        <f t="shared" si="0"/>
        <v>100</v>
      </c>
      <c r="D27" s="1035"/>
      <c r="E27" s="1043">
        <v>64.576634512325825</v>
      </c>
      <c r="F27" s="1035"/>
      <c r="G27" s="1043">
        <v>28.670953912111468</v>
      </c>
      <c r="H27" s="1035"/>
      <c r="I27" s="1043">
        <v>5.627009646302251</v>
      </c>
      <c r="J27" s="1035"/>
      <c r="K27" s="1043">
        <v>0.857449088960343</v>
      </c>
      <c r="L27" s="1035"/>
      <c r="M27" s="1043">
        <v>0.26795284030010719</v>
      </c>
    </row>
    <row r="28" spans="1:13" s="1300" customFormat="1" ht="18" customHeight="1" x14ac:dyDescent="0.25">
      <c r="B28" s="1301" t="s">
        <v>0</v>
      </c>
      <c r="C28" s="1302">
        <f t="shared" si="0"/>
        <v>100</v>
      </c>
      <c r="D28" s="1303"/>
      <c r="E28" s="1302">
        <v>28.192464300793819</v>
      </c>
      <c r="F28" s="1303"/>
      <c r="G28" s="1304">
        <v>47.135408662284782</v>
      </c>
      <c r="H28" s="1305"/>
      <c r="I28" s="1302">
        <v>17.549433714416057</v>
      </c>
      <c r="J28" s="1303"/>
      <c r="K28" s="1302">
        <v>6.2572089990956901</v>
      </c>
      <c r="L28" s="1303"/>
      <c r="M28" s="1302">
        <v>0.86548432340965242</v>
      </c>
    </row>
    <row r="29" spans="1:13" s="1024" customFormat="1" ht="6.75" customHeight="1" x14ac:dyDescent="0.25">
      <c r="B29" s="1635"/>
      <c r="C29" s="1635"/>
      <c r="D29" s="1044"/>
    </row>
    <row r="30" spans="1:13" x14ac:dyDescent="0.35">
      <c r="E30" s="1045"/>
    </row>
    <row r="31" spans="1:13" x14ac:dyDescent="0.35">
      <c r="E31" s="1045"/>
      <c r="G31" s="1045"/>
    </row>
    <row r="32" spans="1:13" x14ac:dyDescent="0.35">
      <c r="B32" s="1045"/>
      <c r="G32" s="1045"/>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50" customWidth="1"/>
    <col min="2" max="2" width="30.26953125" style="750" customWidth="1"/>
    <col min="3" max="3" width="11.26953125" style="750" customWidth="1"/>
    <col min="4" max="4" width="0.81640625" style="750" customWidth="1"/>
    <col min="5" max="5" width="10" style="750" customWidth="1"/>
    <col min="6" max="6" width="0.7265625" style="750" customWidth="1"/>
    <col min="7" max="7" width="10" style="750" customWidth="1"/>
    <col min="8" max="8" width="0.7265625" style="750" customWidth="1"/>
    <col min="9" max="9" width="10" style="750" customWidth="1"/>
    <col min="10" max="10" width="0.7265625" style="750" customWidth="1"/>
    <col min="11" max="11" width="11.81640625" style="750" customWidth="1"/>
    <col min="12" max="12" width="0.7265625" style="750" customWidth="1"/>
    <col min="13" max="13" width="10" style="750" customWidth="1"/>
    <col min="14" max="14" width="0.7265625" style="750" customWidth="1"/>
    <col min="15" max="15" width="13.81640625" style="750" bestFit="1" customWidth="1"/>
    <col min="16" max="16" width="0.7265625" style="750" customWidth="1"/>
    <col min="17" max="17" width="8.1796875" style="750" bestFit="1" customWidth="1"/>
    <col min="18" max="18" width="0.7265625" style="750" customWidth="1"/>
    <col min="19" max="19" width="14.453125" style="750" bestFit="1" customWidth="1"/>
    <col min="20" max="20" width="0.7265625" style="750" customWidth="1"/>
    <col min="21" max="21" width="11.1796875" style="750" customWidth="1"/>
    <col min="22" max="16384" width="11.453125" style="750"/>
  </cols>
  <sheetData>
    <row r="1" spans="1:21" ht="9.75" customHeight="1" x14ac:dyDescent="0.35"/>
    <row r="2" spans="1:21" s="343" customFormat="1" ht="49.5" customHeight="1" x14ac:dyDescent="0.35">
      <c r="B2" s="1387"/>
      <c r="C2" s="1387"/>
      <c r="D2" s="344"/>
      <c r="E2" s="1585"/>
      <c r="F2" s="1585"/>
      <c r="G2" s="1585"/>
      <c r="H2" s="1585"/>
      <c r="I2" s="1585"/>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14" t="s">
        <v>445</v>
      </c>
      <c r="C4" s="1414"/>
      <c r="D4" s="1414"/>
      <c r="E4" s="1414"/>
      <c r="F4" s="1414"/>
      <c r="G4" s="1414"/>
      <c r="H4" s="1414"/>
      <c r="I4" s="1414"/>
      <c r="J4" s="1414"/>
      <c r="K4" s="1414"/>
      <c r="L4" s="1414"/>
      <c r="M4" s="1414"/>
      <c r="N4" s="1414"/>
      <c r="O4" s="1414"/>
      <c r="P4" s="1414"/>
      <c r="Q4" s="1414"/>
      <c r="R4" s="1414"/>
      <c r="S4" s="1414"/>
      <c r="T4" s="1414"/>
      <c r="U4" s="1414"/>
    </row>
    <row r="5" spans="1:21" s="345" customFormat="1" ht="18.75" customHeight="1" x14ac:dyDescent="0.25">
      <c r="B5" s="1415" t="str">
        <f>porsaad!$B$6</f>
        <v>Situación a 30 de junio de 2024</v>
      </c>
      <c r="C5" s="1415"/>
      <c r="D5" s="1415"/>
      <c r="E5" s="1415"/>
      <c r="F5" s="1415"/>
      <c r="G5" s="1415"/>
      <c r="H5" s="1415"/>
      <c r="I5" s="1415"/>
      <c r="J5" s="1415"/>
      <c r="K5" s="1415"/>
      <c r="L5" s="1415"/>
      <c r="M5" s="1415"/>
      <c r="N5" s="1415"/>
      <c r="O5" s="1415"/>
      <c r="P5" s="1415"/>
      <c r="Q5" s="1415"/>
      <c r="R5" s="1415"/>
      <c r="S5" s="1415"/>
      <c r="T5" s="1415"/>
      <c r="U5" s="1415"/>
    </row>
    <row r="6" spans="1:21" s="345" customFormat="1" ht="4.5" customHeight="1" x14ac:dyDescent="0.25"/>
    <row r="7" spans="1:21" s="322" customFormat="1" ht="15" customHeight="1" x14ac:dyDescent="0.25">
      <c r="A7" s="316"/>
      <c r="B7" s="1640" t="s">
        <v>12</v>
      </c>
      <c r="C7" s="1331" t="s">
        <v>68</v>
      </c>
      <c r="D7" s="922"/>
      <c r="E7" s="1326" t="s">
        <v>139</v>
      </c>
      <c r="F7" s="923"/>
      <c r="G7" s="1326" t="s">
        <v>143</v>
      </c>
      <c r="H7" s="923"/>
      <c r="I7" s="1326" t="s">
        <v>141</v>
      </c>
      <c r="J7" s="923"/>
      <c r="K7" s="1326" t="s">
        <v>147</v>
      </c>
      <c r="L7" s="923"/>
      <c r="M7" s="1326" t="s">
        <v>145</v>
      </c>
      <c r="N7" s="923"/>
      <c r="O7" s="1326" t="s">
        <v>151</v>
      </c>
      <c r="P7" s="923"/>
      <c r="Q7" s="1326" t="s">
        <v>149</v>
      </c>
      <c r="R7" s="923"/>
      <c r="S7" s="1326" t="s">
        <v>191</v>
      </c>
      <c r="T7" s="923"/>
      <c r="U7" s="1326" t="s">
        <v>150</v>
      </c>
    </row>
    <row r="8" spans="1:21" s="322" customFormat="1" ht="19.5" customHeight="1" x14ac:dyDescent="0.25">
      <c r="A8" s="316"/>
      <c r="B8" s="1641"/>
      <c r="C8" s="1332" t="s">
        <v>28</v>
      </c>
      <c r="D8" s="922"/>
      <c r="E8" s="1332" t="s">
        <v>28</v>
      </c>
      <c r="F8" s="922"/>
      <c r="G8" s="1332" t="s">
        <v>28</v>
      </c>
      <c r="H8" s="922"/>
      <c r="I8" s="1332" t="s">
        <v>28</v>
      </c>
      <c r="J8" s="922"/>
      <c r="K8" s="1332" t="s">
        <v>28</v>
      </c>
      <c r="L8" s="922"/>
      <c r="M8" s="1332" t="s">
        <v>28</v>
      </c>
      <c r="N8" s="922"/>
      <c r="O8" s="1332" t="s">
        <v>28</v>
      </c>
      <c r="P8" s="922"/>
      <c r="Q8" s="1332" t="s">
        <v>28</v>
      </c>
      <c r="R8" s="922"/>
      <c r="S8" s="1332" t="s">
        <v>28</v>
      </c>
      <c r="T8" s="922"/>
      <c r="U8" s="1332" t="s">
        <v>28</v>
      </c>
    </row>
    <row r="9" spans="1:21" s="322" customFormat="1" ht="6" customHeight="1" x14ac:dyDescent="0.25">
      <c r="A9" s="316"/>
      <c r="B9" s="925"/>
      <c r="C9" s="925"/>
      <c r="D9" s="925"/>
      <c r="E9" s="925"/>
      <c r="F9" s="925"/>
      <c r="G9" s="925"/>
      <c r="H9" s="925"/>
      <c r="I9" s="925"/>
      <c r="J9" s="925"/>
      <c r="K9" s="925"/>
      <c r="L9" s="925"/>
      <c r="M9" s="925"/>
      <c r="N9" s="925"/>
      <c r="O9" s="925"/>
      <c r="P9" s="925"/>
      <c r="Q9" s="925"/>
      <c r="R9" s="925"/>
      <c r="S9" s="925"/>
      <c r="T9" s="925"/>
      <c r="U9" s="925"/>
    </row>
    <row r="10" spans="1:21" s="331" customFormat="1" ht="18" customHeight="1" x14ac:dyDescent="0.25">
      <c r="A10" s="330"/>
      <c r="B10" s="928" t="s">
        <v>8</v>
      </c>
      <c r="C10" s="1046">
        <f>K10+M10+G10+I10+E10+S10+O10+U10+Q10</f>
        <v>99.999999999999986</v>
      </c>
      <c r="D10" s="932"/>
      <c r="E10" s="1046">
        <v>22.983497885996041</v>
      </c>
      <c r="F10" s="932"/>
      <c r="G10" s="1046">
        <v>42.48152442523687</v>
      </c>
      <c r="H10" s="932"/>
      <c r="I10" s="1046">
        <v>18.242507290678471</v>
      </c>
      <c r="J10" s="932"/>
      <c r="K10" s="1046">
        <v>5.2469461133949382</v>
      </c>
      <c r="L10" s="932"/>
      <c r="M10" s="1046">
        <v>4.0382745979878898</v>
      </c>
      <c r="N10" s="932"/>
      <c r="O10" s="1046">
        <v>0.85497113008444303</v>
      </c>
      <c r="P10" s="932"/>
      <c r="Q10" s="1046">
        <v>0.77415879039153002</v>
      </c>
      <c r="R10" s="932"/>
      <c r="S10" s="1046">
        <v>0.29045594556293408</v>
      </c>
      <c r="T10" s="932"/>
      <c r="U10" s="1046">
        <v>5.0876638206668776</v>
      </c>
    </row>
    <row r="11" spans="1:21" s="331" customFormat="1" ht="18" customHeight="1" x14ac:dyDescent="0.25">
      <c r="A11" s="330"/>
      <c r="B11" s="933" t="s">
        <v>7</v>
      </c>
      <c r="C11" s="1047">
        <f t="shared" ref="C11:C27" si="0">K11+M11+G11+I11+E11+S11+O11+U11+Q11</f>
        <v>100</v>
      </c>
      <c r="D11" s="932"/>
      <c r="E11" s="1047">
        <v>8.9597780859916778</v>
      </c>
      <c r="F11" s="932"/>
      <c r="G11" s="1047">
        <v>5.9639389736477115</v>
      </c>
      <c r="H11" s="932"/>
      <c r="I11" s="1047">
        <v>15.413777161349977</v>
      </c>
      <c r="J11" s="932"/>
      <c r="K11" s="1047">
        <v>1.8955154877484977</v>
      </c>
      <c r="L11" s="932"/>
      <c r="M11" s="1047">
        <v>0.81830790568654643</v>
      </c>
      <c r="N11" s="932"/>
      <c r="O11" s="1047">
        <v>0.35598705501618128</v>
      </c>
      <c r="P11" s="932"/>
      <c r="Q11" s="1047">
        <v>0.10633379565418401</v>
      </c>
      <c r="R11" s="932"/>
      <c r="S11" s="1047">
        <v>0.12020342117429496</v>
      </c>
      <c r="T11" s="932"/>
      <c r="U11" s="1047">
        <v>66.366158113730933</v>
      </c>
    </row>
    <row r="12" spans="1:21" s="331" customFormat="1" ht="18" customHeight="1" x14ac:dyDescent="0.25">
      <c r="A12" s="330"/>
      <c r="B12" s="933" t="s">
        <v>37</v>
      </c>
      <c r="C12" s="1047">
        <f t="shared" si="0"/>
        <v>100</v>
      </c>
      <c r="D12" s="932"/>
      <c r="E12" s="1047">
        <v>37.140439932318102</v>
      </c>
      <c r="F12" s="932"/>
      <c r="G12" s="1047">
        <v>21.79357021996616</v>
      </c>
      <c r="H12" s="932"/>
      <c r="I12" s="1047">
        <v>23.891708967851098</v>
      </c>
      <c r="J12" s="932"/>
      <c r="K12" s="1047">
        <v>4.8477157360406098</v>
      </c>
      <c r="L12" s="932"/>
      <c r="M12" s="1047">
        <v>2.6734348561759731</v>
      </c>
      <c r="N12" s="932"/>
      <c r="O12" s="1047">
        <v>2.6903553299492384</v>
      </c>
      <c r="P12" s="932"/>
      <c r="Q12" s="1047">
        <v>1.5228426395939088</v>
      </c>
      <c r="R12" s="932"/>
      <c r="S12" s="1047">
        <v>0.19458544839255498</v>
      </c>
      <c r="T12" s="932"/>
      <c r="U12" s="1047">
        <v>5.2453468697123524</v>
      </c>
    </row>
    <row r="13" spans="1:21" s="331" customFormat="1" ht="18" customHeight="1" x14ac:dyDescent="0.25">
      <c r="A13" s="330"/>
      <c r="B13" s="933" t="s">
        <v>38</v>
      </c>
      <c r="C13" s="1047">
        <f t="shared" si="0"/>
        <v>100</v>
      </c>
      <c r="D13" s="932"/>
      <c r="E13" s="1047">
        <v>48.72408293460925</v>
      </c>
      <c r="F13" s="932"/>
      <c r="G13" s="1047">
        <v>15.663560815915387</v>
      </c>
      <c r="H13" s="932"/>
      <c r="I13" s="1047">
        <v>16.242760010073027</v>
      </c>
      <c r="J13" s="932"/>
      <c r="K13" s="1047">
        <v>5.2589607991270038</v>
      </c>
      <c r="L13" s="932"/>
      <c r="M13" s="1047">
        <v>2.6105934693192312</v>
      </c>
      <c r="N13" s="932"/>
      <c r="O13" s="1047">
        <v>1.8425249727188786</v>
      </c>
      <c r="P13" s="932"/>
      <c r="Q13" s="1047">
        <v>1.2927054478301014</v>
      </c>
      <c r="R13" s="932"/>
      <c r="S13" s="1047">
        <v>0.83522202635776044</v>
      </c>
      <c r="T13" s="932"/>
      <c r="U13" s="1047">
        <v>7.5295895240493582</v>
      </c>
    </row>
    <row r="14" spans="1:21" s="331" customFormat="1" ht="18" customHeight="1" x14ac:dyDescent="0.25">
      <c r="A14" s="330"/>
      <c r="B14" s="933" t="s">
        <v>6</v>
      </c>
      <c r="C14" s="1047">
        <f t="shared" si="0"/>
        <v>100.00000000000001</v>
      </c>
      <c r="D14" s="932"/>
      <c r="E14" s="1047">
        <v>31.839888394054839</v>
      </c>
      <c r="F14" s="932"/>
      <c r="G14" s="1047">
        <v>35.805118849600262</v>
      </c>
      <c r="H14" s="932"/>
      <c r="I14" s="1047">
        <v>13.816601384342974</v>
      </c>
      <c r="J14" s="932"/>
      <c r="K14" s="1047">
        <v>6.4227075173042865</v>
      </c>
      <c r="L14" s="932"/>
      <c r="M14" s="1047">
        <v>4.9632451574824277</v>
      </c>
      <c r="N14" s="932"/>
      <c r="O14" s="1047">
        <v>1.0677684176637872</v>
      </c>
      <c r="P14" s="932"/>
      <c r="Q14" s="1047">
        <v>1.1536191447121318</v>
      </c>
      <c r="R14" s="932"/>
      <c r="S14" s="1047">
        <v>0.26828352202607714</v>
      </c>
      <c r="T14" s="932"/>
      <c r="U14" s="1047">
        <v>4.6627676128132212</v>
      </c>
    </row>
    <row r="15" spans="1:21" s="331" customFormat="1" ht="18" customHeight="1" x14ac:dyDescent="0.25">
      <c r="A15" s="330"/>
      <c r="B15" s="933" t="s">
        <v>5</v>
      </c>
      <c r="C15" s="1047">
        <f t="shared" si="0"/>
        <v>100</v>
      </c>
      <c r="D15" s="932"/>
      <c r="E15" s="1047">
        <v>41.405416933248027</v>
      </c>
      <c r="F15" s="932"/>
      <c r="G15" s="1047">
        <v>16.858605246321176</v>
      </c>
      <c r="H15" s="932"/>
      <c r="I15" s="1047">
        <v>24.781403284282362</v>
      </c>
      <c r="J15" s="932"/>
      <c r="K15" s="1047">
        <v>4.9050970356152694</v>
      </c>
      <c r="L15" s="932"/>
      <c r="M15" s="1047">
        <v>1.6847941991895927</v>
      </c>
      <c r="N15" s="932"/>
      <c r="O15" s="1047">
        <v>2.3245894647046277</v>
      </c>
      <c r="P15" s="932"/>
      <c r="Q15" s="1047">
        <v>2.2819364470036256</v>
      </c>
      <c r="R15" s="932"/>
      <c r="S15" s="1047">
        <v>0.58647899338878229</v>
      </c>
      <c r="T15" s="932"/>
      <c r="U15" s="1047">
        <v>5.1716783962465342</v>
      </c>
    </row>
    <row r="16" spans="1:21" s="331" customFormat="1" ht="18" customHeight="1" x14ac:dyDescent="0.25">
      <c r="A16" s="330"/>
      <c r="B16" s="933" t="s">
        <v>4</v>
      </c>
      <c r="C16" s="1047">
        <f t="shared" si="0"/>
        <v>100</v>
      </c>
      <c r="D16" s="932"/>
      <c r="E16" s="1047">
        <v>45.426432762058901</v>
      </c>
      <c r="F16" s="932"/>
      <c r="G16" s="1047">
        <v>18.479234704199303</v>
      </c>
      <c r="H16" s="932"/>
      <c r="I16" s="1047">
        <v>19.61793011762666</v>
      </c>
      <c r="J16" s="932"/>
      <c r="K16" s="1047">
        <v>5.2368428658131263</v>
      </c>
      <c r="L16" s="932"/>
      <c r="M16" s="1047">
        <v>2.1299962428831534</v>
      </c>
      <c r="N16" s="932"/>
      <c r="O16" s="1047">
        <v>1.927689951157481</v>
      </c>
      <c r="P16" s="932"/>
      <c r="Q16" s="1047">
        <v>0.92771885205629889</v>
      </c>
      <c r="R16" s="932"/>
      <c r="S16" s="1047">
        <v>0.94216930146527567</v>
      </c>
      <c r="T16" s="932"/>
      <c r="U16" s="1047">
        <v>5.3119852027398053</v>
      </c>
    </row>
    <row r="17" spans="1:21" s="331" customFormat="1" ht="18" customHeight="1" x14ac:dyDescent="0.25">
      <c r="A17" s="330"/>
      <c r="B17" s="933" t="s">
        <v>40</v>
      </c>
      <c r="C17" s="1047">
        <f t="shared" si="0"/>
        <v>100.00000000000001</v>
      </c>
      <c r="D17" s="932"/>
      <c r="E17" s="1047">
        <v>33.639900955076051</v>
      </c>
      <c r="F17" s="932"/>
      <c r="G17" s="1047">
        <v>35.155894688968623</v>
      </c>
      <c r="H17" s="932"/>
      <c r="I17" s="1047">
        <v>13.421597857395524</v>
      </c>
      <c r="J17" s="932"/>
      <c r="K17" s="1047">
        <v>5.6243367527414216</v>
      </c>
      <c r="L17" s="932"/>
      <c r="M17" s="1047">
        <v>5.3009247561776744</v>
      </c>
      <c r="N17" s="932"/>
      <c r="O17" s="1047">
        <v>1.4705139218757897</v>
      </c>
      <c r="P17" s="932"/>
      <c r="Q17" s="1047">
        <v>0.62155743089595228</v>
      </c>
      <c r="R17" s="932"/>
      <c r="S17" s="1047">
        <v>0.20718581029865074</v>
      </c>
      <c r="T17" s="932"/>
      <c r="U17" s="1047">
        <v>4.5580878265703166</v>
      </c>
    </row>
    <row r="18" spans="1:21" s="331" customFormat="1" ht="18" customHeight="1" x14ac:dyDescent="0.25">
      <c r="A18" s="330"/>
      <c r="B18" s="933" t="s">
        <v>41</v>
      </c>
      <c r="C18" s="1047">
        <f t="shared" si="0"/>
        <v>100</v>
      </c>
      <c r="D18" s="932"/>
      <c r="E18" s="1047">
        <v>36.155165348833677</v>
      </c>
      <c r="F18" s="932"/>
      <c r="G18" s="1047">
        <v>18.845517597243933</v>
      </c>
      <c r="H18" s="932"/>
      <c r="I18" s="1047">
        <v>31.121852756825668</v>
      </c>
      <c r="J18" s="932"/>
      <c r="K18" s="1047">
        <v>3.9034162480460157</v>
      </c>
      <c r="L18" s="932"/>
      <c r="M18" s="1047">
        <v>3.122581232641787</v>
      </c>
      <c r="N18" s="932"/>
      <c r="O18" s="1047">
        <v>1.444810368639116</v>
      </c>
      <c r="P18" s="932"/>
      <c r="Q18" s="1047">
        <v>2.5011003020139322</v>
      </c>
      <c r="R18" s="932"/>
      <c r="S18" s="1047">
        <v>0</v>
      </c>
      <c r="T18" s="932"/>
      <c r="U18" s="1047">
        <v>2.9055561457558698</v>
      </c>
    </row>
    <row r="19" spans="1:21" s="331" customFormat="1" ht="18" customHeight="1" x14ac:dyDescent="0.25">
      <c r="A19" s="330"/>
      <c r="B19" s="933" t="s">
        <v>3</v>
      </c>
      <c r="C19" s="1047">
        <f t="shared" si="0"/>
        <v>100</v>
      </c>
      <c r="D19" s="932"/>
      <c r="E19" s="1047">
        <v>46.664501461513481</v>
      </c>
      <c r="F19" s="932"/>
      <c r="G19" s="1047">
        <v>11.603953045979679</v>
      </c>
      <c r="H19" s="932"/>
      <c r="I19" s="1047">
        <v>13.386535517097386</v>
      </c>
      <c r="J19" s="932"/>
      <c r="K19" s="1047">
        <v>4.5524984920892688</v>
      </c>
      <c r="L19" s="932"/>
      <c r="M19" s="1047">
        <v>2.0154966825963903</v>
      </c>
      <c r="N19" s="932"/>
      <c r="O19" s="1047">
        <v>3.1429499373637078</v>
      </c>
      <c r="P19" s="932"/>
      <c r="Q19" s="1047">
        <v>2.6873289101285205</v>
      </c>
      <c r="R19" s="932"/>
      <c r="S19" s="1047">
        <v>0</v>
      </c>
      <c r="T19" s="932"/>
      <c r="U19" s="1047">
        <v>15.946735953231569</v>
      </c>
    </row>
    <row r="20" spans="1:21" s="331" customFormat="1" ht="18" customHeight="1" x14ac:dyDescent="0.25">
      <c r="A20" s="330"/>
      <c r="B20" s="933" t="s">
        <v>2</v>
      </c>
      <c r="C20" s="1047">
        <f t="shared" si="0"/>
        <v>100</v>
      </c>
      <c r="D20" s="932"/>
      <c r="E20" s="1047">
        <v>25.424748158171706</v>
      </c>
      <c r="F20" s="932"/>
      <c r="G20" s="1047">
        <v>37.227484588783646</v>
      </c>
      <c r="H20" s="932"/>
      <c r="I20" s="1047">
        <v>21.380243572395127</v>
      </c>
      <c r="J20" s="932"/>
      <c r="K20" s="1047">
        <v>5.3375432265824685</v>
      </c>
      <c r="L20" s="932"/>
      <c r="M20" s="1047">
        <v>4.6158472410163887</v>
      </c>
      <c r="N20" s="932"/>
      <c r="O20" s="1047">
        <v>1.5937453014584273</v>
      </c>
      <c r="P20" s="932"/>
      <c r="Q20" s="1047">
        <v>0.87204931589234713</v>
      </c>
      <c r="R20" s="932"/>
      <c r="S20" s="1047">
        <v>0.21049466245677342</v>
      </c>
      <c r="T20" s="932"/>
      <c r="U20" s="1047">
        <v>3.3378439332431209</v>
      </c>
    </row>
    <row r="21" spans="1:21" s="331" customFormat="1" ht="18" customHeight="1" x14ac:dyDescent="0.25">
      <c r="A21" s="330"/>
      <c r="B21" s="933" t="s">
        <v>35</v>
      </c>
      <c r="C21" s="1047">
        <f t="shared" si="0"/>
        <v>100.00000000000001</v>
      </c>
      <c r="D21" s="932"/>
      <c r="E21" s="1047">
        <v>28.568396476705932</v>
      </c>
      <c r="F21" s="932"/>
      <c r="G21" s="1047">
        <v>38.35827231242704</v>
      </c>
      <c r="H21" s="932"/>
      <c r="I21" s="1047">
        <v>10.882945983232515</v>
      </c>
      <c r="J21" s="932"/>
      <c r="K21" s="1047">
        <v>5.2053486150907355</v>
      </c>
      <c r="L21" s="932"/>
      <c r="M21" s="1047">
        <v>4.7967738512151126</v>
      </c>
      <c r="N21" s="932"/>
      <c r="O21" s="1047">
        <v>3.4330892497081607</v>
      </c>
      <c r="P21" s="932"/>
      <c r="Q21" s="1047">
        <v>1.3955215960946619</v>
      </c>
      <c r="R21" s="932"/>
      <c r="S21" s="1047">
        <v>0</v>
      </c>
      <c r="T21" s="932"/>
      <c r="U21" s="1047">
        <v>7.3596519155258413</v>
      </c>
    </row>
    <row r="22" spans="1:21" s="331" customFormat="1" ht="18" customHeight="1" x14ac:dyDescent="0.25">
      <c r="A22" s="330"/>
      <c r="B22" s="933" t="s">
        <v>42</v>
      </c>
      <c r="C22" s="1047">
        <f t="shared" si="0"/>
        <v>100</v>
      </c>
      <c r="D22" s="932"/>
      <c r="E22" s="1047">
        <v>24.819787705956909</v>
      </c>
      <c r="F22" s="932"/>
      <c r="G22" s="1047">
        <v>37.624762357414447</v>
      </c>
      <c r="H22" s="932"/>
      <c r="I22" s="1047">
        <v>25.657477820025349</v>
      </c>
      <c r="J22" s="932"/>
      <c r="K22" s="1047">
        <v>1.6932034220532319</v>
      </c>
      <c r="L22" s="932"/>
      <c r="M22" s="1047">
        <v>5.7905576679340935</v>
      </c>
      <c r="N22" s="932"/>
      <c r="O22" s="1047">
        <v>0.58618504435994934</v>
      </c>
      <c r="P22" s="932"/>
      <c r="Q22" s="1047">
        <v>0.85155259822560203</v>
      </c>
      <c r="R22" s="932"/>
      <c r="S22" s="1047">
        <v>0</v>
      </c>
      <c r="T22" s="932"/>
      <c r="U22" s="1047">
        <v>2.9764733840304181</v>
      </c>
    </row>
    <row r="23" spans="1:21" s="331" customFormat="1" ht="18" customHeight="1" x14ac:dyDescent="0.25">
      <c r="A23" s="330">
        <v>47094</v>
      </c>
      <c r="B23" s="933" t="s">
        <v>43</v>
      </c>
      <c r="C23" s="1047">
        <f t="shared" si="0"/>
        <v>100</v>
      </c>
      <c r="D23" s="932"/>
      <c r="E23" s="1047">
        <v>37.575757575757571</v>
      </c>
      <c r="F23" s="932"/>
      <c r="G23" s="1047">
        <v>24.732510288065843</v>
      </c>
      <c r="H23" s="932"/>
      <c r="I23" s="1047">
        <v>20.658436213991767</v>
      </c>
      <c r="J23" s="932"/>
      <c r="K23" s="1047">
        <v>4.4332210998877661</v>
      </c>
      <c r="L23" s="932"/>
      <c r="M23" s="1047">
        <v>2.9554807332585109</v>
      </c>
      <c r="N23" s="932"/>
      <c r="O23" s="1047">
        <v>2.1548821548821548</v>
      </c>
      <c r="P23" s="932"/>
      <c r="Q23" s="1047">
        <v>3.8196782641227083</v>
      </c>
      <c r="R23" s="932"/>
      <c r="S23" s="1047">
        <v>3.7411148522259632E-3</v>
      </c>
      <c r="T23" s="932"/>
      <c r="U23" s="1047">
        <v>3.6662925551814443</v>
      </c>
    </row>
    <row r="24" spans="1:21" s="331" customFormat="1" ht="18" customHeight="1" x14ac:dyDescent="0.25">
      <c r="B24" s="933" t="s">
        <v>44</v>
      </c>
      <c r="C24" s="1047">
        <f t="shared" si="0"/>
        <v>100</v>
      </c>
      <c r="D24" s="932"/>
      <c r="E24" s="1047">
        <v>47.028963869811882</v>
      </c>
      <c r="F24" s="932"/>
      <c r="G24" s="1047">
        <v>13.73544341594506</v>
      </c>
      <c r="H24" s="932"/>
      <c r="I24" s="1047">
        <v>15.447397233004878</v>
      </c>
      <c r="J24" s="932"/>
      <c r="K24" s="1047">
        <v>6.0117447994426199</v>
      </c>
      <c r="L24" s="932"/>
      <c r="M24" s="1047">
        <v>2.3987259878570715</v>
      </c>
      <c r="N24" s="932"/>
      <c r="O24" s="1047">
        <v>2.2494276898576691</v>
      </c>
      <c r="P24" s="932"/>
      <c r="Q24" s="1047">
        <v>1.1048074051955807</v>
      </c>
      <c r="R24" s="932"/>
      <c r="S24" s="1047">
        <v>0.1293918582661491</v>
      </c>
      <c r="T24" s="932"/>
      <c r="U24" s="1047">
        <v>11.89409774061909</v>
      </c>
    </row>
    <row r="25" spans="1:21" s="331" customFormat="1" ht="18" customHeight="1" x14ac:dyDescent="0.25">
      <c r="B25" s="933" t="s">
        <v>45</v>
      </c>
      <c r="C25" s="1047">
        <f t="shared" si="0"/>
        <v>100</v>
      </c>
      <c r="D25" s="932"/>
      <c r="E25" s="1047">
        <v>33.703586163122814</v>
      </c>
      <c r="F25" s="932"/>
      <c r="G25" s="1047">
        <v>20.646884586903628</v>
      </c>
      <c r="H25" s="932"/>
      <c r="I25" s="1047">
        <v>12.146937480165027</v>
      </c>
      <c r="J25" s="932"/>
      <c r="K25" s="1047">
        <v>4.4007193483550191</v>
      </c>
      <c r="L25" s="932"/>
      <c r="M25" s="1047">
        <v>3.8479847667407174</v>
      </c>
      <c r="N25" s="932"/>
      <c r="O25" s="1047">
        <v>1.0816671955992805</v>
      </c>
      <c r="P25" s="932"/>
      <c r="Q25" s="1047">
        <v>1.7296096477308791</v>
      </c>
      <c r="R25" s="932"/>
      <c r="S25" s="1047">
        <v>19.983074156352483</v>
      </c>
      <c r="T25" s="932"/>
      <c r="U25" s="1047">
        <v>2.4595366550301492</v>
      </c>
    </row>
    <row r="26" spans="1:21" s="331" customFormat="1" ht="18" customHeight="1" x14ac:dyDescent="0.25">
      <c r="B26" s="933" t="s">
        <v>46</v>
      </c>
      <c r="C26" s="1047">
        <f t="shared" si="0"/>
        <v>99.999999999999986</v>
      </c>
      <c r="D26" s="932"/>
      <c r="E26" s="1047">
        <v>23.490488006617039</v>
      </c>
      <c r="F26" s="932"/>
      <c r="G26" s="1047">
        <v>28.039702233250619</v>
      </c>
      <c r="H26" s="932"/>
      <c r="I26" s="1047">
        <v>34.491315136476423</v>
      </c>
      <c r="J26" s="932"/>
      <c r="K26" s="1047">
        <v>6.8651778329197679</v>
      </c>
      <c r="L26" s="932"/>
      <c r="M26" s="1047">
        <v>2.9776674937965262</v>
      </c>
      <c r="N26" s="932"/>
      <c r="O26" s="1047">
        <v>0.82712985938792394</v>
      </c>
      <c r="P26" s="932"/>
      <c r="Q26" s="1047">
        <v>0.82712985938792394</v>
      </c>
      <c r="R26" s="932"/>
      <c r="S26" s="1047">
        <v>0</v>
      </c>
      <c r="T26" s="932"/>
      <c r="U26" s="1047">
        <v>2.481389578163772</v>
      </c>
    </row>
    <row r="27" spans="1:21" s="331" customFormat="1" ht="18" customHeight="1" x14ac:dyDescent="0.25">
      <c r="B27" s="955" t="s">
        <v>1</v>
      </c>
      <c r="C27" s="1048">
        <f t="shared" si="0"/>
        <v>99.999999999999986</v>
      </c>
      <c r="D27" s="932"/>
      <c r="E27" s="1048">
        <v>6.2198391420911525</v>
      </c>
      <c r="F27" s="932"/>
      <c r="G27" s="1048">
        <v>71.635388739946379</v>
      </c>
      <c r="H27" s="932"/>
      <c r="I27" s="1048">
        <v>4.5040214477211791</v>
      </c>
      <c r="J27" s="932"/>
      <c r="K27" s="1048">
        <v>4.0750670241286864</v>
      </c>
      <c r="L27" s="932"/>
      <c r="M27" s="1048">
        <v>10.187667560321715</v>
      </c>
      <c r="N27" s="932"/>
      <c r="O27" s="1048">
        <v>0.37533512064343166</v>
      </c>
      <c r="P27" s="932"/>
      <c r="Q27" s="1048">
        <v>0.53619302949061665</v>
      </c>
      <c r="R27" s="932"/>
      <c r="S27" s="1048">
        <v>5.361930294906167E-2</v>
      </c>
      <c r="T27" s="932"/>
      <c r="U27" s="1048">
        <v>2.4128686327077746</v>
      </c>
    </row>
    <row r="28" spans="1:21" s="319" customFormat="1" ht="18" customHeight="1" x14ac:dyDescent="0.25">
      <c r="B28" s="1291" t="s">
        <v>0</v>
      </c>
      <c r="C28" s="1306">
        <f>K28+M28+G28+I28+E28+S28+O28+U28+Q28</f>
        <v>100.00000000000001</v>
      </c>
      <c r="D28" s="1284"/>
      <c r="E28" s="1306">
        <v>34.808262449718328</v>
      </c>
      <c r="F28" s="1284"/>
      <c r="G28" s="1306">
        <v>24.098326451193415</v>
      </c>
      <c r="H28" s="1284"/>
      <c r="I28" s="1306">
        <v>20.053310301212907</v>
      </c>
      <c r="J28" s="1284"/>
      <c r="K28" s="1306">
        <v>4.39146841089691</v>
      </c>
      <c r="L28" s="1284"/>
      <c r="M28" s="1306">
        <v>3.3263945835698818</v>
      </c>
      <c r="N28" s="1284"/>
      <c r="O28" s="1306">
        <v>1.69942759358012</v>
      </c>
      <c r="P28" s="1284"/>
      <c r="Q28" s="1306">
        <v>1.7458476677551933</v>
      </c>
      <c r="R28" s="1284"/>
      <c r="S28" s="1306">
        <v>1.3833829073846737</v>
      </c>
      <c r="T28" s="1284"/>
      <c r="U28" s="1306">
        <v>8.4935796346885741</v>
      </c>
    </row>
    <row r="29" spans="1:21" s="328" customFormat="1" ht="6.75" customHeight="1" x14ac:dyDescent="0.25">
      <c r="B29" s="1601"/>
      <c r="C29" s="1601"/>
      <c r="D29" s="781"/>
    </row>
    <row r="30" spans="1:21" x14ac:dyDescent="0.35">
      <c r="E30" s="937"/>
    </row>
    <row r="31" spans="1:21" x14ac:dyDescent="0.35">
      <c r="E31" s="937"/>
      <c r="G31" s="937"/>
    </row>
    <row r="32" spans="1:21" x14ac:dyDescent="0.35">
      <c r="B32" s="937"/>
      <c r="G32" s="937"/>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20"/>
  <sheetViews>
    <sheetView topLeftCell="A7" zoomScaleNormal="100" workbookViewId="0">
      <selection activeCell="C19" sqref="C19:R19"/>
    </sheetView>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9" customFormat="1" x14ac:dyDescent="0.35">
      <c r="B1" s="1049" t="s">
        <v>79</v>
      </c>
      <c r="C1" s="1049" t="s">
        <v>80</v>
      </c>
      <c r="J1" s="1049" t="s">
        <v>79</v>
      </c>
      <c r="K1" s="1049" t="s">
        <v>67</v>
      </c>
      <c r="R1" s="1049" t="s">
        <v>81</v>
      </c>
    </row>
    <row r="2" spans="2:18" s="613" customFormat="1" ht="15" customHeight="1" x14ac:dyDescent="0.25"/>
    <row r="3" spans="2:18" s="619" customFormat="1" ht="38.25" customHeight="1" x14ac:dyDescent="0.35">
      <c r="B3" s="1476"/>
      <c r="C3" s="1476"/>
      <c r="D3" s="1476"/>
    </row>
    <row r="4" spans="2:18" s="621" customFormat="1" ht="23.25" customHeight="1" x14ac:dyDescent="0.25">
      <c r="B4" s="1478" t="s">
        <v>329</v>
      </c>
      <c r="C4" s="1478"/>
      <c r="D4" s="1478"/>
      <c r="E4" s="1478"/>
      <c r="F4" s="1478"/>
      <c r="G4" s="1478"/>
      <c r="H4" s="1478"/>
      <c r="I4" s="1478"/>
      <c r="J4" s="1478"/>
      <c r="K4" s="1478"/>
      <c r="L4" s="1478"/>
      <c r="M4" s="1478"/>
      <c r="N4" s="1478"/>
      <c r="O4" s="1478"/>
      <c r="P4" s="1478"/>
      <c r="Q4" s="1478"/>
      <c r="R4" s="1478"/>
    </row>
    <row r="5" spans="2:18" s="621" customFormat="1" ht="15.75" customHeight="1" x14ac:dyDescent="0.25">
      <c r="B5" s="1633" t="str">
        <f>porsaad!$B$6</f>
        <v>Situación a 30 de junio de 2024</v>
      </c>
      <c r="C5" s="1633"/>
      <c r="D5" s="1633"/>
      <c r="E5" s="1633"/>
      <c r="F5" s="1633"/>
      <c r="G5" s="1633"/>
      <c r="H5" s="1633"/>
      <c r="I5" s="1633"/>
      <c r="J5" s="1633"/>
      <c r="K5" s="1633"/>
      <c r="L5" s="1633"/>
      <c r="M5" s="1633"/>
      <c r="N5" s="1633"/>
      <c r="O5" s="1633"/>
      <c r="P5" s="1633"/>
      <c r="Q5" s="1633"/>
      <c r="R5" s="1633"/>
    </row>
    <row r="7" spans="2:18" ht="16.5" customHeight="1" x14ac:dyDescent="0.35">
      <c r="B7" s="1642" t="s">
        <v>82</v>
      </c>
      <c r="C7" s="1643"/>
      <c r="D7" s="1643"/>
      <c r="E7" s="1643"/>
      <c r="F7" s="1644"/>
      <c r="G7" s="1050"/>
      <c r="H7" s="1642" t="s">
        <v>83</v>
      </c>
      <c r="I7" s="1643"/>
      <c r="J7" s="1643"/>
      <c r="K7" s="1643"/>
      <c r="L7" s="1644"/>
      <c r="M7" s="1050"/>
      <c r="N7" s="1642" t="s">
        <v>84</v>
      </c>
      <c r="O7" s="1643"/>
      <c r="P7" s="1643"/>
      <c r="Q7" s="1643"/>
      <c r="R7" s="1644"/>
    </row>
    <row r="8" spans="2:18" ht="16.5" customHeight="1" x14ac:dyDescent="0.35">
      <c r="B8" s="1065" t="s">
        <v>85</v>
      </c>
      <c r="C8" s="1066" t="s">
        <v>48</v>
      </c>
      <c r="D8" s="1066" t="s">
        <v>33</v>
      </c>
      <c r="E8" s="1064" t="s">
        <v>32</v>
      </c>
      <c r="F8" s="1067" t="s">
        <v>0</v>
      </c>
      <c r="G8" s="1050"/>
      <c r="H8" s="1065" t="s">
        <v>85</v>
      </c>
      <c r="I8" s="1066" t="s">
        <v>48</v>
      </c>
      <c r="J8" s="1066" t="s">
        <v>33</v>
      </c>
      <c r="K8" s="1064" t="s">
        <v>32</v>
      </c>
      <c r="L8" s="1067" t="s">
        <v>0</v>
      </c>
      <c r="M8" s="1050"/>
      <c r="N8" s="1065" t="s">
        <v>85</v>
      </c>
      <c r="O8" s="1066" t="s">
        <v>48</v>
      </c>
      <c r="P8" s="1066" t="s">
        <v>33</v>
      </c>
      <c r="Q8" s="1064" t="s">
        <v>32</v>
      </c>
      <c r="R8" s="1067" t="s">
        <v>0</v>
      </c>
    </row>
    <row r="9" spans="2:18" ht="6.75" customHeight="1" x14ac:dyDescent="0.35"/>
    <row r="10" spans="2:18" ht="16.5" customHeight="1" x14ac:dyDescent="0.35">
      <c r="B10" s="1051" t="s">
        <v>86</v>
      </c>
      <c r="C10" s="1052">
        <v>2.8017164946625528E-3</v>
      </c>
      <c r="D10" s="1052">
        <v>1.853274872304841E-3</v>
      </c>
      <c r="E10" s="1052">
        <v>1.2438166585651788E-3</v>
      </c>
      <c r="F10" s="1053">
        <v>2.1183173344118903E-3</v>
      </c>
      <c r="G10" s="1054"/>
      <c r="H10" s="1051" t="s">
        <v>86</v>
      </c>
      <c r="I10" s="1052">
        <v>4.5484949832775922E-4</v>
      </c>
      <c r="J10" s="1052">
        <v>0</v>
      </c>
      <c r="K10" s="1052">
        <v>0</v>
      </c>
      <c r="L10" s="1053">
        <v>2.4423532792184472E-4</v>
      </c>
      <c r="M10" s="113"/>
      <c r="N10" s="1051" t="s">
        <v>86</v>
      </c>
      <c r="O10" s="1052">
        <v>2.3097018690645707E-3</v>
      </c>
      <c r="P10" s="1052">
        <v>1.6112657606025872E-3</v>
      </c>
      <c r="Q10" s="1052">
        <v>1.057442205313951E-3</v>
      </c>
      <c r="R10" s="1053">
        <v>1.8024469729778117E-3</v>
      </c>
    </row>
    <row r="11" spans="2:18" ht="16.5" customHeight="1" x14ac:dyDescent="0.35">
      <c r="B11" s="1055" t="s">
        <v>87</v>
      </c>
      <c r="C11" s="1056">
        <v>0.36703195375394543</v>
      </c>
      <c r="D11" s="1056">
        <v>1.731983305458874E-2</v>
      </c>
      <c r="E11" s="1056">
        <v>6.6050953592771567E-3</v>
      </c>
      <c r="F11" s="1057">
        <v>0.1586031908609738</v>
      </c>
      <c r="G11" s="1054"/>
      <c r="H11" s="1055" t="s">
        <v>87</v>
      </c>
      <c r="I11" s="1056">
        <v>1.7979933110367892E-2</v>
      </c>
      <c r="J11" s="1056">
        <v>3.0121994076007832E-4</v>
      </c>
      <c r="K11" s="1056">
        <v>0</v>
      </c>
      <c r="L11" s="1057">
        <v>9.7406795488829828E-3</v>
      </c>
      <c r="M11" s="113"/>
      <c r="N11" s="1055" t="s">
        <v>87</v>
      </c>
      <c r="O11" s="1056">
        <v>0.29385910818598704</v>
      </c>
      <c r="P11" s="1056">
        <v>1.5097429179629933E-2</v>
      </c>
      <c r="Q11" s="1056">
        <v>5.6153827454602911E-3</v>
      </c>
      <c r="R11" s="1057">
        <v>0.13351414255541014</v>
      </c>
    </row>
    <row r="12" spans="2:18" ht="16.5" customHeight="1" x14ac:dyDescent="0.35">
      <c r="B12" s="1058" t="s">
        <v>88</v>
      </c>
      <c r="C12" s="1059">
        <v>7.4476008085966591E-2</v>
      </c>
      <c r="D12" s="1059">
        <v>5.4038783166839938E-2</v>
      </c>
      <c r="E12" s="1059">
        <v>1.4153775769879622E-2</v>
      </c>
      <c r="F12" s="1060">
        <v>5.4305159906770761E-2</v>
      </c>
      <c r="G12" s="1054"/>
      <c r="H12" s="1058" t="s">
        <v>88</v>
      </c>
      <c r="I12" s="1059">
        <v>7.1973244147157195E-2</v>
      </c>
      <c r="J12" s="1059">
        <v>7.5304985190019578E-4</v>
      </c>
      <c r="K12" s="1059">
        <v>1.6245633985866297E-4</v>
      </c>
      <c r="L12" s="1060">
        <v>3.889088427555492E-2</v>
      </c>
      <c r="M12" s="113"/>
      <c r="N12" s="1058" t="s">
        <v>88</v>
      </c>
      <c r="O12" s="1059">
        <v>7.3944096245052646E-2</v>
      </c>
      <c r="P12" s="1059">
        <v>4.7080399541509742E-2</v>
      </c>
      <c r="Q12" s="1059">
        <v>1.2057272042200452E-2</v>
      </c>
      <c r="R12" s="1060">
        <v>5.1702405117497768E-2</v>
      </c>
    </row>
    <row r="13" spans="2:18" ht="16.5" customHeight="1" x14ac:dyDescent="0.35">
      <c r="B13" s="1055" t="s">
        <v>89</v>
      </c>
      <c r="C13" s="1056">
        <v>0.43782671915451998</v>
      </c>
      <c r="D13" s="1056">
        <v>1.7289698503819555E-2</v>
      </c>
      <c r="E13" s="1056">
        <v>2.6935064192376977E-2</v>
      </c>
      <c r="F13" s="1057">
        <v>0.19177173384855778</v>
      </c>
      <c r="G13" s="1054"/>
      <c r="H13" s="1055" t="s">
        <v>89</v>
      </c>
      <c r="I13" s="1056">
        <v>0.64845484949832777</v>
      </c>
      <c r="J13" s="1056">
        <v>4.0564285355690545E-2</v>
      </c>
      <c r="K13" s="1056">
        <v>2.989196653399399E-2</v>
      </c>
      <c r="L13" s="1057">
        <v>0.36508871489117162</v>
      </c>
      <c r="M13" s="113"/>
      <c r="N13" s="1055" t="s">
        <v>89</v>
      </c>
      <c r="O13" s="1056">
        <v>0.48191481012232451</v>
      </c>
      <c r="P13" s="1056">
        <v>2.0324218110365156E-2</v>
      </c>
      <c r="Q13" s="1056">
        <v>2.7371952257092155E-2</v>
      </c>
      <c r="R13" s="1057">
        <v>0.22093403044078902</v>
      </c>
    </row>
    <row r="14" spans="2:18" ht="16.5" customHeight="1" x14ac:dyDescent="0.35">
      <c r="B14" s="1058" t="s">
        <v>90</v>
      </c>
      <c r="C14" s="1059">
        <v>9.7230201794517149E-2</v>
      </c>
      <c r="D14" s="1059">
        <v>0.15313625337130288</v>
      </c>
      <c r="E14" s="1059">
        <v>0.15973751179481313</v>
      </c>
      <c r="F14" s="1060">
        <v>0.13154517864573179</v>
      </c>
      <c r="G14" s="1054"/>
      <c r="H14" s="1058" t="s">
        <v>90</v>
      </c>
      <c r="I14" s="1059">
        <v>0.21723076923076923</v>
      </c>
      <c r="J14" s="1059">
        <v>6.0495004769315727E-2</v>
      </c>
      <c r="K14" s="1059">
        <v>5.7672000649825359E-3</v>
      </c>
      <c r="L14" s="1060">
        <v>0.13497593563680771</v>
      </c>
      <c r="M14" s="113"/>
      <c r="N14" s="1058" t="s">
        <v>90</v>
      </c>
      <c r="O14" s="1059">
        <v>0.12236374440794269</v>
      </c>
      <c r="P14" s="1059">
        <v>0.14103160307843457</v>
      </c>
      <c r="Q14" s="1059">
        <v>0.13666528915574785</v>
      </c>
      <c r="R14" s="1060">
        <v>0.13210605646376838</v>
      </c>
    </row>
    <row r="15" spans="2:18" ht="16.5" customHeight="1" x14ac:dyDescent="0.35">
      <c r="B15" s="1055" t="s">
        <v>91</v>
      </c>
      <c r="C15" s="1056">
        <v>1.8803418803418803E-2</v>
      </c>
      <c r="D15" s="1056">
        <v>0.6199204447859693</v>
      </c>
      <c r="E15" s="1056">
        <v>2.5162268035341551E-2</v>
      </c>
      <c r="F15" s="1057">
        <v>0.25227180804785998</v>
      </c>
      <c r="G15" s="1054"/>
      <c r="H15" s="1055" t="s">
        <v>91</v>
      </c>
      <c r="I15" s="1056">
        <v>3.0153846153846153E-2</v>
      </c>
      <c r="J15" s="1056">
        <v>0.66047492343993175</v>
      </c>
      <c r="K15" s="1056">
        <v>1.6001949476078303E-2</v>
      </c>
      <c r="L15" s="1057">
        <v>0.20803103225343006</v>
      </c>
      <c r="M15" s="113"/>
      <c r="N15" s="1055" t="s">
        <v>91</v>
      </c>
      <c r="O15" s="1056">
        <v>2.1179741896422206E-2</v>
      </c>
      <c r="P15" s="1056">
        <v>0.62513836580972659</v>
      </c>
      <c r="Q15" s="1056">
        <v>2.3786372365510369E-2</v>
      </c>
      <c r="R15" s="1057">
        <v>0.2447892346737571</v>
      </c>
    </row>
    <row r="16" spans="2:18" ht="16.5" customHeight="1" x14ac:dyDescent="0.35">
      <c r="B16" s="1058" t="s">
        <v>92</v>
      </c>
      <c r="C16" s="1059">
        <v>7.022023619533993E-4</v>
      </c>
      <c r="D16" s="1059">
        <v>8.2402929078334769E-2</v>
      </c>
      <c r="E16" s="1059">
        <v>8.4593829525634059E-2</v>
      </c>
      <c r="F16" s="1060">
        <v>4.9332351768707684E-2</v>
      </c>
      <c r="G16" s="1054"/>
      <c r="H16" s="1058" t="s">
        <v>92</v>
      </c>
      <c r="I16" s="1059">
        <v>1.6053511705685619E-4</v>
      </c>
      <c r="J16" s="1059">
        <v>0.16009839851398164</v>
      </c>
      <c r="K16" s="1059">
        <v>2.6967752416538055E-2</v>
      </c>
      <c r="L16" s="1060">
        <v>5.0671647151785071E-2</v>
      </c>
      <c r="M16" s="113"/>
      <c r="N16" s="1058" t="s">
        <v>92</v>
      </c>
      <c r="O16" s="1059">
        <v>5.8863761226160181E-4</v>
      </c>
      <c r="P16" s="1059">
        <v>9.2529883739970523E-2</v>
      </c>
      <c r="Q16" s="1059">
        <v>7.5953521160998613E-2</v>
      </c>
      <c r="R16" s="1060">
        <v>4.9551565709474582E-2</v>
      </c>
    </row>
    <row r="17" spans="2:18" ht="16.5" customHeight="1" x14ac:dyDescent="0.35">
      <c r="B17" s="1055" t="s">
        <v>93</v>
      </c>
      <c r="C17" s="1056">
        <v>4.6813490796893288E-4</v>
      </c>
      <c r="D17" s="1056">
        <v>5.2268378309150355E-2</v>
      </c>
      <c r="E17" s="1056">
        <v>8.4107740256769509E-2</v>
      </c>
      <c r="F17" s="1057">
        <v>3.7498290506272021E-2</v>
      </c>
      <c r="G17" s="1054"/>
      <c r="H17" s="1055" t="s">
        <v>93</v>
      </c>
      <c r="I17" s="1056">
        <v>4.2809364548494983E-3</v>
      </c>
      <c r="J17" s="1056">
        <v>4.5484211054771823E-2</v>
      </c>
      <c r="K17" s="1056">
        <v>0.17650881325643733</v>
      </c>
      <c r="L17" s="1057">
        <v>4.6534013361109114E-2</v>
      </c>
      <c r="M17" s="113"/>
      <c r="N17" s="1055" t="s">
        <v>93</v>
      </c>
      <c r="O17" s="1056">
        <v>1.2669723844868763E-3</v>
      </c>
      <c r="P17" s="1056">
        <v>5.1377108236449975E-2</v>
      </c>
      <c r="Q17" s="1056">
        <v>9.7916717310450443E-2</v>
      </c>
      <c r="R17" s="1057">
        <v>3.9015113941262003E-2</v>
      </c>
    </row>
    <row r="18" spans="2:18" ht="16.5" customHeight="1" x14ac:dyDescent="0.35">
      <c r="B18" s="1058" t="s">
        <v>94</v>
      </c>
      <c r="C18" s="1059">
        <v>2.6243926658864417E-4</v>
      </c>
      <c r="D18" s="1059">
        <v>5.2735463846072716E-4</v>
      </c>
      <c r="E18" s="1059">
        <v>0.43199039258856831</v>
      </c>
      <c r="F18" s="1060">
        <v>8.823315457606011E-2</v>
      </c>
      <c r="G18" s="1054"/>
      <c r="H18" s="1058" t="s">
        <v>94</v>
      </c>
      <c r="I18" s="1059">
        <v>1.6053511705685619E-4</v>
      </c>
      <c r="J18" s="1059">
        <v>3.5142326422009135E-4</v>
      </c>
      <c r="K18" s="1059">
        <v>0.50962553813662581</v>
      </c>
      <c r="L18" s="1060">
        <v>9.0323970979096335E-2</v>
      </c>
      <c r="M18" s="113"/>
      <c r="N18" s="1058" t="s">
        <v>94</v>
      </c>
      <c r="O18" s="1059">
        <v>2.4106111740237026E-4</v>
      </c>
      <c r="P18" s="1059">
        <v>5.0433928279024068E-4</v>
      </c>
      <c r="Q18" s="1059">
        <v>0.44351800082650655</v>
      </c>
      <c r="R18" s="1060">
        <v>8.8573937826466692E-2</v>
      </c>
    </row>
    <row r="19" spans="2:18" ht="16.5" customHeight="1" x14ac:dyDescent="0.35">
      <c r="B19" s="1061" t="s">
        <v>95</v>
      </c>
      <c r="C19" s="1062">
        <v>3.9720537645848849E-4</v>
      </c>
      <c r="D19" s="1062">
        <v>1.2430502192288567E-3</v>
      </c>
      <c r="E19" s="1062">
        <v>0.16547050581877448</v>
      </c>
      <c r="F19" s="1063">
        <v>3.4320814504654185E-2</v>
      </c>
      <c r="G19" s="1054"/>
      <c r="H19" s="1061" t="s">
        <v>95</v>
      </c>
      <c r="I19" s="1062">
        <v>9.1505016722408031E-3</v>
      </c>
      <c r="J19" s="1062">
        <v>3.1477483809428185E-2</v>
      </c>
      <c r="K19" s="1062">
        <v>0.23507432377548534</v>
      </c>
      <c r="L19" s="1063">
        <v>5.5498886574240354E-2</v>
      </c>
      <c r="M19" s="113"/>
      <c r="N19" s="1061" t="s">
        <v>95</v>
      </c>
      <c r="O19" s="1062">
        <v>2.3321261590554887E-3</v>
      </c>
      <c r="P19" s="1062">
        <v>5.3053872605207143E-3</v>
      </c>
      <c r="Q19" s="1062">
        <v>0.1760580499307193</v>
      </c>
      <c r="R19" s="1063">
        <v>3.8011066298596512E-2</v>
      </c>
    </row>
    <row r="20" spans="2:18" ht="16.5" customHeight="1" x14ac:dyDescent="0.35">
      <c r="B20" s="1307" t="s">
        <v>0</v>
      </c>
      <c r="C20" s="1308">
        <f>SUM(C10:C19)</f>
        <v>1</v>
      </c>
      <c r="D20" s="1308">
        <f>SUM(D10:D19)</f>
        <v>1</v>
      </c>
      <c r="E20" s="1308">
        <f>SUM(E10:E19)</f>
        <v>1</v>
      </c>
      <c r="F20" s="1309">
        <f>SUM(F10:F19)</f>
        <v>1</v>
      </c>
      <c r="G20" s="113"/>
      <c r="H20" s="1307" t="s">
        <v>0</v>
      </c>
      <c r="I20" s="1308">
        <f>SUM(I10:I19)</f>
        <v>1</v>
      </c>
      <c r="J20" s="1308">
        <f>SUM(J10:J19)</f>
        <v>1.0000000000000002</v>
      </c>
      <c r="K20" s="1308">
        <f>SUM(K10:K19)</f>
        <v>1</v>
      </c>
      <c r="L20" s="1309">
        <f>SUM(L10:L19)</f>
        <v>1</v>
      </c>
      <c r="M20" s="113"/>
      <c r="N20" s="1307" t="s">
        <v>0</v>
      </c>
      <c r="O20" s="1308">
        <f>SUM(O10:O19)</f>
        <v>1.0000000000000002</v>
      </c>
      <c r="P20" s="1308">
        <f>SUM(P10:P19)</f>
        <v>1</v>
      </c>
      <c r="Q20" s="1308">
        <f>SUM(Q10:Q19)</f>
        <v>0.99999999999999989</v>
      </c>
      <c r="R20" s="1309">
        <f>SUM(R10:R19)</f>
        <v>1</v>
      </c>
    </row>
  </sheetData>
  <mergeCells count="6">
    <mergeCell ref="B3:D3"/>
    <mergeCell ref="B4:R4"/>
    <mergeCell ref="B5:R5"/>
    <mergeCell ref="B7:F7"/>
    <mergeCell ref="H7:L7"/>
    <mergeCell ref="N7:R7"/>
  </mergeCells>
  <conditionalFormatting sqref="C10:C19">
    <cfRule type="colorScale" priority="7">
      <colorScale>
        <cfvo type="min"/>
        <cfvo type="max"/>
        <color rgb="FFFCFCFF"/>
        <color theme="4"/>
      </colorScale>
    </cfRule>
  </conditionalFormatting>
  <conditionalFormatting sqref="D10:D19">
    <cfRule type="colorScale" priority="8">
      <colorScale>
        <cfvo type="min"/>
        <cfvo type="max"/>
        <color rgb="FFFCFCFF"/>
        <color theme="4"/>
      </colorScale>
    </cfRule>
  </conditionalFormatting>
  <conditionalFormatting sqref="E10:E19">
    <cfRule type="colorScale" priority="9">
      <colorScale>
        <cfvo type="min"/>
        <cfvo type="max"/>
        <color rgb="FFFCFCFF"/>
        <color theme="4"/>
      </colorScale>
    </cfRule>
  </conditionalFormatting>
  <conditionalFormatting sqref="I10:I19">
    <cfRule type="colorScale" priority="4">
      <colorScale>
        <cfvo type="min"/>
        <cfvo type="max"/>
        <color rgb="FFFCFCFF"/>
        <color theme="4"/>
      </colorScale>
    </cfRule>
  </conditionalFormatting>
  <conditionalFormatting sqref="J10:J19">
    <cfRule type="colorScale" priority="5">
      <colorScale>
        <cfvo type="min"/>
        <cfvo type="max"/>
        <color rgb="FFFCFCFF"/>
        <color theme="4"/>
      </colorScale>
    </cfRule>
  </conditionalFormatting>
  <conditionalFormatting sqref="K10:K19">
    <cfRule type="colorScale" priority="6">
      <colorScale>
        <cfvo type="min"/>
        <cfvo type="max"/>
        <color rgb="FFFCFCFF"/>
        <color theme="4"/>
      </colorScale>
    </cfRule>
  </conditionalFormatting>
  <conditionalFormatting sqref="O10:O19">
    <cfRule type="colorScale" priority="1">
      <colorScale>
        <cfvo type="min"/>
        <cfvo type="max"/>
        <color rgb="FFFCFCFF"/>
        <color theme="4"/>
      </colorScale>
    </cfRule>
  </conditionalFormatting>
  <conditionalFormatting sqref="P10:P19">
    <cfRule type="colorScale" priority="2">
      <colorScale>
        <cfvo type="min"/>
        <cfvo type="max"/>
        <color rgb="FFFCFCFF"/>
        <color theme="4"/>
      </colorScale>
    </cfRule>
  </conditionalFormatting>
  <conditionalFormatting sqref="Q10:Q19">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8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U33"/>
  <sheetViews>
    <sheetView zoomScaleNormal="100" workbookViewId="0">
      <selection activeCell="D30" sqref="D30: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56</v>
      </c>
      <c r="C1" s="700" t="s">
        <v>67</v>
      </c>
      <c r="F1" s="700" t="s">
        <v>67</v>
      </c>
      <c r="I1" s="700" t="s">
        <v>67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450</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131</v>
      </c>
      <c r="E10" s="862" t="s">
        <v>484</v>
      </c>
      <c r="F10" s="1072"/>
      <c r="G10" s="1068" t="s">
        <v>131</v>
      </c>
      <c r="H10" s="820" t="s">
        <v>484</v>
      </c>
      <c r="I10" s="1072"/>
      <c r="J10" s="820" t="s">
        <v>131</v>
      </c>
      <c r="K10" s="821" t="s">
        <v>484</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v>12.137580374615599</v>
      </c>
      <c r="E12" s="1075">
        <v>0.36992866735337909</v>
      </c>
      <c r="F12" s="1072"/>
      <c r="G12" s="1074">
        <v>42.444107166424708</v>
      </c>
      <c r="H12" s="1075">
        <v>0.23628867353465857</v>
      </c>
      <c r="I12" s="1072"/>
      <c r="J12" s="1074">
        <v>64.92163325709673</v>
      </c>
      <c r="K12" s="1075">
        <v>0.28552922736220809</v>
      </c>
      <c r="L12" s="1072"/>
      <c r="M12" s="1072"/>
      <c r="N12" s="1072"/>
      <c r="O12" s="1072"/>
      <c r="P12" s="1072"/>
      <c r="Q12" s="1072"/>
      <c r="R12" s="1072"/>
    </row>
    <row r="13" spans="1:21" ht="15" customHeight="1" x14ac:dyDescent="0.35">
      <c r="B13" s="1076" t="s">
        <v>7</v>
      </c>
      <c r="C13" s="1072"/>
      <c r="D13" s="1077">
        <v>10.313731623396935</v>
      </c>
      <c r="E13" s="1078">
        <v>0.34533916715102381</v>
      </c>
      <c r="F13" s="1072"/>
      <c r="G13" s="1077">
        <v>22.588930348258707</v>
      </c>
      <c r="H13" s="1078">
        <v>0.25694288780590036</v>
      </c>
      <c r="I13" s="1072"/>
      <c r="J13" s="1077">
        <v>47.327819548872178</v>
      </c>
      <c r="K13" s="1078">
        <v>0.12371141672058339</v>
      </c>
      <c r="L13" s="1072"/>
      <c r="M13" s="1072"/>
      <c r="N13" s="1072"/>
      <c r="O13" s="1072"/>
      <c r="P13" s="1072"/>
      <c r="Q13" s="1072"/>
      <c r="R13" s="1072"/>
    </row>
    <row r="14" spans="1:21" ht="15" customHeight="1" x14ac:dyDescent="0.35">
      <c r="B14" s="1076" t="s">
        <v>37</v>
      </c>
      <c r="C14" s="1072"/>
      <c r="D14" s="1077">
        <v>21.71144708423326</v>
      </c>
      <c r="E14" s="1078">
        <v>0.22316365123709592</v>
      </c>
      <c r="F14" s="1072"/>
      <c r="G14" s="1077">
        <v>44.340489266100846</v>
      </c>
      <c r="H14" s="1078">
        <v>0.14405558350626513</v>
      </c>
      <c r="I14" s="1072"/>
      <c r="J14" s="1077">
        <v>70.486486486486484</v>
      </c>
      <c r="K14" s="1078">
        <v>0.11256515904565115</v>
      </c>
      <c r="L14" s="1072"/>
      <c r="M14" s="1072"/>
      <c r="N14" s="1072"/>
      <c r="O14" s="1072"/>
      <c r="P14" s="1072"/>
      <c r="Q14" s="1072"/>
      <c r="R14" s="1072"/>
    </row>
    <row r="15" spans="1:21" ht="15" customHeight="1" x14ac:dyDescent="0.35">
      <c r="B15" s="1076" t="s">
        <v>38</v>
      </c>
      <c r="C15" s="1072"/>
      <c r="D15" s="1077">
        <v>19.212355212355213</v>
      </c>
      <c r="E15" s="1078">
        <v>0.27630118710561363</v>
      </c>
      <c r="F15" s="1072"/>
      <c r="G15" s="1077">
        <v>28.66709346991037</v>
      </c>
      <c r="H15" s="1078">
        <v>0.42208608168687572</v>
      </c>
      <c r="I15" s="1072"/>
      <c r="J15" s="1077">
        <v>33.57247899159664</v>
      </c>
      <c r="K15" s="1078">
        <v>0.59312306639569123</v>
      </c>
      <c r="L15" s="1072"/>
      <c r="M15" s="1072"/>
      <c r="N15" s="1072"/>
      <c r="O15" s="1072"/>
      <c r="P15" s="1072"/>
      <c r="Q15" s="1072"/>
      <c r="R15" s="1072"/>
    </row>
    <row r="16" spans="1:21" ht="15" customHeight="1" x14ac:dyDescent="0.35">
      <c r="B16" s="1076" t="s">
        <v>6</v>
      </c>
      <c r="C16" s="1072"/>
      <c r="D16" s="1077">
        <v>20.173499125704293</v>
      </c>
      <c r="E16" s="1078">
        <v>8.8206096116911922E-2</v>
      </c>
      <c r="F16" s="1072"/>
      <c r="G16" s="1077">
        <v>39.258605600933485</v>
      </c>
      <c r="H16" s="1078">
        <v>0.26431967822773988</v>
      </c>
      <c r="I16" s="1072"/>
      <c r="J16" s="1077">
        <v>60.569642087106509</v>
      </c>
      <c r="K16" s="1078">
        <v>0.32693955855331996</v>
      </c>
      <c r="L16" s="1072"/>
      <c r="M16" s="1072"/>
      <c r="N16" s="1072"/>
      <c r="O16" s="1072"/>
      <c r="P16" s="1072"/>
      <c r="Q16" s="1072"/>
      <c r="R16" s="1072"/>
    </row>
    <row r="17" spans="1:18" ht="15" customHeight="1" x14ac:dyDescent="0.35">
      <c r="B17" s="1076" t="s">
        <v>5</v>
      </c>
      <c r="C17" s="1072"/>
      <c r="D17" s="1077">
        <v>21.383131313131312</v>
      </c>
      <c r="E17" s="1078">
        <v>0.58743241948125524</v>
      </c>
      <c r="F17" s="1072"/>
      <c r="G17" s="1077">
        <v>35.194175824175822</v>
      </c>
      <c r="H17" s="1078">
        <v>0.38143624222955003</v>
      </c>
      <c r="I17" s="1072"/>
      <c r="J17" s="1077">
        <v>44.048514851485152</v>
      </c>
      <c r="K17" s="1078">
        <v>0.48875918986468675</v>
      </c>
      <c r="L17" s="1072"/>
      <c r="M17" s="1072"/>
      <c r="N17" s="1072"/>
      <c r="O17" s="1072"/>
      <c r="P17" s="1072"/>
      <c r="Q17" s="1072"/>
      <c r="R17" s="1072"/>
    </row>
    <row r="18" spans="1:18" ht="15" customHeight="1" x14ac:dyDescent="0.35">
      <c r="B18" s="1076" t="s">
        <v>4</v>
      </c>
      <c r="C18" s="1072"/>
      <c r="D18" s="1077">
        <v>21.932172412042444</v>
      </c>
      <c r="E18" s="1078">
        <v>0.19897576806880327</v>
      </c>
      <c r="F18" s="1072"/>
      <c r="G18" s="1077">
        <v>45.379316906098374</v>
      </c>
      <c r="H18" s="1078">
        <v>0.17268664662555516</v>
      </c>
      <c r="I18" s="1072"/>
      <c r="J18" s="1077">
        <v>72.453595011005135</v>
      </c>
      <c r="K18" s="1078">
        <v>0.13748119595298774</v>
      </c>
      <c r="L18" s="1072"/>
      <c r="M18" s="1072"/>
      <c r="N18" s="1072"/>
      <c r="O18" s="1072"/>
      <c r="P18" s="1072"/>
      <c r="Q18" s="1072"/>
      <c r="R18" s="1072"/>
    </row>
    <row r="19" spans="1:18" ht="15" customHeight="1" x14ac:dyDescent="0.35">
      <c r="B19" s="1076" t="s">
        <v>40</v>
      </c>
      <c r="C19" s="1072"/>
      <c r="D19" s="1077">
        <v>18.077325201481159</v>
      </c>
      <c r="E19" s="1078">
        <v>0.34189577435784479</v>
      </c>
      <c r="F19" s="1072"/>
      <c r="G19" s="1077">
        <v>30.044383096198768</v>
      </c>
      <c r="H19" s="1078">
        <v>0.49526508102702804</v>
      </c>
      <c r="I19" s="1072"/>
      <c r="J19" s="1077">
        <v>40.108256880733947</v>
      </c>
      <c r="K19" s="1078">
        <v>0.56035942356020363</v>
      </c>
      <c r="L19" s="1072"/>
      <c r="M19" s="1072"/>
      <c r="N19" s="1072"/>
      <c r="O19" s="1072"/>
      <c r="P19" s="1072"/>
      <c r="Q19" s="1072"/>
      <c r="R19" s="1072"/>
    </row>
    <row r="20" spans="1:18" ht="15" customHeight="1" x14ac:dyDescent="0.35">
      <c r="B20" s="1076" t="s">
        <v>41</v>
      </c>
      <c r="C20" s="1072"/>
      <c r="D20" s="1077">
        <v>17.296666945816934</v>
      </c>
      <c r="E20" s="1078">
        <v>0.29302415789868563</v>
      </c>
      <c r="F20" s="1072"/>
      <c r="G20" s="1077">
        <v>26.513288789903488</v>
      </c>
      <c r="H20" s="1078">
        <v>0.50447377684776018</v>
      </c>
      <c r="I20" s="1072"/>
      <c r="J20" s="1077">
        <v>35.123736428304007</v>
      </c>
      <c r="K20" s="1078">
        <v>0.59165535416249349</v>
      </c>
      <c r="L20" s="1072"/>
      <c r="M20" s="1072"/>
      <c r="N20" s="1072"/>
      <c r="O20" s="1072"/>
      <c r="P20" s="1072"/>
      <c r="Q20" s="1072"/>
      <c r="R20" s="1072"/>
    </row>
    <row r="21" spans="1:18" ht="15" customHeight="1" x14ac:dyDescent="0.35">
      <c r="B21" s="1076" t="s">
        <v>3</v>
      </c>
      <c r="C21" s="1072"/>
      <c r="D21" s="1077">
        <v>20.225042662116042</v>
      </c>
      <c r="E21" s="1078">
        <v>0.11487415148827045</v>
      </c>
      <c r="F21" s="1072"/>
      <c r="G21" s="1077">
        <v>32.160977300294576</v>
      </c>
      <c r="H21" s="1078">
        <v>0.15649350192261427</v>
      </c>
      <c r="I21" s="1072"/>
      <c r="J21" s="1077">
        <v>56.341967098354921</v>
      </c>
      <c r="K21" s="1078">
        <v>0.13328333820964233</v>
      </c>
      <c r="L21" s="1072"/>
      <c r="M21" s="1072"/>
      <c r="N21" s="1072"/>
      <c r="O21" s="1072"/>
      <c r="P21" s="1072"/>
      <c r="Q21" s="1072"/>
      <c r="R21" s="1072"/>
    </row>
    <row r="22" spans="1:18" ht="15" customHeight="1" x14ac:dyDescent="0.35">
      <c r="B22" s="1076" t="s">
        <v>2</v>
      </c>
      <c r="C22" s="1072"/>
      <c r="D22" s="1077">
        <v>20.519924354991218</v>
      </c>
      <c r="E22" s="1078">
        <v>0.17884608891278236</v>
      </c>
      <c r="F22" s="1072"/>
      <c r="G22" s="1077">
        <v>43.553908934707906</v>
      </c>
      <c r="H22" s="1078">
        <v>0.17016435419658274</v>
      </c>
      <c r="I22" s="1072"/>
      <c r="J22" s="1077">
        <v>68.497334123222743</v>
      </c>
      <c r="K22" s="1078">
        <v>0.15945699421552445</v>
      </c>
      <c r="L22" s="1072"/>
      <c r="M22" s="1072"/>
      <c r="N22" s="1072"/>
      <c r="O22" s="1072"/>
      <c r="P22" s="1072"/>
      <c r="Q22" s="1072"/>
      <c r="R22" s="1072"/>
    </row>
    <row r="23" spans="1:18" ht="15" customHeight="1" x14ac:dyDescent="0.35">
      <c r="B23" s="1076" t="s">
        <v>35</v>
      </c>
      <c r="C23" s="1072"/>
      <c r="D23" s="1077">
        <v>21.168462188424165</v>
      </c>
      <c r="E23" s="1078">
        <v>0.22641983350040915</v>
      </c>
      <c r="F23" s="1072"/>
      <c r="G23" s="1077">
        <v>45.676489226869457</v>
      </c>
      <c r="H23" s="1078">
        <v>0.14840200783088864</v>
      </c>
      <c r="I23" s="1072"/>
      <c r="J23" s="1077">
        <v>71.91095815579591</v>
      </c>
      <c r="K23" s="1078">
        <v>0.15416871011886604</v>
      </c>
      <c r="L23" s="1072"/>
      <c r="M23" s="1072"/>
      <c r="N23" s="1072"/>
      <c r="O23" s="1072"/>
      <c r="P23" s="1072"/>
      <c r="Q23" s="1072"/>
      <c r="R23" s="1072"/>
    </row>
    <row r="24" spans="1:18" ht="15" customHeight="1" x14ac:dyDescent="0.35">
      <c r="B24" s="1076" t="s">
        <v>42</v>
      </c>
      <c r="C24" s="1072"/>
      <c r="D24" s="1077">
        <v>21.144985409307328</v>
      </c>
      <c r="E24" s="1078">
        <v>0.16708649895823108</v>
      </c>
      <c r="F24" s="1072"/>
      <c r="G24" s="1077">
        <v>37.159111784697345</v>
      </c>
      <c r="H24" s="1078">
        <v>0.34331656683723555</v>
      </c>
      <c r="I24" s="1072"/>
      <c r="J24" s="1077">
        <v>55.982428940568475</v>
      </c>
      <c r="K24" s="1078">
        <v>0.38388376094118964</v>
      </c>
      <c r="L24" s="1072"/>
      <c r="M24" s="1072"/>
      <c r="N24" s="1072"/>
      <c r="O24" s="1072"/>
      <c r="P24" s="1072"/>
      <c r="Q24" s="1072"/>
      <c r="R24" s="1072"/>
    </row>
    <row r="25" spans="1:18" ht="15" customHeight="1" x14ac:dyDescent="0.35">
      <c r="B25" s="1076" t="s">
        <v>43</v>
      </c>
      <c r="C25" s="1072"/>
      <c r="D25" s="1077">
        <v>21.057611241217799</v>
      </c>
      <c r="E25" s="1078">
        <v>0.34436651381283351</v>
      </c>
      <c r="F25" s="1072"/>
      <c r="G25" s="1077">
        <v>40.063368055555557</v>
      </c>
      <c r="H25" s="1078">
        <v>0.31028224414252392</v>
      </c>
      <c r="I25" s="1072"/>
      <c r="J25" s="1077">
        <v>67.414000000000001</v>
      </c>
      <c r="K25" s="1078">
        <v>0.22724163726695071</v>
      </c>
      <c r="L25" s="1072"/>
      <c r="M25" s="1072"/>
      <c r="N25" s="1072"/>
      <c r="O25" s="1072"/>
      <c r="P25" s="1072"/>
      <c r="Q25" s="1072"/>
      <c r="R25" s="1072"/>
    </row>
    <row r="26" spans="1:18" ht="15" customHeight="1" x14ac:dyDescent="0.35">
      <c r="B26" s="1076" t="s">
        <v>44</v>
      </c>
      <c r="C26" s="1072"/>
      <c r="D26" s="1077">
        <v>55.973591549295776</v>
      </c>
      <c r="E26" s="1078">
        <v>1.0016386245732043</v>
      </c>
      <c r="F26" s="1072"/>
      <c r="G26" s="1077">
        <v>95.086486486486493</v>
      </c>
      <c r="H26" s="1078">
        <v>0.64016360205839995</v>
      </c>
      <c r="I26" s="1072"/>
      <c r="J26" s="1077">
        <v>100.75418060200668</v>
      </c>
      <c r="K26" s="1078">
        <v>0.57564686690310496</v>
      </c>
      <c r="L26" s="1072"/>
      <c r="M26" s="1072"/>
      <c r="N26" s="1072"/>
      <c r="O26" s="1072"/>
      <c r="P26" s="1072"/>
      <c r="Q26" s="1072"/>
      <c r="R26" s="1072"/>
    </row>
    <row r="27" spans="1:18" ht="15" customHeight="1" x14ac:dyDescent="0.35">
      <c r="B27" s="1076" t="s">
        <v>45</v>
      </c>
      <c r="C27" s="1072"/>
      <c r="D27" s="1077">
        <v>20.596696113074152</v>
      </c>
      <c r="E27" s="1078">
        <v>0.6978909476895333</v>
      </c>
      <c r="F27" s="1072"/>
      <c r="G27" s="1077">
        <v>27.318896777717107</v>
      </c>
      <c r="H27" s="1078">
        <v>0.66611099316641775</v>
      </c>
      <c r="I27" s="1072"/>
      <c r="J27" s="1077">
        <v>33.042396825396857</v>
      </c>
      <c r="K27" s="1078">
        <v>0.67203690944447059</v>
      </c>
      <c r="L27" s="1072"/>
      <c r="M27" s="1072"/>
      <c r="N27" s="1072"/>
      <c r="O27" s="1072"/>
      <c r="P27" s="1072"/>
      <c r="Q27" s="1072"/>
      <c r="R27" s="1072"/>
    </row>
    <row r="28" spans="1:18" ht="15" customHeight="1" x14ac:dyDescent="0.35">
      <c r="B28" s="1076" t="s">
        <v>46</v>
      </c>
      <c r="C28" s="1072"/>
      <c r="D28" s="1077">
        <v>17.732315151515174</v>
      </c>
      <c r="E28" s="1078">
        <v>0.35791773714805014</v>
      </c>
      <c r="F28" s="1072"/>
      <c r="G28" s="1077">
        <v>27.579658362989218</v>
      </c>
      <c r="H28" s="1078">
        <v>0.47578002948499548</v>
      </c>
      <c r="I28" s="1072"/>
      <c r="J28" s="1077">
        <v>37.583813682678283</v>
      </c>
      <c r="K28" s="1078">
        <v>0.4747219611658311</v>
      </c>
      <c r="L28" s="1072"/>
      <c r="M28" s="1072"/>
      <c r="N28" s="1072"/>
      <c r="O28" s="1072"/>
      <c r="P28" s="1072"/>
      <c r="Q28" s="1072"/>
      <c r="R28" s="1072"/>
    </row>
    <row r="29" spans="1:18" ht="15" customHeight="1" x14ac:dyDescent="0.35">
      <c r="B29" s="1079" t="s">
        <v>1</v>
      </c>
      <c r="C29" s="1072"/>
      <c r="D29" s="1080">
        <v>20.325865580448067</v>
      </c>
      <c r="E29" s="1081">
        <v>8.7441774200478439E-2</v>
      </c>
      <c r="F29" s="1072"/>
      <c r="G29" s="1080">
        <v>45.023474178403752</v>
      </c>
      <c r="H29" s="1081">
        <v>2.5261269785622358E-2</v>
      </c>
      <c r="I29" s="1072"/>
      <c r="J29" s="1080">
        <v>70.327327327327325</v>
      </c>
      <c r="K29" s="1081">
        <v>4.5217161836142362E-2</v>
      </c>
      <c r="L29" s="1072"/>
      <c r="M29" s="1072"/>
      <c r="N29" s="1072"/>
      <c r="O29" s="1072"/>
      <c r="P29" s="1072"/>
      <c r="Q29" s="1072"/>
      <c r="R29" s="1072"/>
    </row>
    <row r="30" spans="1:18" ht="15" customHeight="1" x14ac:dyDescent="0.35">
      <c r="B30" s="1310" t="s">
        <v>0</v>
      </c>
      <c r="C30" s="672"/>
      <c r="D30" s="1311">
        <v>17.558525173805783</v>
      </c>
      <c r="E30" s="1312">
        <v>0.47320338359673214</v>
      </c>
      <c r="F30" s="672"/>
      <c r="G30" s="1311">
        <v>39.587574366062476</v>
      </c>
      <c r="H30" s="1312">
        <v>0.34797859455735286</v>
      </c>
      <c r="I30" s="672"/>
      <c r="J30" s="1311">
        <v>60.733137605310191</v>
      </c>
      <c r="K30" s="1312">
        <v>0.35505374425341379</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7.5" customHeight="1" x14ac:dyDescent="0.35">
      <c r="B33" s="1645" t="s">
        <v>288</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56</v>
      </c>
      <c r="C1" s="700" t="s">
        <v>67</v>
      </c>
      <c r="F1" s="700" t="s">
        <v>67</v>
      </c>
      <c r="I1" s="700" t="s">
        <v>67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449</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v>12.137580374615599</v>
      </c>
      <c r="E12" s="1075">
        <v>0.36992866735337909</v>
      </c>
      <c r="F12" s="1072"/>
      <c r="G12" s="1074">
        <v>42.444107166424708</v>
      </c>
      <c r="H12" s="1075">
        <v>0.23628867353465857</v>
      </c>
      <c r="I12" s="1072"/>
      <c r="J12" s="1074">
        <v>64.92163325709673</v>
      </c>
      <c r="K12" s="1075">
        <v>0.28552922736220809</v>
      </c>
      <c r="L12" s="1072"/>
      <c r="M12" s="1072"/>
      <c r="N12" s="1072"/>
      <c r="O12" s="1072"/>
      <c r="P12" s="1072"/>
      <c r="Q12" s="1072"/>
      <c r="R12" s="1072"/>
    </row>
    <row r="13" spans="1:21" ht="15" customHeight="1" x14ac:dyDescent="0.35">
      <c r="B13" s="1076" t="s">
        <v>7</v>
      </c>
      <c r="C13" s="1072"/>
      <c r="D13" s="1077">
        <v>10.313731623396935</v>
      </c>
      <c r="E13" s="1078">
        <v>0.34533916715102381</v>
      </c>
      <c r="F13" s="1072"/>
      <c r="G13" s="1077">
        <v>22.593030491599254</v>
      </c>
      <c r="H13" s="1078">
        <v>0.25687309961164029</v>
      </c>
      <c r="I13" s="1072"/>
      <c r="J13" s="1077">
        <v>47.329819277108435</v>
      </c>
      <c r="K13" s="1078">
        <v>0.12379464555509034</v>
      </c>
      <c r="L13" s="1072"/>
      <c r="M13" s="1072"/>
      <c r="N13" s="1072"/>
      <c r="O13" s="1072"/>
      <c r="P13" s="1072"/>
      <c r="Q13" s="1072"/>
      <c r="R13" s="1072"/>
    </row>
    <row r="14" spans="1:21" ht="15" customHeight="1" x14ac:dyDescent="0.35">
      <c r="B14" s="1076" t="s">
        <v>37</v>
      </c>
      <c r="C14" s="1072"/>
      <c r="D14" s="1077">
        <v>21.749059526443904</v>
      </c>
      <c r="E14" s="1078">
        <v>0.22501680454954653</v>
      </c>
      <c r="F14" s="1072"/>
      <c r="G14" s="1077">
        <v>44.309461578672241</v>
      </c>
      <c r="H14" s="1078">
        <v>0.14747323454318048</v>
      </c>
      <c r="I14" s="1072"/>
      <c r="J14" s="1077">
        <v>70.524838012958966</v>
      </c>
      <c r="K14" s="1078">
        <v>0.11684166293134536</v>
      </c>
      <c r="L14" s="1072"/>
      <c r="M14" s="1072"/>
      <c r="N14" s="1072"/>
      <c r="O14" s="1072"/>
      <c r="P14" s="1072"/>
      <c r="Q14" s="1072"/>
      <c r="R14" s="1072"/>
    </row>
    <row r="15" spans="1:21" ht="15" customHeight="1" x14ac:dyDescent="0.35">
      <c r="B15" s="1076" t="s">
        <v>38</v>
      </c>
      <c r="C15" s="1072"/>
      <c r="D15" s="1077">
        <v>19.212355212355213</v>
      </c>
      <c r="E15" s="1078">
        <v>0.27630118710561363</v>
      </c>
      <c r="F15" s="1072"/>
      <c r="G15" s="1077">
        <v>28.66709346991037</v>
      </c>
      <c r="H15" s="1078">
        <v>0.42208608168687572</v>
      </c>
      <c r="I15" s="1072"/>
      <c r="J15" s="1077">
        <v>33.57247899159664</v>
      </c>
      <c r="K15" s="1078">
        <v>0.59312306639569123</v>
      </c>
      <c r="L15" s="1072"/>
      <c r="M15" s="1072"/>
      <c r="N15" s="1072"/>
      <c r="O15" s="1072"/>
      <c r="P15" s="1072"/>
      <c r="Q15" s="1072"/>
      <c r="R15" s="1072"/>
    </row>
    <row r="16" spans="1:21" ht="15" customHeight="1" x14ac:dyDescent="0.35">
      <c r="B16" s="1076" t="s">
        <v>6</v>
      </c>
      <c r="C16" s="1072"/>
      <c r="D16" s="1077">
        <v>19.234536082474225</v>
      </c>
      <c r="E16" s="1078">
        <v>0.17373525651631602</v>
      </c>
      <c r="F16" s="1072"/>
      <c r="G16" s="1077">
        <v>29.712177121771219</v>
      </c>
      <c r="H16" s="1078">
        <v>0.39099404597605336</v>
      </c>
      <c r="I16" s="1072"/>
      <c r="J16" s="1077">
        <v>52.050359712230218</v>
      </c>
      <c r="K16" s="1078">
        <v>0.38889896607124286</v>
      </c>
      <c r="L16" s="1072"/>
      <c r="M16" s="1072"/>
      <c r="N16" s="1072"/>
      <c r="O16" s="1072"/>
      <c r="P16" s="1072"/>
      <c r="Q16" s="1072"/>
      <c r="R16" s="1072"/>
    </row>
    <row r="17" spans="1:18" ht="15" customHeight="1" x14ac:dyDescent="0.35">
      <c r="B17" s="1076" t="s">
        <v>5</v>
      </c>
      <c r="C17" s="1072"/>
      <c r="D17" s="1077">
        <v>21.383131313131312</v>
      </c>
      <c r="E17" s="1078">
        <v>0.58743241948125524</v>
      </c>
      <c r="F17" s="1072"/>
      <c r="G17" s="1077">
        <v>35.194175824175822</v>
      </c>
      <c r="H17" s="1078">
        <v>0.38143624222955003</v>
      </c>
      <c r="I17" s="1072"/>
      <c r="J17" s="1077">
        <v>44.048514851485152</v>
      </c>
      <c r="K17" s="1078">
        <v>0.48875918986468675</v>
      </c>
      <c r="L17" s="1072"/>
      <c r="M17" s="1072"/>
      <c r="N17" s="1072"/>
      <c r="O17" s="1072"/>
      <c r="P17" s="1072"/>
      <c r="Q17" s="1072"/>
      <c r="R17" s="1072"/>
    </row>
    <row r="18" spans="1:18" ht="15" customHeight="1" x14ac:dyDescent="0.35">
      <c r="B18" s="1076" t="s">
        <v>4</v>
      </c>
      <c r="C18" s="1072"/>
      <c r="D18" s="1077">
        <v>21.756927068853674</v>
      </c>
      <c r="E18" s="1078">
        <v>0.23799290040854962</v>
      </c>
      <c r="F18" s="1072"/>
      <c r="G18" s="1077">
        <v>44.85978021978022</v>
      </c>
      <c r="H18" s="1078">
        <v>0.19421609378896496</v>
      </c>
      <c r="I18" s="1072"/>
      <c r="J18" s="1077">
        <v>72.531859179517014</v>
      </c>
      <c r="K18" s="1078">
        <v>0.14416481947406556</v>
      </c>
      <c r="L18" s="1072"/>
      <c r="M18" s="1072"/>
      <c r="N18" s="1072"/>
      <c r="O18" s="1072"/>
      <c r="P18" s="1072"/>
      <c r="Q18" s="1072"/>
      <c r="R18" s="1072"/>
    </row>
    <row r="19" spans="1:18" ht="15" customHeight="1" x14ac:dyDescent="0.35">
      <c r="B19" s="1076" t="s">
        <v>40</v>
      </c>
      <c r="C19" s="1072"/>
      <c r="D19" s="1077">
        <v>18.016781260925299</v>
      </c>
      <c r="E19" s="1078">
        <v>0.34548223211078199</v>
      </c>
      <c r="F19" s="1072"/>
      <c r="G19" s="1077">
        <v>29.748986029743129</v>
      </c>
      <c r="H19" s="1078">
        <v>0.50098196286181174</v>
      </c>
      <c r="I19" s="1072"/>
      <c r="J19" s="1077">
        <v>39.109589041095887</v>
      </c>
      <c r="K19" s="1078">
        <v>0.56714304902577994</v>
      </c>
      <c r="L19" s="1072"/>
      <c r="M19" s="1072"/>
      <c r="N19" s="1072"/>
      <c r="O19" s="1072"/>
      <c r="P19" s="1072"/>
      <c r="Q19" s="1072"/>
      <c r="R19" s="1072"/>
    </row>
    <row r="20" spans="1:18" ht="15" customHeight="1" x14ac:dyDescent="0.35">
      <c r="B20" s="1076" t="s">
        <v>41</v>
      </c>
      <c r="C20" s="1072"/>
      <c r="D20" s="1077">
        <v>17.656074874342828</v>
      </c>
      <c r="E20" s="1078">
        <v>0.28351491513050769</v>
      </c>
      <c r="F20" s="1072"/>
      <c r="G20" s="1077">
        <v>25.088010425716767</v>
      </c>
      <c r="H20" s="1078">
        <v>0.52164311744555392</v>
      </c>
      <c r="I20" s="1072"/>
      <c r="J20" s="1077">
        <v>31.378554876764273</v>
      </c>
      <c r="K20" s="1078">
        <v>0.58833347376116318</v>
      </c>
      <c r="L20" s="1072"/>
      <c r="M20" s="1072"/>
      <c r="N20" s="1072"/>
      <c r="O20" s="1072"/>
      <c r="P20" s="1072"/>
      <c r="Q20" s="1072"/>
      <c r="R20" s="1072"/>
    </row>
    <row r="21" spans="1:18" ht="15" customHeight="1" x14ac:dyDescent="0.35">
      <c r="B21" s="1076" t="s">
        <v>3</v>
      </c>
      <c r="C21" s="1072"/>
      <c r="D21" s="1077">
        <v>20.155011279407024</v>
      </c>
      <c r="E21" s="1078">
        <v>9.795285599517442E-2</v>
      </c>
      <c r="F21" s="1072"/>
      <c r="G21" s="1077">
        <v>32.454048140043767</v>
      </c>
      <c r="H21" s="1078">
        <v>0.17202445197223282</v>
      </c>
      <c r="I21" s="1072"/>
      <c r="J21" s="1077">
        <v>56.463078848560698</v>
      </c>
      <c r="K21" s="1078">
        <v>0.15633193225783643</v>
      </c>
      <c r="L21" s="1072"/>
      <c r="M21" s="1072"/>
      <c r="N21" s="1072"/>
      <c r="O21" s="1072"/>
      <c r="P21" s="1072"/>
      <c r="Q21" s="1072"/>
      <c r="R21" s="1072"/>
    </row>
    <row r="22" spans="1:18" ht="15" customHeight="1" x14ac:dyDescent="0.35">
      <c r="B22" s="1076" t="s">
        <v>2</v>
      </c>
      <c r="C22" s="1072"/>
      <c r="D22" s="1077">
        <v>20.335999999999999</v>
      </c>
      <c r="E22" s="1078">
        <v>0.22142258496099348</v>
      </c>
      <c r="F22" s="1072"/>
      <c r="G22" s="1077">
        <v>44.300353356890461</v>
      </c>
      <c r="H22" s="1078">
        <v>0.29176391852403105</v>
      </c>
      <c r="I22" s="1072"/>
      <c r="J22" s="1077">
        <v>70.551020408163268</v>
      </c>
      <c r="K22" s="1078">
        <v>0.44774702694719121</v>
      </c>
      <c r="L22" s="1072"/>
      <c r="M22" s="1072"/>
      <c r="N22" s="1072"/>
      <c r="O22" s="1072"/>
      <c r="P22" s="1072"/>
      <c r="Q22" s="1072"/>
      <c r="R22" s="1072"/>
    </row>
    <row r="23" spans="1:18" ht="15" customHeight="1" x14ac:dyDescent="0.35">
      <c r="B23" s="1076" t="s">
        <v>35</v>
      </c>
      <c r="C23" s="1072"/>
      <c r="D23" s="1077">
        <v>20.878714139344261</v>
      </c>
      <c r="E23" s="1078">
        <v>0.21271622751982355</v>
      </c>
      <c r="F23" s="1072"/>
      <c r="G23" s="1077">
        <v>45.414127423822713</v>
      </c>
      <c r="H23" s="1078">
        <v>0.14476737197013584</v>
      </c>
      <c r="I23" s="1072"/>
      <c r="J23" s="1077">
        <v>71.857977991746907</v>
      </c>
      <c r="K23" s="1078">
        <v>0.15527702112307273</v>
      </c>
      <c r="L23" s="1072"/>
      <c r="M23" s="1072"/>
      <c r="N23" s="1072"/>
      <c r="O23" s="1072"/>
      <c r="P23" s="1072"/>
      <c r="Q23" s="1072"/>
      <c r="R23" s="1072"/>
    </row>
    <row r="24" spans="1:18" ht="15" customHeight="1" x14ac:dyDescent="0.35">
      <c r="B24" s="1076" t="s">
        <v>42</v>
      </c>
      <c r="C24" s="1072"/>
      <c r="D24" s="1077">
        <v>20.886182390278304</v>
      </c>
      <c r="E24" s="1078">
        <v>0.13703310645684075</v>
      </c>
      <c r="F24" s="1072"/>
      <c r="G24" s="1077">
        <v>36.336773976228287</v>
      </c>
      <c r="H24" s="1078">
        <v>0.33853322404882596</v>
      </c>
      <c r="I24" s="1072"/>
      <c r="J24" s="1077">
        <v>53.794922287080666</v>
      </c>
      <c r="K24" s="1078">
        <v>0.38613241989931874</v>
      </c>
      <c r="L24" s="1072"/>
      <c r="M24" s="1072"/>
      <c r="N24" s="1072"/>
      <c r="O24" s="1072"/>
      <c r="P24" s="1072"/>
      <c r="Q24" s="1072"/>
      <c r="R24" s="1072"/>
    </row>
    <row r="25" spans="1:18" ht="15" customHeight="1" x14ac:dyDescent="0.35">
      <c r="B25" s="1076" t="s">
        <v>43</v>
      </c>
      <c r="C25" s="1072"/>
      <c r="D25" s="1077">
        <v>21.05532114392874</v>
      </c>
      <c r="E25" s="1078">
        <v>0.34450951880441333</v>
      </c>
      <c r="F25" s="1072"/>
      <c r="G25" s="1077">
        <v>40.07732406602954</v>
      </c>
      <c r="H25" s="1078">
        <v>0.31008365847636665</v>
      </c>
      <c r="I25" s="1072"/>
      <c r="J25" s="1077">
        <v>67.42369477911646</v>
      </c>
      <c r="K25" s="1078">
        <v>0.22760567906446008</v>
      </c>
      <c r="L25" s="1072"/>
      <c r="M25" s="1072"/>
      <c r="N25" s="1072"/>
      <c r="O25" s="1072"/>
      <c r="P25" s="1072"/>
      <c r="Q25" s="1072"/>
      <c r="R25" s="1072"/>
    </row>
    <row r="26" spans="1:18" ht="15" customHeight="1" x14ac:dyDescent="0.35">
      <c r="B26" s="1076" t="s">
        <v>44</v>
      </c>
      <c r="C26" s="1072"/>
      <c r="D26" s="1077">
        <v>14.807692307692308</v>
      </c>
      <c r="E26" s="1078">
        <v>0.61316757543713585</v>
      </c>
      <c r="F26" s="1072"/>
      <c r="G26" s="1077">
        <v>17.658536585365855</v>
      </c>
      <c r="H26" s="1078">
        <v>0.65840968820429802</v>
      </c>
      <c r="I26" s="1072"/>
      <c r="J26" s="1077">
        <v>21.739130434782609</v>
      </c>
      <c r="K26" s="1078">
        <v>0.5651526784860883</v>
      </c>
      <c r="L26" s="1072"/>
      <c r="M26" s="1072"/>
      <c r="N26" s="1072"/>
      <c r="O26" s="1072"/>
      <c r="P26" s="1072"/>
      <c r="Q26" s="1072"/>
      <c r="R26" s="1072"/>
    </row>
    <row r="27" spans="1:18" ht="15" customHeight="1" x14ac:dyDescent="0.35">
      <c r="B27" s="1076" t="s">
        <v>45</v>
      </c>
      <c r="C27" s="1072"/>
      <c r="D27" s="1077">
        <v>20.596696113074152</v>
      </c>
      <c r="E27" s="1078">
        <v>0.6978909476895333</v>
      </c>
      <c r="F27" s="1072"/>
      <c r="G27" s="1077">
        <v>27.318896777717107</v>
      </c>
      <c r="H27" s="1078">
        <v>0.66611099316641775</v>
      </c>
      <c r="I27" s="1072"/>
      <c r="J27" s="1077">
        <v>33.042396825396857</v>
      </c>
      <c r="K27" s="1078">
        <v>0.67203690944447059</v>
      </c>
      <c r="L27" s="1072"/>
      <c r="M27" s="1072"/>
      <c r="N27" s="1072"/>
      <c r="O27" s="1072"/>
      <c r="P27" s="1072"/>
      <c r="Q27" s="1072"/>
      <c r="R27" s="1072"/>
    </row>
    <row r="28" spans="1:18" ht="15" customHeight="1" x14ac:dyDescent="0.35">
      <c r="B28" s="1076" t="s">
        <v>46</v>
      </c>
      <c r="C28" s="1072"/>
      <c r="D28" s="1077">
        <v>17.732315151515174</v>
      </c>
      <c r="E28" s="1078">
        <v>0.35791773714805014</v>
      </c>
      <c r="F28" s="1072"/>
      <c r="G28" s="1077">
        <v>27.579658362989218</v>
      </c>
      <c r="H28" s="1078">
        <v>0.47578002948499548</v>
      </c>
      <c r="I28" s="1072"/>
      <c r="J28" s="1077">
        <v>37.583813682678283</v>
      </c>
      <c r="K28" s="1078">
        <v>0.4747219611658311</v>
      </c>
      <c r="L28" s="1072"/>
      <c r="M28" s="1072"/>
      <c r="N28" s="1072"/>
      <c r="O28" s="1072"/>
      <c r="P28" s="1072"/>
      <c r="Q28" s="1072"/>
      <c r="R28" s="1072"/>
    </row>
    <row r="29" spans="1:18" ht="15" customHeight="1" x14ac:dyDescent="0.35">
      <c r="B29" s="1079" t="s">
        <v>1</v>
      </c>
      <c r="C29" s="1072"/>
      <c r="D29" s="1080">
        <v>20.326530612244898</v>
      </c>
      <c r="E29" s="1081">
        <v>8.7525264968259492E-2</v>
      </c>
      <c r="F29" s="1072"/>
      <c r="G29" s="1080">
        <v>45.023584905660378</v>
      </c>
      <c r="H29" s="1081">
        <v>2.5320830904400203E-2</v>
      </c>
      <c r="I29" s="1072"/>
      <c r="J29" s="1080">
        <v>70.327327327327325</v>
      </c>
      <c r="K29" s="1081">
        <v>4.5217161836142362E-2</v>
      </c>
      <c r="L29" s="1072"/>
      <c r="M29" s="1072"/>
      <c r="N29" s="1072"/>
      <c r="O29" s="1072"/>
      <c r="P29" s="1072"/>
      <c r="Q29" s="1072"/>
      <c r="R29" s="1072"/>
    </row>
    <row r="30" spans="1:18" ht="15" customHeight="1" x14ac:dyDescent="0.35">
      <c r="B30" s="1310" t="s">
        <v>0</v>
      </c>
      <c r="C30" s="672"/>
      <c r="D30" s="1311">
        <v>16.517824945916203</v>
      </c>
      <c r="E30" s="1312">
        <v>0.3942668780410104</v>
      </c>
      <c r="F30" s="672"/>
      <c r="G30" s="1311">
        <v>38.960801277704924</v>
      </c>
      <c r="H30" s="1312">
        <v>0.32151406916327757</v>
      </c>
      <c r="I30" s="672"/>
      <c r="J30" s="1311">
        <v>59.248344437137199</v>
      </c>
      <c r="K30" s="1312">
        <v>0.36452543372859242</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5.65" customHeight="1" x14ac:dyDescent="0.3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U33"/>
  <sheetViews>
    <sheetView zoomScaleNormal="100" workbookViewId="0">
      <selection activeCell="J12" sqref="J12:K29"/>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C1" s="700" t="s">
        <v>67</v>
      </c>
      <c r="F1" s="700" t="s">
        <v>67</v>
      </c>
      <c r="I1" s="700" t="s">
        <v>67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448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131</v>
      </c>
      <c r="E10" s="862" t="s">
        <v>157</v>
      </c>
      <c r="F10" s="1072"/>
      <c r="G10" s="1068" t="s">
        <v>131</v>
      </c>
      <c r="H10" s="820" t="s">
        <v>157</v>
      </c>
      <c r="I10" s="1072"/>
      <c r="J10" s="820" t="s">
        <v>131</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35">
      <c r="B13" s="1076" t="s">
        <v>7</v>
      </c>
      <c r="C13" s="1072"/>
      <c r="D13" s="1077" t="s">
        <v>364</v>
      </c>
      <c r="E13" s="1078" t="s">
        <v>364</v>
      </c>
      <c r="F13" s="1072"/>
      <c r="G13" s="1077">
        <v>16</v>
      </c>
      <c r="H13" s="1078" t="s">
        <v>364</v>
      </c>
      <c r="I13" s="1072"/>
      <c r="J13" s="1077">
        <v>46</v>
      </c>
      <c r="K13" s="1078" t="s">
        <v>364</v>
      </c>
      <c r="L13" s="1072"/>
      <c r="M13" s="1072"/>
      <c r="N13" s="1072"/>
      <c r="O13" s="1072"/>
      <c r="P13" s="1072"/>
      <c r="Q13" s="1072"/>
      <c r="R13" s="1072"/>
    </row>
    <row r="14" spans="1:21" ht="15" customHeight="1" x14ac:dyDescent="0.35">
      <c r="B14" s="1076" t="s">
        <v>37</v>
      </c>
      <c r="C14" s="1072"/>
      <c r="D14" s="1077">
        <v>20.18018018018018</v>
      </c>
      <c r="E14" s="1078">
        <v>6.6213321663221317E-2</v>
      </c>
      <c r="F14" s="1072"/>
      <c r="G14" s="1077">
        <v>45</v>
      </c>
      <c r="H14" s="1078">
        <v>0</v>
      </c>
      <c r="I14" s="1072"/>
      <c r="J14" s="1077">
        <v>70</v>
      </c>
      <c r="K14" s="1078">
        <v>0</v>
      </c>
      <c r="L14" s="1072"/>
      <c r="M14" s="1072"/>
      <c r="N14" s="1072"/>
      <c r="O14" s="1072"/>
      <c r="P14" s="1072"/>
      <c r="Q14" s="1072"/>
      <c r="R14" s="1072"/>
    </row>
    <row r="15" spans="1:21" ht="15" customHeight="1" x14ac:dyDescent="0.3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35">
      <c r="B16" s="1076" t="s">
        <v>6</v>
      </c>
      <c r="C16" s="1072"/>
      <c r="D16" s="1077">
        <v>20.250052532044545</v>
      </c>
      <c r="E16" s="1078">
        <v>7.7114535248596544E-2</v>
      </c>
      <c r="F16" s="1072"/>
      <c r="G16" s="1077">
        <v>40.078080456129236</v>
      </c>
      <c r="H16" s="1078">
        <v>0.24559119736060772</v>
      </c>
      <c r="I16" s="1072"/>
      <c r="J16" s="1077">
        <v>61.730034296913274</v>
      </c>
      <c r="K16" s="1078">
        <v>0.31525003200391771</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v>22.144509319559848</v>
      </c>
      <c r="E18" s="1078">
        <v>0.13957012640357916</v>
      </c>
      <c r="F18" s="1072"/>
      <c r="G18" s="1077">
        <v>46.341291372761802</v>
      </c>
      <c r="H18" s="1078">
        <v>0.1242469994051808</v>
      </c>
      <c r="I18" s="1072"/>
      <c r="J18" s="1077">
        <v>72.320099255583131</v>
      </c>
      <c r="K18" s="1078">
        <v>0.12519836201340873</v>
      </c>
      <c r="L18" s="1072"/>
      <c r="M18" s="1072"/>
      <c r="N18" s="1072"/>
      <c r="O18" s="1072"/>
      <c r="P18" s="1072"/>
      <c r="Q18" s="1072"/>
      <c r="R18" s="1072"/>
    </row>
    <row r="19" spans="1:18" ht="15" customHeight="1" x14ac:dyDescent="0.35">
      <c r="B19" s="1076" t="s">
        <v>40</v>
      </c>
      <c r="C19" s="1072"/>
      <c r="D19" s="1077">
        <v>18.941763727121465</v>
      </c>
      <c r="E19" s="1078">
        <v>0.28757431161890157</v>
      </c>
      <c r="F19" s="1072"/>
      <c r="G19" s="1077">
        <v>34.881918819188193</v>
      </c>
      <c r="H19" s="1078">
        <v>0.39063956296674573</v>
      </c>
      <c r="I19" s="1072"/>
      <c r="J19" s="1077">
        <v>55.117647058823529</v>
      </c>
      <c r="K19" s="1078">
        <v>0.39124984041344235</v>
      </c>
      <c r="L19" s="1072"/>
      <c r="M19" s="1072"/>
      <c r="N19" s="1072"/>
      <c r="O19" s="1072"/>
      <c r="P19" s="1072"/>
      <c r="Q19" s="1072"/>
      <c r="R19" s="1072"/>
    </row>
    <row r="20" spans="1:18" ht="15" customHeight="1" x14ac:dyDescent="0.35">
      <c r="B20" s="1076" t="s">
        <v>41</v>
      </c>
      <c r="C20" s="1072"/>
      <c r="D20" s="1077">
        <v>16.350220599421878</v>
      </c>
      <c r="E20" s="1078">
        <v>0.31255865936973004</v>
      </c>
      <c r="F20" s="1072"/>
      <c r="G20" s="1077">
        <v>34.883163265306123</v>
      </c>
      <c r="H20" s="1078">
        <v>0.34134178509349677</v>
      </c>
      <c r="I20" s="1072"/>
      <c r="J20" s="1077">
        <v>65.003361344537822</v>
      </c>
      <c r="K20" s="1078">
        <v>0.19068473948749098</v>
      </c>
      <c r="L20" s="1072"/>
      <c r="M20" s="1072"/>
      <c r="N20" s="1072"/>
      <c r="O20" s="1072"/>
      <c r="P20" s="1072"/>
      <c r="Q20" s="1072"/>
      <c r="R20" s="1072"/>
    </row>
    <row r="21" spans="1:18" ht="15" customHeight="1" x14ac:dyDescent="0.35">
      <c r="B21" s="1076" t="s">
        <v>3</v>
      </c>
      <c r="C21" s="1072"/>
      <c r="D21" s="1077">
        <v>20.259684361549496</v>
      </c>
      <c r="E21" s="1078">
        <v>0.12227830024826013</v>
      </c>
      <c r="F21" s="1072"/>
      <c r="G21" s="1077">
        <v>32.025107785949785</v>
      </c>
      <c r="H21" s="1078">
        <v>0.14835709034514644</v>
      </c>
      <c r="I21" s="1072"/>
      <c r="J21" s="1077">
        <v>56.294946550048593</v>
      </c>
      <c r="K21" s="1078">
        <v>0.1231481997800824</v>
      </c>
      <c r="L21" s="1072"/>
      <c r="M21" s="1072"/>
      <c r="N21" s="1072"/>
      <c r="O21" s="1072"/>
      <c r="P21" s="1072"/>
      <c r="Q21" s="1072"/>
      <c r="R21" s="1072"/>
    </row>
    <row r="22" spans="1:18" ht="15" customHeight="1" x14ac:dyDescent="0.35">
      <c r="B22" s="1076" t="s">
        <v>2</v>
      </c>
      <c r="C22" s="1072"/>
      <c r="D22" s="1077">
        <v>20.533246414602345</v>
      </c>
      <c r="E22" s="1078">
        <v>0.17542946468401108</v>
      </c>
      <c r="F22" s="1072"/>
      <c r="G22" s="1077">
        <v>43.505602561170818</v>
      </c>
      <c r="H22" s="1078">
        <v>0.15869859710078446</v>
      </c>
      <c r="I22" s="1072"/>
      <c r="J22" s="1077">
        <v>68.403840198203781</v>
      </c>
      <c r="K22" s="1078">
        <v>0.13026362287301965</v>
      </c>
      <c r="L22" s="1072"/>
      <c r="M22" s="1072"/>
      <c r="N22" s="1072"/>
      <c r="O22" s="1072"/>
      <c r="P22" s="1072"/>
      <c r="Q22" s="1072"/>
      <c r="R22" s="1072"/>
    </row>
    <row r="23" spans="1:18" ht="15" customHeight="1" x14ac:dyDescent="0.35">
      <c r="B23" s="1076" t="s">
        <v>35</v>
      </c>
      <c r="C23" s="1072"/>
      <c r="D23" s="1077">
        <v>22.53132530120482</v>
      </c>
      <c r="E23" s="1078">
        <v>0.26635693377741942</v>
      </c>
      <c r="F23" s="1072"/>
      <c r="G23" s="1077">
        <v>48.503731343283583</v>
      </c>
      <c r="H23" s="1078">
        <v>0.16831115967661298</v>
      </c>
      <c r="I23" s="1072"/>
      <c r="J23" s="1077">
        <v>72.988344988344991</v>
      </c>
      <c r="K23" s="1078">
        <v>0.12966815507143487</v>
      </c>
      <c r="L23" s="1072"/>
      <c r="M23" s="1072"/>
      <c r="N23" s="1072"/>
      <c r="O23" s="1072"/>
      <c r="P23" s="1072"/>
      <c r="Q23" s="1072"/>
      <c r="R23" s="1072"/>
    </row>
    <row r="24" spans="1:18" ht="15" customHeight="1" x14ac:dyDescent="0.35">
      <c r="B24" s="1076" t="s">
        <v>42</v>
      </c>
      <c r="C24" s="1072"/>
      <c r="D24" s="1077">
        <v>25.481818181818181</v>
      </c>
      <c r="E24" s="1078">
        <v>0.31519362920771637</v>
      </c>
      <c r="F24" s="1072"/>
      <c r="G24" s="1077">
        <v>54.368580060422964</v>
      </c>
      <c r="H24" s="1078">
        <v>0.17614558575714326</v>
      </c>
      <c r="I24" s="1072"/>
      <c r="J24" s="1077">
        <v>80.648691514670901</v>
      </c>
      <c r="K24" s="1078">
        <v>0.14780669238349953</v>
      </c>
      <c r="L24" s="1072"/>
      <c r="M24" s="1072"/>
      <c r="N24" s="1072"/>
      <c r="O24" s="1072"/>
      <c r="P24" s="1072"/>
      <c r="Q24" s="1072"/>
      <c r="R24" s="1072"/>
    </row>
    <row r="25" spans="1:18" ht="15" customHeight="1" x14ac:dyDescent="0.35">
      <c r="B25" s="1076" t="s">
        <v>43</v>
      </c>
      <c r="C25" s="1072"/>
      <c r="D25" s="1077">
        <v>23.5</v>
      </c>
      <c r="E25" s="1078">
        <v>0.21062755184280138</v>
      </c>
      <c r="F25" s="1072"/>
      <c r="G25" s="1077">
        <v>24</v>
      </c>
      <c r="H25" s="1078" t="s">
        <v>364</v>
      </c>
      <c r="I25" s="1072"/>
      <c r="J25" s="1077">
        <v>65</v>
      </c>
      <c r="K25" s="1078">
        <v>0.10878565864408424</v>
      </c>
      <c r="L25" s="1072"/>
      <c r="M25" s="1072"/>
      <c r="N25" s="1072"/>
      <c r="O25" s="1072"/>
      <c r="P25" s="1072"/>
      <c r="Q25" s="1072"/>
      <c r="R25" s="1072"/>
    </row>
    <row r="26" spans="1:18" ht="15" customHeight="1" x14ac:dyDescent="0.35">
      <c r="B26" s="1076" t="s">
        <v>44</v>
      </c>
      <c r="C26" s="1072"/>
      <c r="D26" s="1077">
        <v>111.03086419753086</v>
      </c>
      <c r="E26" s="1078">
        <v>0.39638759858598094</v>
      </c>
      <c r="F26" s="1072"/>
      <c r="G26" s="1077">
        <v>129.91692789968653</v>
      </c>
      <c r="H26" s="1078">
        <v>0.28778101511916304</v>
      </c>
      <c r="I26" s="1072"/>
      <c r="J26" s="1077">
        <v>129.86498855835239</v>
      </c>
      <c r="K26" s="1078">
        <v>0.28768468618268395</v>
      </c>
      <c r="L26" s="1072"/>
      <c r="M26" s="1072"/>
      <c r="N26" s="1072"/>
      <c r="O26" s="1072"/>
      <c r="P26" s="1072"/>
      <c r="Q26" s="1072"/>
      <c r="R26" s="1072"/>
    </row>
    <row r="27" spans="1:18" ht="15" customHeight="1" x14ac:dyDescent="0.3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3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35">
      <c r="B29" s="1079" t="s">
        <v>1</v>
      </c>
      <c r="C29" s="1072"/>
      <c r="D29" s="1080">
        <v>20</v>
      </c>
      <c r="E29" s="1081">
        <v>0</v>
      </c>
      <c r="F29" s="1072"/>
      <c r="G29" s="1080">
        <v>45</v>
      </c>
      <c r="H29" s="1081">
        <v>0</v>
      </c>
      <c r="I29" s="1072"/>
      <c r="J29" s="1080" t="s">
        <v>364</v>
      </c>
      <c r="K29" s="1081" t="s">
        <v>364</v>
      </c>
      <c r="L29" s="1072"/>
      <c r="M29" s="1072"/>
      <c r="N29" s="1072"/>
      <c r="O29" s="1072"/>
      <c r="P29" s="1072"/>
      <c r="Q29" s="1072"/>
      <c r="R29" s="1072"/>
    </row>
    <row r="30" spans="1:18" ht="15" customHeight="1" x14ac:dyDescent="0.35">
      <c r="B30" s="1310" t="s">
        <v>0</v>
      </c>
      <c r="C30" s="672"/>
      <c r="D30" s="1311">
        <v>21.484227424749164</v>
      </c>
      <c r="E30" s="1312">
        <v>0.57001188919446422</v>
      </c>
      <c r="F30" s="672"/>
      <c r="G30" s="1311">
        <v>43.764320498016971</v>
      </c>
      <c r="H30" s="1312">
        <v>0.45047582840711636</v>
      </c>
      <c r="I30" s="672"/>
      <c r="J30" s="1311">
        <v>69.169117049792874</v>
      </c>
      <c r="K30" s="1312">
        <v>0.27921234256844701</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1.5" customHeight="1" x14ac:dyDescent="0.35">
      <c r="B33" s="1645" t="s">
        <v>288</v>
      </c>
      <c r="C33" s="1645"/>
      <c r="D33" s="1645"/>
      <c r="E33" s="1645"/>
      <c r="F33" s="1645"/>
      <c r="G33" s="1645"/>
      <c r="H33" s="1645"/>
      <c r="I33" s="1645"/>
      <c r="J33" s="1645"/>
      <c r="K33" s="1645"/>
    </row>
  </sheetData>
  <mergeCells count="7">
    <mergeCell ref="B33:K33"/>
    <mergeCell ref="B6:L6"/>
    <mergeCell ref="B9:B10"/>
    <mergeCell ref="D9:E9"/>
    <mergeCell ref="G9:H9"/>
    <mergeCell ref="J9:K9"/>
    <mergeCell ref="B7:L7"/>
  </mergeCells>
  <conditionalFormatting sqref="D12:D29">
    <cfRule type="colorScale" priority="3">
      <colorScale>
        <cfvo type="num" val="0"/>
        <cfvo type="num" val="20"/>
        <color rgb="FFFCFCFF"/>
        <color theme="4"/>
      </colorScale>
    </cfRule>
  </conditionalFormatting>
  <conditionalFormatting sqref="G12:G29">
    <cfRule type="colorScale" priority="2">
      <colorScale>
        <cfvo type="num" val="21"/>
        <cfvo type="num" val="45"/>
        <color rgb="FFFCFCFF"/>
        <color theme="4"/>
      </colorScale>
    </cfRule>
  </conditionalFormatting>
  <conditionalFormatting sqref="J12:J29">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9" customFormat="1" x14ac:dyDescent="0.35">
      <c r="B1" s="1049" t="s">
        <v>79</v>
      </c>
      <c r="C1" s="1049" t="s">
        <v>66</v>
      </c>
      <c r="F1" s="1049" t="s">
        <v>65</v>
      </c>
      <c r="J1" s="1049" t="s">
        <v>79</v>
      </c>
      <c r="K1" s="1049" t="s">
        <v>67</v>
      </c>
    </row>
    <row r="2" spans="1:24" s="613" customFormat="1" ht="15" customHeight="1" x14ac:dyDescent="0.25"/>
    <row r="3" spans="1:24" s="619" customFormat="1" ht="38.25" customHeight="1" x14ac:dyDescent="0.35">
      <c r="B3" s="1476"/>
      <c r="C3" s="1476"/>
      <c r="D3" s="1476"/>
    </row>
    <row r="4" spans="1:24" s="621" customFormat="1" ht="23.25" customHeight="1" x14ac:dyDescent="0.25">
      <c r="B4" s="1478" t="s">
        <v>451</v>
      </c>
      <c r="C4" s="1478"/>
      <c r="D4" s="1478"/>
      <c r="E4" s="1478"/>
      <c r="F4" s="1478"/>
      <c r="G4" s="1478"/>
      <c r="H4" s="1478"/>
      <c r="I4" s="1478"/>
      <c r="J4" s="1478"/>
      <c r="K4" s="1478"/>
      <c r="L4" s="1478"/>
      <c r="M4" s="1478"/>
      <c r="N4" s="1478"/>
      <c r="O4" s="1478"/>
      <c r="P4" s="1478"/>
      <c r="Q4" s="1478"/>
      <c r="R4" s="1478"/>
      <c r="S4" s="1478"/>
      <c r="T4" s="1478"/>
      <c r="U4" s="1478"/>
      <c r="V4" s="1478"/>
      <c r="W4" s="1018"/>
      <c r="X4" s="1018"/>
    </row>
    <row r="5" spans="1:24" s="621" customFormat="1" ht="15.75" customHeight="1" x14ac:dyDescent="0.25">
      <c r="B5" s="1633" t="str">
        <f>porsaad!$B$6</f>
        <v>Situación a 30 de junio de 2024</v>
      </c>
      <c r="C5" s="1633"/>
      <c r="D5" s="1633"/>
      <c r="E5" s="1633"/>
      <c r="F5" s="1633"/>
      <c r="G5" s="1633"/>
      <c r="H5" s="1633"/>
      <c r="I5" s="1633"/>
      <c r="J5" s="1633"/>
      <c r="K5" s="1633"/>
      <c r="L5" s="1633"/>
      <c r="M5" s="1633"/>
      <c r="N5" s="1633"/>
      <c r="O5" s="1633"/>
      <c r="P5" s="1633"/>
      <c r="Q5" s="1633"/>
      <c r="R5" s="1633"/>
      <c r="S5" s="1633"/>
      <c r="T5" s="1633"/>
      <c r="U5" s="1633"/>
      <c r="V5" s="1633"/>
      <c r="W5" s="1070"/>
      <c r="X5" s="1070"/>
    </row>
    <row r="7" spans="1:24" ht="16.5" customHeight="1" x14ac:dyDescent="0.35">
      <c r="M7" s="1054"/>
      <c r="S7" s="1054"/>
    </row>
    <row r="8" spans="1:24" ht="16.5" customHeight="1" x14ac:dyDescent="0.35">
      <c r="M8" s="1054"/>
      <c r="S8" s="1054"/>
    </row>
    <row r="9" spans="1:24" ht="15" customHeight="1" x14ac:dyDescent="0.35">
      <c r="B9" s="1642" t="s">
        <v>125</v>
      </c>
      <c r="C9" s="1643"/>
      <c r="D9" s="1643"/>
      <c r="E9" s="1643"/>
      <c r="F9" s="1644"/>
      <c r="G9" s="1054"/>
      <c r="H9" s="1642" t="s">
        <v>127</v>
      </c>
      <c r="I9" s="1643"/>
      <c r="J9" s="1643"/>
      <c r="K9" s="1643"/>
      <c r="L9" s="1644"/>
      <c r="M9" s="113"/>
      <c r="S9" s="113"/>
    </row>
    <row r="10" spans="1:24" ht="15" customHeight="1" x14ac:dyDescent="0.35">
      <c r="B10" s="1065" t="s">
        <v>124</v>
      </c>
      <c r="C10" s="1088" t="s">
        <v>48</v>
      </c>
      <c r="D10" s="1089" t="s">
        <v>33</v>
      </c>
      <c r="E10" s="1089" t="s">
        <v>32</v>
      </c>
      <c r="F10" s="1067" t="s">
        <v>0</v>
      </c>
      <c r="G10" s="1054"/>
      <c r="H10" s="1065" t="s">
        <v>124</v>
      </c>
      <c r="I10" s="1090" t="s">
        <v>48</v>
      </c>
      <c r="J10" s="1089" t="s">
        <v>33</v>
      </c>
      <c r="K10" s="1089" t="s">
        <v>32</v>
      </c>
      <c r="L10" s="1067" t="s">
        <v>0</v>
      </c>
      <c r="M10" s="113"/>
      <c r="S10" s="113"/>
    </row>
    <row r="11" spans="1:24" ht="6" customHeight="1" x14ac:dyDescent="0.35">
      <c r="E11" s="1094"/>
      <c r="M11" s="113"/>
      <c r="S11" s="113"/>
    </row>
    <row r="12" spans="1:24" ht="15.75" customHeight="1" x14ac:dyDescent="0.35">
      <c r="A12" s="1091"/>
      <c r="B12" s="1092" t="s">
        <v>115</v>
      </c>
      <c r="C12" s="1093">
        <v>7.7957691902030108E-4</v>
      </c>
      <c r="D12" s="1093">
        <v>1.0708242261862793E-3</v>
      </c>
      <c r="E12" s="1059">
        <v>1.0977475592269114E-3</v>
      </c>
      <c r="F12" s="1095">
        <v>9.6995673282008576E-4</v>
      </c>
      <c r="G12" s="1054"/>
      <c r="H12" s="1092" t="s">
        <v>115</v>
      </c>
      <c r="I12" s="1093">
        <v>2.6031309340470387E-2</v>
      </c>
      <c r="J12" s="1093">
        <v>1.6483869723425866E-2</v>
      </c>
      <c r="K12" s="1093">
        <v>1.2402070311395197E-2</v>
      </c>
      <c r="L12" s="1097">
        <v>1.810853980164184E-2</v>
      </c>
      <c r="M12" s="113"/>
      <c r="S12" s="113"/>
    </row>
    <row r="13" spans="1:24" ht="15.75" customHeight="1" x14ac:dyDescent="0.35">
      <c r="B13" s="1086" t="s">
        <v>116</v>
      </c>
      <c r="C13" s="1056">
        <v>6.8786198737085392E-4</v>
      </c>
      <c r="D13" s="1056">
        <v>4.0541493337093706E-4</v>
      </c>
      <c r="E13" s="1056">
        <v>2.7443688980672784E-4</v>
      </c>
      <c r="F13" s="1056">
        <v>4.7736090515752909E-4</v>
      </c>
      <c r="G13" s="1096"/>
      <c r="H13" s="1098" t="s">
        <v>116</v>
      </c>
      <c r="I13" s="1056">
        <v>6.9526472391262095E-3</v>
      </c>
      <c r="J13" s="1056">
        <v>2.3401437516876035E-3</v>
      </c>
      <c r="K13" s="1056">
        <v>5.232344373108578E-4</v>
      </c>
      <c r="L13" s="1099">
        <v>3.1759592882879537E-3</v>
      </c>
      <c r="M13" s="113"/>
      <c r="S13" s="113"/>
    </row>
    <row r="14" spans="1:24" ht="15.75" customHeight="1" x14ac:dyDescent="0.35">
      <c r="B14" s="1084" t="s">
        <v>117</v>
      </c>
      <c r="C14" s="1059">
        <v>7.6765397790587294E-3</v>
      </c>
      <c r="D14" s="1059">
        <v>4.3934640062046112E-3</v>
      </c>
      <c r="E14" s="1059">
        <v>1.646621338840367E-3</v>
      </c>
      <c r="F14" s="1059">
        <v>4.9276510457927913E-3</v>
      </c>
      <c r="G14" s="1096"/>
      <c r="H14" s="1100" t="s">
        <v>117</v>
      </c>
      <c r="I14" s="1059">
        <v>1.8988950524065129E-2</v>
      </c>
      <c r="J14" s="1059">
        <v>1.0299204093965772E-2</v>
      </c>
      <c r="K14" s="1059">
        <v>8.074780100121616E-3</v>
      </c>
      <c r="L14" s="1101">
        <v>1.2267374911778909E-2</v>
      </c>
      <c r="M14" s="113"/>
      <c r="S14" s="113"/>
    </row>
    <row r="15" spans="1:24" ht="15.75" customHeight="1" x14ac:dyDescent="0.35">
      <c r="B15" s="1086" t="s">
        <v>118</v>
      </c>
      <c r="C15" s="1056">
        <v>0.96784474496370376</v>
      </c>
      <c r="D15" s="1056">
        <v>0.14825847846012832</v>
      </c>
      <c r="E15" s="1056">
        <v>1.129307801554685E-2</v>
      </c>
      <c r="F15" s="1056">
        <v>0.41700522050011174</v>
      </c>
      <c r="G15" s="1096"/>
      <c r="H15" s="1098" t="s">
        <v>118</v>
      </c>
      <c r="I15" s="1056">
        <v>0.27569862890806057</v>
      </c>
      <c r="J15" s="1056">
        <v>0.14089722654391626</v>
      </c>
      <c r="K15" s="1056">
        <v>1.8171790593093304E-2</v>
      </c>
      <c r="L15" s="1099">
        <v>0.14246313287025</v>
      </c>
      <c r="M15" s="113"/>
      <c r="S15" s="113"/>
    </row>
    <row r="16" spans="1:24" ht="15.75" customHeight="1" x14ac:dyDescent="0.35">
      <c r="B16" s="1084" t="s">
        <v>119</v>
      </c>
      <c r="C16" s="1059">
        <v>2.7606194426483604E-3</v>
      </c>
      <c r="D16" s="1059">
        <v>0.30616318832404993</v>
      </c>
      <c r="E16" s="1059">
        <v>0.18588296638834192</v>
      </c>
      <c r="F16" s="1059">
        <v>0.16448976551761496</v>
      </c>
      <c r="G16" s="1096"/>
      <c r="H16" s="1100" t="s">
        <v>119</v>
      </c>
      <c r="I16" s="1059">
        <v>0.27791151448094376</v>
      </c>
      <c r="J16" s="1059">
        <v>9.927609838890103E-2</v>
      </c>
      <c r="K16" s="1059">
        <v>0.16459258421246145</v>
      </c>
      <c r="L16" s="1101">
        <v>0.17619609226997512</v>
      </c>
      <c r="M16" s="113"/>
      <c r="S16" s="113"/>
    </row>
    <row r="17" spans="2:19" ht="15.75" customHeight="1" x14ac:dyDescent="0.35">
      <c r="B17" s="1086" t="s">
        <v>120</v>
      </c>
      <c r="C17" s="1056">
        <v>2.6780760041638578E-3</v>
      </c>
      <c r="D17" s="1056">
        <v>0.51954805048297259</v>
      </c>
      <c r="E17" s="1056">
        <v>0.27711264948234343</v>
      </c>
      <c r="F17" s="1056">
        <v>0.2689370086737492</v>
      </c>
      <c r="G17" s="1096"/>
      <c r="H17" s="1098" t="s">
        <v>120</v>
      </c>
      <c r="I17" s="1056">
        <v>0.34171139785589333</v>
      </c>
      <c r="J17" s="1056">
        <v>0.19316472297583995</v>
      </c>
      <c r="K17" s="1056">
        <v>7.5246768673812817E-2</v>
      </c>
      <c r="L17" s="1099">
        <v>0.20057761598751903</v>
      </c>
      <c r="M17" s="113"/>
      <c r="S17" s="113"/>
    </row>
    <row r="18" spans="2:19" ht="15.75" customHeight="1" x14ac:dyDescent="0.35">
      <c r="B18" s="1084" t="s">
        <v>121</v>
      </c>
      <c r="C18" s="1059">
        <v>1.7398322533900133E-2</v>
      </c>
      <c r="D18" s="1059">
        <v>1.9781604738066699E-2</v>
      </c>
      <c r="E18" s="1059">
        <v>0.49229861477979869</v>
      </c>
      <c r="F18" s="1059">
        <v>0.13548416583720976</v>
      </c>
      <c r="G18" s="1096"/>
      <c r="H18" s="1100" t="s">
        <v>121</v>
      </c>
      <c r="I18" s="1059">
        <v>4.0071171184641381E-2</v>
      </c>
      <c r="J18" s="1059">
        <v>0.22851117997248402</v>
      </c>
      <c r="K18" s="1059">
        <v>0.14772180897700596</v>
      </c>
      <c r="L18" s="1101">
        <v>0.14346606738234091</v>
      </c>
      <c r="M18" s="1054"/>
      <c r="S18" s="1054"/>
    </row>
    <row r="19" spans="2:19" ht="15.75" customHeight="1" x14ac:dyDescent="0.35">
      <c r="B19" s="1086" t="s">
        <v>122</v>
      </c>
      <c r="C19" s="1056">
        <v>9.6300678231919543E-5</v>
      </c>
      <c r="D19" s="1056">
        <v>3.2609462032010152E-4</v>
      </c>
      <c r="E19" s="1056">
        <v>3.0325276323643423E-2</v>
      </c>
      <c r="F19" s="1087">
        <v>7.6428527900221418E-3</v>
      </c>
      <c r="G19" s="1054"/>
      <c r="H19" s="1098" t="s">
        <v>122</v>
      </c>
      <c r="I19" s="1056">
        <v>2.1530778546971488E-3</v>
      </c>
      <c r="J19" s="1056">
        <v>0.1087266789245625</v>
      </c>
      <c r="K19" s="1056">
        <v>0.20961902876375257</v>
      </c>
      <c r="L19" s="1099">
        <v>0.10875803276252739</v>
      </c>
    </row>
    <row r="20" spans="2:19" x14ac:dyDescent="0.35">
      <c r="B20" s="1084" t="s">
        <v>123</v>
      </c>
      <c r="C20" s="1059">
        <v>7.7957691902030108E-5</v>
      </c>
      <c r="D20" s="1059">
        <v>5.2880208700557008E-5</v>
      </c>
      <c r="E20" s="1059">
        <v>6.860922245168196E-5</v>
      </c>
      <c r="F20" s="1085">
        <v>6.6017997521785945E-5</v>
      </c>
      <c r="G20" s="1054"/>
      <c r="H20" s="1102" t="s">
        <v>123</v>
      </c>
      <c r="I20" s="1103">
        <v>1.0481302612102093E-2</v>
      </c>
      <c r="J20" s="1103">
        <v>0.20030087562521698</v>
      </c>
      <c r="K20" s="1103">
        <v>0.36364793393104616</v>
      </c>
      <c r="L20" s="1104">
        <v>0.19498718472567883</v>
      </c>
    </row>
    <row r="21" spans="2:19" x14ac:dyDescent="0.35">
      <c r="B21" s="1307" t="s">
        <v>0</v>
      </c>
      <c r="C21" s="1308">
        <v>1</v>
      </c>
      <c r="D21" s="1308">
        <v>0.99999999999999989</v>
      </c>
      <c r="E21" s="1308">
        <v>1.0000000000000002</v>
      </c>
      <c r="F21" s="1309">
        <v>1.0000000000000002</v>
      </c>
      <c r="G21" s="113"/>
      <c r="H21" s="1061" t="s">
        <v>0</v>
      </c>
      <c r="I21" s="1313">
        <v>1</v>
      </c>
      <c r="J21" s="1313">
        <v>1</v>
      </c>
      <c r="K21" s="1313">
        <v>1</v>
      </c>
      <c r="L21" s="1314">
        <v>1</v>
      </c>
    </row>
    <row r="23" spans="2:19" ht="15" customHeight="1" x14ac:dyDescent="0.35"/>
    <row r="24" spans="2:19" ht="15" customHeight="1" x14ac:dyDescent="0.35">
      <c r="H24" s="700"/>
      <c r="I24" s="700"/>
      <c r="J24" s="700"/>
      <c r="K24" s="700"/>
      <c r="L24" s="700"/>
    </row>
    <row r="25" spans="2:19" ht="15" customHeight="1" x14ac:dyDescent="0.35">
      <c r="B25" s="1642" t="s">
        <v>126</v>
      </c>
      <c r="C25" s="1643"/>
      <c r="D25" s="1643"/>
      <c r="E25" s="1643"/>
      <c r="F25" s="1644"/>
      <c r="H25" s="700" t="s">
        <v>128</v>
      </c>
      <c r="I25" s="700"/>
      <c r="J25" s="700"/>
      <c r="K25" s="700"/>
      <c r="L25" s="700"/>
    </row>
    <row r="26" spans="2:19" ht="15" customHeight="1" x14ac:dyDescent="0.35">
      <c r="B26" s="1065" t="s">
        <v>124</v>
      </c>
      <c r="C26" s="1090" t="s">
        <v>48</v>
      </c>
      <c r="D26" s="1089" t="s">
        <v>33</v>
      </c>
      <c r="E26" s="1089" t="s">
        <v>32</v>
      </c>
      <c r="F26" s="1067"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2" t="s">
        <v>115</v>
      </c>
      <c r="C28" s="1093">
        <v>0</v>
      </c>
      <c r="D28" s="1093">
        <v>2.8184892897406989E-4</v>
      </c>
      <c r="E28" s="1093">
        <v>1.0070493454179255E-3</v>
      </c>
      <c r="F28" s="1097">
        <v>3.9058685675227026E-4</v>
      </c>
      <c r="H28" s="700" t="s">
        <v>116</v>
      </c>
      <c r="I28" s="700">
        <v>4.1526159907522044E-2</v>
      </c>
      <c r="J28" s="700">
        <v>1.7426048127443333E-2</v>
      </c>
      <c r="K28" s="700">
        <v>1.8549579022535165E-2</v>
      </c>
      <c r="L28" s="700">
        <v>2.4092829570375247E-2</v>
      </c>
    </row>
    <row r="29" spans="2:19" ht="15.75" customHeight="1" x14ac:dyDescent="0.35">
      <c r="B29" s="1098" t="s">
        <v>116</v>
      </c>
      <c r="C29" s="1056">
        <v>1.884760366182014E-3</v>
      </c>
      <c r="D29" s="1056">
        <v>8.4554678692220966E-4</v>
      </c>
      <c r="E29" s="1056">
        <v>3.3568311513930849E-4</v>
      </c>
      <c r="F29" s="1099">
        <v>1.0741138560687433E-3</v>
      </c>
      <c r="H29" s="700" t="s">
        <v>117</v>
      </c>
      <c r="I29" s="700">
        <v>8.3414844353851311E-2</v>
      </c>
      <c r="J29" s="702">
        <v>4.5334448232611665E-2</v>
      </c>
      <c r="K29" s="702">
        <v>2.9305124245091366E-2</v>
      </c>
      <c r="L29" s="700">
        <v>5.0112155350364729E-2</v>
      </c>
    </row>
    <row r="30" spans="2:19" ht="15.75" customHeight="1" x14ac:dyDescent="0.35">
      <c r="B30" s="1100" t="s">
        <v>117</v>
      </c>
      <c r="C30" s="1059">
        <v>4.5772751750134625E-3</v>
      </c>
      <c r="D30" s="1059">
        <v>1.4092446448703494E-3</v>
      </c>
      <c r="E30" s="1059">
        <v>1.342732460557234E-3</v>
      </c>
      <c r="F30" s="1101">
        <v>2.5388145688897568E-3</v>
      </c>
      <c r="H30" s="700" t="s">
        <v>118</v>
      </c>
      <c r="I30" s="700">
        <v>0.68189497732511606</v>
      </c>
      <c r="J30" s="702">
        <v>0.12110306065712968</v>
      </c>
      <c r="K30" s="702">
        <v>9.1153660926316493E-2</v>
      </c>
      <c r="L30" s="700">
        <v>0.25812544942634419</v>
      </c>
    </row>
    <row r="31" spans="2:19" ht="15.75" customHeight="1" x14ac:dyDescent="0.35">
      <c r="B31" s="1098" t="s">
        <v>118</v>
      </c>
      <c r="C31" s="1056">
        <v>0.12466343564889606</v>
      </c>
      <c r="D31" s="1056">
        <v>5.6369785794813977E-2</v>
      </c>
      <c r="E31" s="1056">
        <v>1.0070493454179255E-3</v>
      </c>
      <c r="F31" s="1099">
        <v>6.5032711649253006E-2</v>
      </c>
      <c r="H31" s="700" t="s">
        <v>119</v>
      </c>
      <c r="I31" s="700">
        <v>0.10526891796685295</v>
      </c>
      <c r="J31" s="700">
        <v>0.48961462701877945</v>
      </c>
      <c r="K31" s="700">
        <v>0.10655352032371811</v>
      </c>
      <c r="L31" s="700">
        <v>0.26524293170866081</v>
      </c>
    </row>
    <row r="32" spans="2:19" ht="15.75" customHeight="1" x14ac:dyDescent="0.35">
      <c r="B32" s="1100" t="s">
        <v>119</v>
      </c>
      <c r="C32" s="1059">
        <v>0.19036079698438341</v>
      </c>
      <c r="D32" s="1059">
        <v>5.5524239007891767E-2</v>
      </c>
      <c r="E32" s="1059">
        <v>5.6059080228264516E-2</v>
      </c>
      <c r="F32" s="1101">
        <v>0.10457963089542037</v>
      </c>
      <c r="H32" s="700" t="s">
        <v>120</v>
      </c>
      <c r="I32" s="700">
        <v>5.922146145269739E-2</v>
      </c>
      <c r="J32" s="700">
        <v>0.21355206048041239</v>
      </c>
      <c r="K32" s="700">
        <v>0.38330814664740298</v>
      </c>
      <c r="L32" s="700">
        <v>0.22803490231573073</v>
      </c>
    </row>
    <row r="33" spans="2:12" ht="15.75" customHeight="1" x14ac:dyDescent="0.35">
      <c r="B33" s="1098" t="s">
        <v>120</v>
      </c>
      <c r="C33" s="1056">
        <v>0.59127625201938616</v>
      </c>
      <c r="D33" s="1056">
        <v>0.12767756482525366</v>
      </c>
      <c r="E33" s="1056">
        <v>3.6253776435045321E-2</v>
      </c>
      <c r="F33" s="1099">
        <v>0.26921199101650228</v>
      </c>
      <c r="H33" s="700" t="s">
        <v>121</v>
      </c>
      <c r="I33" s="700">
        <v>9.2341156111274509E-4</v>
      </c>
      <c r="J33" s="700">
        <v>8.0527048519669492E-2</v>
      </c>
      <c r="K33" s="700">
        <v>0.14948159711266476</v>
      </c>
      <c r="L33" s="700">
        <v>8.2000407837637693E-2</v>
      </c>
    </row>
    <row r="34" spans="2:12" ht="15.75" customHeight="1" x14ac:dyDescent="0.35">
      <c r="B34" s="1100" t="s">
        <v>121</v>
      </c>
      <c r="C34" s="1059">
        <v>7.7005923532579429E-2</v>
      </c>
      <c r="D34" s="1059">
        <v>0.12401352874859076</v>
      </c>
      <c r="E34" s="1059">
        <v>4.5652903658945955E-2</v>
      </c>
      <c r="F34" s="1101">
        <v>8.4171467630114252E-2</v>
      </c>
      <c r="H34" s="700" t="s">
        <v>122</v>
      </c>
      <c r="I34" s="700">
        <v>7.7976976271742918E-4</v>
      </c>
      <c r="J34" s="700">
        <v>9.0987849609282401E-3</v>
      </c>
      <c r="K34" s="700">
        <v>0.13038400008856857</v>
      </c>
      <c r="L34" s="700">
        <v>4.6133949621319177E-2</v>
      </c>
    </row>
    <row r="35" spans="2:12" ht="15.75" customHeight="1" x14ac:dyDescent="0.35">
      <c r="B35" s="1098" t="s">
        <v>122</v>
      </c>
      <c r="C35" s="1056">
        <v>3.7695207323640281E-3</v>
      </c>
      <c r="D35" s="1056">
        <v>0.43151071025930099</v>
      </c>
      <c r="E35" s="1056">
        <v>0.1537428667338033</v>
      </c>
      <c r="F35" s="1099">
        <v>0.19558636851869934</v>
      </c>
      <c r="H35" s="700" t="s">
        <v>123</v>
      </c>
      <c r="I35" s="700">
        <v>5.2737060267994554E-3</v>
      </c>
      <c r="J35" s="700">
        <v>1.1383179100810744E-2</v>
      </c>
      <c r="K35" s="700">
        <v>8.8679276616237937E-2</v>
      </c>
      <c r="L35" s="700">
        <v>3.4784257467185171E-2</v>
      </c>
    </row>
    <row r="36" spans="2:12" x14ac:dyDescent="0.35">
      <c r="B36" s="1102" t="s">
        <v>123</v>
      </c>
      <c r="C36" s="1103">
        <v>6.462035541195477E-3</v>
      </c>
      <c r="D36" s="1103">
        <v>0.2023675310033822</v>
      </c>
      <c r="E36" s="1103">
        <v>0.70459885867740857</v>
      </c>
      <c r="F36" s="1104">
        <v>0.27741431500829999</v>
      </c>
      <c r="H36" s="700" t="s">
        <v>0</v>
      </c>
      <c r="I36" s="700">
        <v>0.99999999999999989</v>
      </c>
      <c r="J36" s="700">
        <v>1</v>
      </c>
      <c r="K36" s="700">
        <v>1</v>
      </c>
      <c r="L36" s="700">
        <v>1.0000000000000002</v>
      </c>
    </row>
    <row r="37" spans="2:12" x14ac:dyDescent="0.35">
      <c r="B37" s="1061" t="s">
        <v>0</v>
      </c>
      <c r="C37" s="1313">
        <f>SUM(C28:C36)</f>
        <v>1</v>
      </c>
      <c r="D37" s="1313">
        <f>SUM(D28:D36)</f>
        <v>1</v>
      </c>
      <c r="E37" s="1313">
        <f>SUM(E28:E36)</f>
        <v>1</v>
      </c>
      <c r="F37" s="1314">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0"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66</v>
      </c>
      <c r="C1" s="700" t="s">
        <v>67</v>
      </c>
      <c r="D1" s="700" t="s">
        <v>66</v>
      </c>
      <c r="F1" s="700" t="s">
        <v>67</v>
      </c>
      <c r="I1" s="700" t="s">
        <v>67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458</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v>153.12081220683177</v>
      </c>
      <c r="E12" s="1075">
        <v>0.21973249995681068</v>
      </c>
      <c r="F12" s="1072"/>
      <c r="G12" s="1074">
        <v>272.95541751057846</v>
      </c>
      <c r="H12" s="1075">
        <v>0.13959284125176782</v>
      </c>
      <c r="I12" s="1072"/>
      <c r="J12" s="1074">
        <v>403.16356017195864</v>
      </c>
      <c r="K12" s="1075">
        <v>0.11952159447147784</v>
      </c>
      <c r="L12" s="1072"/>
      <c r="M12" s="1072"/>
      <c r="N12" s="1072"/>
      <c r="O12" s="1072"/>
      <c r="P12" s="1072"/>
      <c r="Q12" s="1072"/>
      <c r="R12" s="1072"/>
    </row>
    <row r="13" spans="1:21" ht="15" customHeight="1" x14ac:dyDescent="0.35">
      <c r="B13" s="1076" t="s">
        <v>7</v>
      </c>
      <c r="C13" s="1072"/>
      <c r="D13" s="1077">
        <v>136.06187765408026</v>
      </c>
      <c r="E13" s="1078">
        <v>0.26575885683467843</v>
      </c>
      <c r="F13" s="1072"/>
      <c r="G13" s="1077">
        <v>233.72427357031376</v>
      </c>
      <c r="H13" s="1078">
        <v>0.30789004799858993</v>
      </c>
      <c r="I13" s="1072"/>
      <c r="J13" s="1077">
        <v>353.20028315945666</v>
      </c>
      <c r="K13" s="1078">
        <v>0.2087518021113563</v>
      </c>
      <c r="L13" s="1072"/>
      <c r="M13" s="1072"/>
      <c r="N13" s="1072"/>
      <c r="O13" s="1072"/>
      <c r="P13" s="1072"/>
      <c r="Q13" s="1072"/>
      <c r="R13" s="1072"/>
    </row>
    <row r="14" spans="1:21" ht="15" customHeight="1" x14ac:dyDescent="0.35">
      <c r="B14" s="1076" t="s">
        <v>37</v>
      </c>
      <c r="C14" s="1072"/>
      <c r="D14" s="1077">
        <v>123.84926420695504</v>
      </c>
      <c r="E14" s="1078">
        <v>0.30220737250129631</v>
      </c>
      <c r="F14" s="1072"/>
      <c r="G14" s="1077">
        <v>207.45442070275851</v>
      </c>
      <c r="H14" s="1078">
        <v>0.3471275221218954</v>
      </c>
      <c r="I14" s="1072"/>
      <c r="J14" s="1077">
        <v>287.10773214286075</v>
      </c>
      <c r="K14" s="1078">
        <v>0.37953443736332965</v>
      </c>
      <c r="L14" s="1072"/>
      <c r="M14" s="1072"/>
      <c r="N14" s="1072"/>
      <c r="O14" s="1072"/>
      <c r="P14" s="1072"/>
      <c r="Q14" s="1072"/>
      <c r="R14" s="1072"/>
    </row>
    <row r="15" spans="1:21" ht="15" customHeight="1" x14ac:dyDescent="0.35">
      <c r="B15" s="1076" t="s">
        <v>38</v>
      </c>
      <c r="C15" s="1072"/>
      <c r="D15" s="1077">
        <v>165.00790218518577</v>
      </c>
      <c r="E15" s="1078">
        <v>0.13079206799323978</v>
      </c>
      <c r="F15" s="1072"/>
      <c r="G15" s="1077">
        <v>280.44123282997816</v>
      </c>
      <c r="H15" s="1078">
        <v>0.18476058120818747</v>
      </c>
      <c r="I15" s="1072"/>
      <c r="J15" s="1077">
        <v>393.24205190052226</v>
      </c>
      <c r="K15" s="1078">
        <v>0.20426382896385298</v>
      </c>
      <c r="L15" s="1072"/>
      <c r="M15" s="1072"/>
      <c r="N15" s="1072"/>
      <c r="O15" s="1072"/>
      <c r="P15" s="1072"/>
      <c r="Q15" s="1072"/>
      <c r="R15" s="1072"/>
    </row>
    <row r="16" spans="1:21" ht="15" customHeight="1" x14ac:dyDescent="0.35">
      <c r="B16" s="1076" t="s">
        <v>6</v>
      </c>
      <c r="C16" s="1072"/>
      <c r="D16" s="1077">
        <v>154.75284762080878</v>
      </c>
      <c r="E16" s="1078">
        <v>0.13956549684400127</v>
      </c>
      <c r="F16" s="1072"/>
      <c r="G16" s="1077">
        <v>258.10172418957137</v>
      </c>
      <c r="H16" s="1078">
        <v>0.23075470205817286</v>
      </c>
      <c r="I16" s="1072"/>
      <c r="J16" s="1077">
        <v>374.36576291077967</v>
      </c>
      <c r="K16" s="1078">
        <v>0.2594682762234698</v>
      </c>
      <c r="L16" s="1072"/>
      <c r="M16" s="1072"/>
      <c r="N16" s="1072"/>
      <c r="O16" s="1072"/>
      <c r="P16" s="1072"/>
      <c r="Q16" s="1072"/>
      <c r="R16" s="1072"/>
    </row>
    <row r="17" spans="1:18" ht="15" customHeight="1" x14ac:dyDescent="0.35">
      <c r="B17" s="1076" t="s">
        <v>5</v>
      </c>
      <c r="C17" s="1072"/>
      <c r="D17" s="1077">
        <v>135.5059510939513</v>
      </c>
      <c r="E17" s="1078">
        <v>0.38332788204639673</v>
      </c>
      <c r="F17" s="1072"/>
      <c r="G17" s="1077">
        <v>220.22104413037465</v>
      </c>
      <c r="H17" s="1078">
        <v>0.33883326095574606</v>
      </c>
      <c r="I17" s="1072"/>
      <c r="J17" s="1077">
        <v>303.96907002188482</v>
      </c>
      <c r="K17" s="1078">
        <v>0.33087507312410908</v>
      </c>
      <c r="L17" s="1072"/>
      <c r="M17" s="1072"/>
      <c r="N17" s="1072"/>
      <c r="O17" s="1072"/>
      <c r="P17" s="1072"/>
      <c r="Q17" s="1072"/>
      <c r="R17" s="1072"/>
    </row>
    <row r="18" spans="1:18" ht="15" customHeight="1" x14ac:dyDescent="0.35">
      <c r="B18" s="1076" t="s">
        <v>4</v>
      </c>
      <c r="C18" s="1072"/>
      <c r="D18" s="1077">
        <v>130.03361623911024</v>
      </c>
      <c r="E18" s="1078">
        <v>0.2933813859701575</v>
      </c>
      <c r="F18" s="1072"/>
      <c r="G18" s="1077">
        <v>215.31420257942415</v>
      </c>
      <c r="H18" s="1078">
        <v>0.36088056027943999</v>
      </c>
      <c r="I18" s="1072"/>
      <c r="J18" s="1077">
        <v>290.94716011115037</v>
      </c>
      <c r="K18" s="1078">
        <v>0.38652386564866864</v>
      </c>
      <c r="L18" s="1072"/>
      <c r="M18" s="1072"/>
      <c r="N18" s="1072"/>
      <c r="O18" s="1072"/>
      <c r="P18" s="1072"/>
      <c r="Q18" s="1072"/>
      <c r="R18" s="1072"/>
    </row>
    <row r="19" spans="1:18" ht="15" customHeight="1" x14ac:dyDescent="0.35">
      <c r="B19" s="1076" t="s">
        <v>40</v>
      </c>
      <c r="C19" s="1072"/>
      <c r="D19" s="1077">
        <v>150.55466009681516</v>
      </c>
      <c r="E19" s="1078">
        <v>0.174259558066649</v>
      </c>
      <c r="F19" s="1072"/>
      <c r="G19" s="1077">
        <v>257.60488935309519</v>
      </c>
      <c r="H19" s="1078">
        <v>0.20443531448652277</v>
      </c>
      <c r="I19" s="1072"/>
      <c r="J19" s="1077">
        <v>355.10882676145786</v>
      </c>
      <c r="K19" s="1078">
        <v>0.23436121971436163</v>
      </c>
      <c r="L19" s="1072"/>
      <c r="M19" s="1072"/>
      <c r="N19" s="1072"/>
      <c r="O19" s="1072"/>
      <c r="P19" s="1072"/>
      <c r="Q19" s="1072"/>
      <c r="R19" s="1072"/>
    </row>
    <row r="20" spans="1:18" ht="15" customHeight="1" x14ac:dyDescent="0.35">
      <c r="B20" s="1076" t="s">
        <v>41</v>
      </c>
      <c r="C20" s="1072"/>
      <c r="D20" s="1077">
        <v>176.89223176567489</v>
      </c>
      <c r="E20" s="1078">
        <v>6.2169804417083245E-2</v>
      </c>
      <c r="F20" s="1072"/>
      <c r="G20" s="1077">
        <v>291.16892465979987</v>
      </c>
      <c r="H20" s="1078">
        <v>0.18070524746489322</v>
      </c>
      <c r="I20" s="1072"/>
      <c r="J20" s="1077">
        <v>400.22659187182461</v>
      </c>
      <c r="K20" s="1078">
        <v>0.23487769667233796</v>
      </c>
      <c r="L20" s="1072"/>
      <c r="M20" s="1072"/>
      <c r="N20" s="1072"/>
      <c r="O20" s="1072"/>
      <c r="P20" s="1072"/>
      <c r="Q20" s="1072"/>
      <c r="R20" s="1072"/>
    </row>
    <row r="21" spans="1:18" ht="15" customHeight="1" x14ac:dyDescent="0.35">
      <c r="B21" s="1076" t="s">
        <v>3</v>
      </c>
      <c r="C21" s="1072"/>
      <c r="D21" s="1077">
        <v>179.75530504900274</v>
      </c>
      <c r="E21" s="1078">
        <v>0.12538734785780881</v>
      </c>
      <c r="F21" s="1072"/>
      <c r="G21" s="1077">
        <v>308.28836916273303</v>
      </c>
      <c r="H21" s="1078">
        <v>0.11305918921728084</v>
      </c>
      <c r="I21" s="1072"/>
      <c r="J21" s="1077">
        <v>437.36563973796166</v>
      </c>
      <c r="K21" s="1078">
        <v>0.11508323815781439</v>
      </c>
      <c r="L21" s="1072"/>
      <c r="M21" s="1072"/>
      <c r="N21" s="1072"/>
      <c r="O21" s="1072"/>
      <c r="P21" s="1072"/>
      <c r="Q21" s="1072"/>
      <c r="R21" s="1072"/>
    </row>
    <row r="22" spans="1:18" ht="15" customHeight="1" x14ac:dyDescent="0.35">
      <c r="B22" s="1076" t="s">
        <v>2</v>
      </c>
      <c r="C22" s="1072"/>
      <c r="D22" s="1077">
        <v>132.45532701421814</v>
      </c>
      <c r="E22" s="1078">
        <v>0.21015123827939636</v>
      </c>
      <c r="F22" s="1072"/>
      <c r="G22" s="1077">
        <v>230.49085669781991</v>
      </c>
      <c r="H22" s="1078">
        <v>0.21864009957636341</v>
      </c>
      <c r="I22" s="1072"/>
      <c r="J22" s="1077">
        <v>323.35674731183201</v>
      </c>
      <c r="K22" s="1078">
        <v>0.26767538578257133</v>
      </c>
      <c r="L22" s="1072"/>
      <c r="M22" s="1072"/>
      <c r="N22" s="1072"/>
      <c r="O22" s="1072"/>
      <c r="P22" s="1072"/>
      <c r="Q22" s="1072"/>
      <c r="R22" s="1072"/>
    </row>
    <row r="23" spans="1:18" ht="15" customHeight="1" x14ac:dyDescent="0.35">
      <c r="B23" s="1076" t="s">
        <v>35</v>
      </c>
      <c r="C23" s="1072"/>
      <c r="D23" s="1077">
        <v>296.05616275659037</v>
      </c>
      <c r="E23" s="1078">
        <v>0.43704672587638504</v>
      </c>
      <c r="F23" s="1072"/>
      <c r="G23" s="1077">
        <v>349.9099760119833</v>
      </c>
      <c r="H23" s="1078">
        <v>0.24135689058653223</v>
      </c>
      <c r="I23" s="1072"/>
      <c r="J23" s="1077">
        <v>383.91030173250095</v>
      </c>
      <c r="K23" s="1078">
        <v>0.2064298279634536</v>
      </c>
      <c r="L23" s="1072"/>
      <c r="M23" s="1072"/>
      <c r="N23" s="1072"/>
      <c r="O23" s="1072"/>
      <c r="P23" s="1072"/>
      <c r="Q23" s="1072"/>
      <c r="R23" s="1072"/>
    </row>
    <row r="24" spans="1:18" ht="15" customHeight="1" x14ac:dyDescent="0.35">
      <c r="B24" s="1076" t="s">
        <v>42</v>
      </c>
      <c r="C24" s="1072"/>
      <c r="D24" s="1077">
        <v>180.65538789237635</v>
      </c>
      <c r="E24" s="1078">
        <v>8.1334741613773145E-2</v>
      </c>
      <c r="F24" s="1072"/>
      <c r="G24" s="1077">
        <v>276.81996871952077</v>
      </c>
      <c r="H24" s="1078">
        <v>0.16271414390336142</v>
      </c>
      <c r="I24" s="1072"/>
      <c r="J24" s="1077">
        <v>388.81127122973732</v>
      </c>
      <c r="K24" s="1078">
        <v>0.19357961294205758</v>
      </c>
      <c r="L24" s="1072"/>
      <c r="M24" s="1072"/>
      <c r="N24" s="1072"/>
      <c r="O24" s="1072"/>
      <c r="P24" s="1072"/>
      <c r="Q24" s="1072"/>
      <c r="R24" s="1072"/>
    </row>
    <row r="25" spans="1:18" ht="15" customHeight="1" x14ac:dyDescent="0.35">
      <c r="B25" s="1076" t="s">
        <v>43</v>
      </c>
      <c r="C25" s="1072"/>
      <c r="D25" s="1077">
        <v>140.71453739679569</v>
      </c>
      <c r="E25" s="1078">
        <v>0.23608929084332594</v>
      </c>
      <c r="F25" s="1072"/>
      <c r="G25" s="1077">
        <v>246.10073741549476</v>
      </c>
      <c r="H25" s="1078">
        <v>0.27358523621720204</v>
      </c>
      <c r="I25" s="1072"/>
      <c r="J25" s="1077">
        <v>342.66216680073006</v>
      </c>
      <c r="K25" s="1078">
        <v>0.2944319909639872</v>
      </c>
      <c r="L25" s="1072"/>
      <c r="M25" s="1072"/>
      <c r="N25" s="1072"/>
      <c r="O25" s="1072"/>
      <c r="P25" s="1072"/>
      <c r="Q25" s="1072"/>
      <c r="R25" s="1072"/>
    </row>
    <row r="26" spans="1:18" ht="15" customHeight="1" x14ac:dyDescent="0.35">
      <c r="B26" s="1076" t="s">
        <v>44</v>
      </c>
      <c r="C26" s="1072"/>
      <c r="D26" s="1077">
        <v>111.15763402159558</v>
      </c>
      <c r="E26" s="1078">
        <v>0.36220426045159643</v>
      </c>
      <c r="F26" s="1072"/>
      <c r="G26" s="1077">
        <v>236.54434697218014</v>
      </c>
      <c r="H26" s="1078">
        <v>0.44684099871566657</v>
      </c>
      <c r="I26" s="1072"/>
      <c r="J26" s="1077">
        <v>289.77370745836356</v>
      </c>
      <c r="K26" s="1078">
        <v>0.43123012787492349</v>
      </c>
      <c r="L26" s="1072"/>
      <c r="M26" s="1072"/>
      <c r="N26" s="1072"/>
      <c r="O26" s="1072"/>
      <c r="P26" s="1072"/>
      <c r="Q26" s="1072"/>
      <c r="R26" s="1072"/>
    </row>
    <row r="27" spans="1:18" ht="15" customHeight="1" x14ac:dyDescent="0.35">
      <c r="B27" s="1076" t="s">
        <v>45</v>
      </c>
      <c r="C27" s="1072"/>
      <c r="D27" s="1077">
        <v>166.63060876816769</v>
      </c>
      <c r="E27" s="1078">
        <v>0.17516802066573947</v>
      </c>
      <c r="F27" s="1072"/>
      <c r="G27" s="1077">
        <v>288.73697137356669</v>
      </c>
      <c r="H27" s="1078">
        <v>0.24946859153168874</v>
      </c>
      <c r="I27" s="1072"/>
      <c r="J27" s="1077">
        <v>389.16241090144962</v>
      </c>
      <c r="K27" s="1078">
        <v>0.29313943266538051</v>
      </c>
      <c r="L27" s="1072"/>
      <c r="M27" s="1072"/>
      <c r="N27" s="1072"/>
      <c r="O27" s="1072"/>
      <c r="P27" s="1072"/>
      <c r="Q27" s="1072"/>
      <c r="R27" s="1072"/>
    </row>
    <row r="28" spans="1:18" ht="15" customHeight="1" x14ac:dyDescent="0.35">
      <c r="B28" s="1076" t="s">
        <v>46</v>
      </c>
      <c r="C28" s="1072"/>
      <c r="D28" s="1077">
        <v>177.28375</v>
      </c>
      <c r="E28" s="1078">
        <v>0.33150327520414163</v>
      </c>
      <c r="F28" s="1072"/>
      <c r="G28" s="1077">
        <v>196.73628330995658</v>
      </c>
      <c r="H28" s="1078">
        <v>0.36989141874421949</v>
      </c>
      <c r="I28" s="1072"/>
      <c r="J28" s="1077">
        <v>266.33123203285294</v>
      </c>
      <c r="K28" s="1078">
        <v>0.39725901498809335</v>
      </c>
      <c r="L28" s="1072"/>
      <c r="M28" s="1072"/>
      <c r="N28" s="1072"/>
      <c r="O28" s="1072"/>
      <c r="P28" s="1072"/>
      <c r="Q28" s="1072"/>
      <c r="R28" s="1072"/>
    </row>
    <row r="29" spans="1:18" ht="15" customHeight="1" x14ac:dyDescent="0.35">
      <c r="B29" s="1079" t="s">
        <v>1</v>
      </c>
      <c r="C29" s="1072"/>
      <c r="D29" s="1080">
        <v>172.00692963752664</v>
      </c>
      <c r="E29" s="1081">
        <v>0.10485095439439795</v>
      </c>
      <c r="F29" s="1072"/>
      <c r="G29" s="1080">
        <v>276.33089574155417</v>
      </c>
      <c r="H29" s="1081">
        <v>0.24125708330426662</v>
      </c>
      <c r="I29" s="1072"/>
      <c r="J29" s="1080">
        <v>383.69172767203395</v>
      </c>
      <c r="K29" s="1081">
        <v>0.2715694637508233</v>
      </c>
      <c r="L29" s="1072"/>
      <c r="M29" s="1072"/>
      <c r="N29" s="1072"/>
      <c r="O29" s="1072"/>
      <c r="P29" s="1072"/>
      <c r="Q29" s="1072"/>
      <c r="R29" s="1072"/>
    </row>
    <row r="30" spans="1:18" ht="15" customHeight="1" x14ac:dyDescent="0.35">
      <c r="B30" s="1310" t="s">
        <v>0</v>
      </c>
      <c r="C30" s="672"/>
      <c r="D30" s="1311">
        <v>167.44659089642883</v>
      </c>
      <c r="E30" s="1312">
        <v>0.27188964247076464</v>
      </c>
      <c r="F30" s="672"/>
      <c r="G30" s="1311">
        <v>276.12554399272307</v>
      </c>
      <c r="H30" s="1312">
        <v>0.22828535957835458</v>
      </c>
      <c r="I30" s="672"/>
      <c r="J30" s="1311">
        <v>383.33300535919443</v>
      </c>
      <c r="K30" s="1312">
        <v>0.23841649977150256</v>
      </c>
      <c r="L30" s="672"/>
      <c r="M30" s="672"/>
      <c r="N30" s="672"/>
      <c r="O30" s="672"/>
      <c r="P30" s="672"/>
      <c r="Q30" s="672"/>
      <c r="R30" s="672"/>
    </row>
    <row r="31" spans="1:18" ht="7.5" customHeight="1"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7.1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65</v>
      </c>
      <c r="D1" s="700" t="s">
        <v>65</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457</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t="s">
        <v>364</v>
      </c>
      <c r="E12" s="1075" t="s">
        <v>364</v>
      </c>
      <c r="F12" s="1072"/>
      <c r="G12" s="1074">
        <v>186.65249999999997</v>
      </c>
      <c r="H12" s="1075">
        <v>0.69045543617573379</v>
      </c>
      <c r="I12" s="1072"/>
      <c r="J12" s="1074">
        <v>691.10749999999985</v>
      </c>
      <c r="K12" s="1075">
        <v>0.2339074510107762</v>
      </c>
      <c r="L12" s="1072"/>
      <c r="M12" s="1072"/>
      <c r="N12" s="1072"/>
      <c r="O12" s="1072"/>
      <c r="P12" s="1072"/>
      <c r="Q12" s="1072"/>
      <c r="R12" s="1072"/>
    </row>
    <row r="13" spans="1:21" ht="15" customHeight="1" x14ac:dyDescent="0.3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35">
      <c r="B14" s="1076" t="s">
        <v>37</v>
      </c>
      <c r="C14" s="1072"/>
      <c r="D14" s="1077">
        <v>332.71875</v>
      </c>
      <c r="E14" s="1078">
        <v>0.19838014497226777</v>
      </c>
      <c r="F14" s="1072"/>
      <c r="G14" s="1077">
        <v>466.97</v>
      </c>
      <c r="H14" s="1078">
        <v>0.21875305663678318</v>
      </c>
      <c r="I14" s="1072"/>
      <c r="J14" s="1077">
        <v>730.42900000000009</v>
      </c>
      <c r="K14" s="1078">
        <v>0.21904327148478431</v>
      </c>
      <c r="L14" s="1072"/>
      <c r="M14" s="1072"/>
      <c r="N14" s="1072"/>
      <c r="O14" s="1072"/>
      <c r="P14" s="1072"/>
      <c r="Q14" s="1072"/>
      <c r="R14" s="1072"/>
    </row>
    <row r="15" spans="1:21" ht="15" customHeight="1" x14ac:dyDescent="0.3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3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v>313.05878378378429</v>
      </c>
      <c r="E18" s="1078">
        <v>0.46844559347177273</v>
      </c>
      <c r="F18" s="1072"/>
      <c r="G18" s="1077">
        <v>549.2417831325298</v>
      </c>
      <c r="H18" s="1078">
        <v>0.49620374130163936</v>
      </c>
      <c r="I18" s="1072"/>
      <c r="J18" s="1077">
        <v>704.19893939393864</v>
      </c>
      <c r="K18" s="1078">
        <v>0.40935617270179719</v>
      </c>
      <c r="L18" s="1072"/>
      <c r="M18" s="1072"/>
      <c r="N18" s="1072"/>
      <c r="O18" s="1072"/>
      <c r="P18" s="1072"/>
      <c r="Q18" s="1072"/>
      <c r="R18" s="1072"/>
    </row>
    <row r="19" spans="1:18" ht="15" customHeight="1" x14ac:dyDescent="0.35">
      <c r="B19" s="1076" t="s">
        <v>40</v>
      </c>
      <c r="C19" s="1072"/>
      <c r="D19" s="1077">
        <v>231.10333333333335</v>
      </c>
      <c r="E19" s="1078">
        <v>0.77669392933321302</v>
      </c>
      <c r="F19" s="1072"/>
      <c r="G19" s="1077">
        <v>800</v>
      </c>
      <c r="H19" s="1078">
        <v>0</v>
      </c>
      <c r="I19" s="1072"/>
      <c r="J19" s="1077">
        <v>981.976</v>
      </c>
      <c r="K19" s="1078">
        <v>0.43298424458502865</v>
      </c>
      <c r="L19" s="1072"/>
      <c r="M19" s="1072"/>
      <c r="N19" s="1072"/>
      <c r="O19" s="1072"/>
      <c r="P19" s="1072"/>
      <c r="Q19" s="1072"/>
      <c r="R19" s="1072"/>
    </row>
    <row r="20" spans="1:18" ht="15" customHeight="1" x14ac:dyDescent="0.35">
      <c r="B20" s="1076" t="s">
        <v>41</v>
      </c>
      <c r="C20" s="1072"/>
      <c r="D20" s="1077">
        <v>235.19874999999999</v>
      </c>
      <c r="E20" s="1078">
        <v>0.32809548285001905</v>
      </c>
      <c r="F20" s="1072"/>
      <c r="G20" s="1077">
        <v>670.65578947368431</v>
      </c>
      <c r="H20" s="1078">
        <v>0.25529296642562416</v>
      </c>
      <c r="I20" s="1072"/>
      <c r="J20" s="1077">
        <v>839.2570312499995</v>
      </c>
      <c r="K20" s="1078">
        <v>0.44453505843050301</v>
      </c>
      <c r="L20" s="1072"/>
      <c r="M20" s="1072"/>
      <c r="N20" s="1072"/>
      <c r="O20" s="1072"/>
      <c r="P20" s="1072"/>
      <c r="Q20" s="1072"/>
      <c r="R20" s="1072"/>
    </row>
    <row r="21" spans="1:18" ht="15" customHeight="1" x14ac:dyDescent="0.35">
      <c r="B21" s="1076" t="s">
        <v>3</v>
      </c>
      <c r="C21" s="1072"/>
      <c r="D21" s="1077">
        <v>301.5836507936508</v>
      </c>
      <c r="E21" s="1078">
        <v>5.5068437235369069E-2</v>
      </c>
      <c r="F21" s="1072"/>
      <c r="G21" s="1077">
        <v>1316.8202857142855</v>
      </c>
      <c r="H21" s="1078">
        <v>0.31083522224096594</v>
      </c>
      <c r="I21" s="1072"/>
      <c r="J21" s="1077">
        <v>1475.8901470588235</v>
      </c>
      <c r="K21" s="1078">
        <v>0.20945405423240798</v>
      </c>
      <c r="L21" s="1072"/>
      <c r="M21" s="1072"/>
      <c r="N21" s="1072"/>
      <c r="O21" s="1072"/>
      <c r="P21" s="1072"/>
      <c r="Q21" s="1072"/>
      <c r="R21" s="1072"/>
    </row>
    <row r="22" spans="1:18" ht="15" customHeight="1" x14ac:dyDescent="0.3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35">
      <c r="B23" s="1076" t="s">
        <v>35</v>
      </c>
      <c r="C23" s="1072"/>
      <c r="D23" s="1077">
        <v>1125</v>
      </c>
      <c r="E23" s="1078">
        <v>1.0370899457402698</v>
      </c>
      <c r="F23" s="1072"/>
      <c r="G23" s="1077">
        <v>1825.5633333333333</v>
      </c>
      <c r="H23" s="1078">
        <v>0.14872319320138835</v>
      </c>
      <c r="I23" s="1072"/>
      <c r="J23" s="1077">
        <v>1864.6871428571433</v>
      </c>
      <c r="K23" s="1078">
        <v>0.1403102462706774</v>
      </c>
      <c r="L23" s="1072"/>
      <c r="M23" s="1072"/>
      <c r="N23" s="1072"/>
      <c r="O23" s="1072"/>
      <c r="P23" s="1072"/>
      <c r="Q23" s="1072"/>
      <c r="R23" s="1072"/>
    </row>
    <row r="24" spans="1:18" ht="15" customHeight="1" x14ac:dyDescent="0.35">
      <c r="B24" s="1076" t="s">
        <v>42</v>
      </c>
      <c r="C24" s="1072"/>
      <c r="D24" s="1077" t="s">
        <v>364</v>
      </c>
      <c r="E24" s="1078" t="s">
        <v>364</v>
      </c>
      <c r="F24" s="1072"/>
      <c r="G24" s="1077">
        <v>528.46866666666676</v>
      </c>
      <c r="H24" s="1078">
        <v>0.32929546052297259</v>
      </c>
      <c r="I24" s="1072"/>
      <c r="J24" s="1077">
        <v>546.74477611940279</v>
      </c>
      <c r="K24" s="1078">
        <v>0.30480913359274953</v>
      </c>
      <c r="L24" s="1072"/>
      <c r="M24" s="1072"/>
      <c r="N24" s="1072"/>
      <c r="O24" s="1072"/>
      <c r="P24" s="1072"/>
      <c r="Q24" s="1072"/>
      <c r="R24" s="1072"/>
    </row>
    <row r="25" spans="1:18" ht="15" customHeight="1" x14ac:dyDescent="0.35">
      <c r="B25" s="1076" t="s">
        <v>43</v>
      </c>
      <c r="C25" s="1072"/>
      <c r="D25" s="1077">
        <v>233.93</v>
      </c>
      <c r="E25" s="1078">
        <v>0</v>
      </c>
      <c r="F25" s="1072"/>
      <c r="G25" s="1077" t="s">
        <v>364</v>
      </c>
      <c r="H25" s="1078" t="s">
        <v>364</v>
      </c>
      <c r="I25" s="1072"/>
      <c r="J25" s="1077">
        <v>338.44499999999999</v>
      </c>
      <c r="K25" s="1078">
        <v>1.2819620613932949</v>
      </c>
      <c r="L25" s="1072"/>
      <c r="M25" s="1072"/>
      <c r="N25" s="1072"/>
      <c r="O25" s="1072"/>
      <c r="P25" s="1072"/>
      <c r="Q25" s="1072"/>
      <c r="R25" s="1072"/>
    </row>
    <row r="26" spans="1:18" ht="15" customHeight="1" x14ac:dyDescent="0.35">
      <c r="B26" s="1076" t="s">
        <v>44</v>
      </c>
      <c r="C26" s="1072"/>
      <c r="D26" s="1077">
        <v>578.25272727272738</v>
      </c>
      <c r="E26" s="1078">
        <v>0.14680991568324883</v>
      </c>
      <c r="F26" s="1072"/>
      <c r="G26" s="1077">
        <v>968.64874999999995</v>
      </c>
      <c r="H26" s="1078">
        <v>0.4834365288323807</v>
      </c>
      <c r="I26" s="1072"/>
      <c r="J26" s="1077">
        <v>996.41090909090917</v>
      </c>
      <c r="K26" s="1078">
        <v>0.38561150206659356</v>
      </c>
      <c r="L26" s="1072"/>
      <c r="M26" s="1072"/>
      <c r="N26" s="1072"/>
      <c r="O26" s="1072"/>
      <c r="P26" s="1072"/>
      <c r="Q26" s="1072"/>
      <c r="R26" s="1072"/>
    </row>
    <row r="27" spans="1:18" ht="15" customHeight="1" x14ac:dyDescent="0.35">
      <c r="B27" s="1076" t="s">
        <v>45</v>
      </c>
      <c r="C27" s="1072"/>
      <c r="D27" s="1077">
        <v>290.74363636363603</v>
      </c>
      <c r="E27" s="1078">
        <v>0.18211040494237479</v>
      </c>
      <c r="F27" s="1072"/>
      <c r="G27" s="1077">
        <v>497.69061465720966</v>
      </c>
      <c r="H27" s="1078">
        <v>0.2913101194632674</v>
      </c>
      <c r="I27" s="1072"/>
      <c r="J27" s="1077">
        <v>803.70725194552563</v>
      </c>
      <c r="K27" s="1078">
        <v>0.28829718937408427</v>
      </c>
      <c r="L27" s="1072"/>
      <c r="M27" s="1072"/>
      <c r="N27" s="1072"/>
      <c r="O27" s="1072"/>
      <c r="P27" s="1072"/>
      <c r="Q27" s="1072"/>
      <c r="R27" s="1072"/>
    </row>
    <row r="28" spans="1:18" ht="15" customHeight="1" x14ac:dyDescent="0.3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3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35">
      <c r="B30" s="1310" t="s">
        <v>0</v>
      </c>
      <c r="C30" s="672"/>
      <c r="D30" s="1311">
        <v>298.54416262789306</v>
      </c>
      <c r="E30" s="1312">
        <v>0.31855019693388992</v>
      </c>
      <c r="F30" s="672"/>
      <c r="G30" s="1311">
        <v>547.01135287485806</v>
      </c>
      <c r="H30" s="1312">
        <v>0.49903898010022169</v>
      </c>
      <c r="I30" s="672"/>
      <c r="J30" s="1311">
        <v>824.859039946292</v>
      </c>
      <c r="K30" s="1312">
        <v>0.39908348374354125</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7.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C1" s="700" t="s">
        <v>67</v>
      </c>
      <c r="D1" s="700" t="s">
        <v>194</v>
      </c>
      <c r="F1" s="700" t="s">
        <v>67</v>
      </c>
      <c r="I1" s="700" t="s">
        <v>67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456</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35">
      <c r="B13" s="1076" t="s">
        <v>7</v>
      </c>
      <c r="C13" s="1072"/>
      <c r="D13" s="1077" t="s">
        <v>364</v>
      </c>
      <c r="E13" s="1078" t="s">
        <v>364</v>
      </c>
      <c r="F13" s="1072"/>
      <c r="G13" s="1077">
        <v>150</v>
      </c>
      <c r="H13" s="1078">
        <v>0</v>
      </c>
      <c r="I13" s="1072"/>
      <c r="J13" s="1077">
        <v>290</v>
      </c>
      <c r="K13" s="1078">
        <v>0</v>
      </c>
      <c r="L13" s="1072"/>
      <c r="M13" s="1072"/>
      <c r="N13" s="1072"/>
      <c r="O13" s="1072"/>
      <c r="P13" s="1072"/>
      <c r="Q13" s="1072"/>
      <c r="R13" s="1072"/>
    </row>
    <row r="14" spans="1:21" ht="15" customHeight="1" x14ac:dyDescent="0.35">
      <c r="B14" s="1076" t="s">
        <v>37</v>
      </c>
      <c r="C14" s="1072"/>
      <c r="D14" s="1077">
        <v>161.58468468468467</v>
      </c>
      <c r="E14" s="1078">
        <v>0.19117627563566883</v>
      </c>
      <c r="F14" s="1072"/>
      <c r="G14" s="1077">
        <v>260.78933333333288</v>
      </c>
      <c r="H14" s="1078">
        <v>0.25144462620338881</v>
      </c>
      <c r="I14" s="1072"/>
      <c r="J14" s="1077">
        <v>421.90260273972649</v>
      </c>
      <c r="K14" s="1078">
        <v>0.22456708770912376</v>
      </c>
      <c r="L14" s="1072"/>
      <c r="M14" s="1072"/>
      <c r="N14" s="1072"/>
      <c r="O14" s="1072"/>
      <c r="P14" s="1072"/>
      <c r="Q14" s="1072"/>
      <c r="R14" s="1072"/>
    </row>
    <row r="15" spans="1:21" ht="15" customHeight="1" x14ac:dyDescent="0.3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35">
      <c r="B16" s="1076" t="s">
        <v>6</v>
      </c>
      <c r="C16" s="1072"/>
      <c r="D16" s="1077">
        <v>216.00034895943111</v>
      </c>
      <c r="E16" s="1078">
        <v>0.56009743873923079</v>
      </c>
      <c r="F16" s="1072"/>
      <c r="G16" s="1077">
        <v>310.94319772942839</v>
      </c>
      <c r="H16" s="1078">
        <v>0.54378739791440334</v>
      </c>
      <c r="I16" s="1072"/>
      <c r="J16" s="1077">
        <v>520.09939776591102</v>
      </c>
      <c r="K16" s="1078">
        <v>0.51331751373063972</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v>246.9051347406245</v>
      </c>
      <c r="E18" s="1078">
        <v>0.4379527306362353</v>
      </c>
      <c r="F18" s="1072"/>
      <c r="G18" s="1077">
        <v>401.17358654367769</v>
      </c>
      <c r="H18" s="1078">
        <v>0.5230313521117812</v>
      </c>
      <c r="I18" s="1072"/>
      <c r="J18" s="1077">
        <v>591.26668982630395</v>
      </c>
      <c r="K18" s="1078">
        <v>0.45090444729256857</v>
      </c>
      <c r="L18" s="1072"/>
      <c r="M18" s="1072"/>
      <c r="N18" s="1072"/>
      <c r="O18" s="1072"/>
      <c r="P18" s="1072"/>
      <c r="Q18" s="1072"/>
      <c r="R18" s="1072"/>
    </row>
    <row r="19" spans="1:18" ht="15" customHeight="1" x14ac:dyDescent="0.35">
      <c r="B19" s="1076" t="s">
        <v>40</v>
      </c>
      <c r="C19" s="1072"/>
      <c r="D19" s="1077">
        <v>177.67502495840267</v>
      </c>
      <c r="E19" s="1078">
        <v>0.36419170929150396</v>
      </c>
      <c r="F19" s="1072"/>
      <c r="G19" s="1077">
        <v>304.58276752767478</v>
      </c>
      <c r="H19" s="1078">
        <v>0.42706425172707457</v>
      </c>
      <c r="I19" s="1072"/>
      <c r="J19" s="1077">
        <v>490.65411764705891</v>
      </c>
      <c r="K19" s="1078">
        <v>0.49801504696780746</v>
      </c>
      <c r="L19" s="1072"/>
      <c r="M19" s="1072"/>
      <c r="N19" s="1072"/>
      <c r="O19" s="1072"/>
      <c r="P19" s="1072"/>
      <c r="Q19" s="1072"/>
      <c r="R19" s="1072"/>
    </row>
    <row r="20" spans="1:18" ht="15" customHeight="1" x14ac:dyDescent="0.35">
      <c r="B20" s="1076" t="s">
        <v>41</v>
      </c>
      <c r="C20" s="1072"/>
      <c r="D20" s="1077">
        <v>220.71806054152833</v>
      </c>
      <c r="E20" s="1078">
        <v>0.14186449763468822</v>
      </c>
      <c r="F20" s="1072"/>
      <c r="G20" s="1077">
        <v>290.49926754832217</v>
      </c>
      <c r="H20" s="1078">
        <v>0.18394373746415157</v>
      </c>
      <c r="I20" s="1072"/>
      <c r="J20" s="1077">
        <v>503.81719734659941</v>
      </c>
      <c r="K20" s="1078">
        <v>0.1857242003165902</v>
      </c>
      <c r="L20" s="1072"/>
      <c r="M20" s="1072"/>
      <c r="N20" s="1072"/>
      <c r="O20" s="1072"/>
      <c r="P20" s="1072"/>
      <c r="Q20" s="1072"/>
      <c r="R20" s="1072"/>
    </row>
    <row r="21" spans="1:18" ht="15" customHeight="1" x14ac:dyDescent="0.35">
      <c r="B21" s="1076" t="s">
        <v>3</v>
      </c>
      <c r="C21" s="1072"/>
      <c r="D21" s="1077">
        <v>286.93893830703013</v>
      </c>
      <c r="E21" s="1078">
        <v>0.15672208346624639</v>
      </c>
      <c r="F21" s="1072"/>
      <c r="G21" s="1077">
        <v>450.84655679513162</v>
      </c>
      <c r="H21" s="1078">
        <v>0.18673964461129666</v>
      </c>
      <c r="I21" s="1072"/>
      <c r="J21" s="1077">
        <v>793.08708454810483</v>
      </c>
      <c r="K21" s="1078">
        <v>0.17945867183820316</v>
      </c>
      <c r="L21" s="1072"/>
      <c r="M21" s="1072"/>
      <c r="N21" s="1072"/>
      <c r="O21" s="1072"/>
      <c r="P21" s="1072"/>
      <c r="Q21" s="1072"/>
      <c r="R21" s="1072"/>
    </row>
    <row r="22" spans="1:18" ht="15" customHeight="1" x14ac:dyDescent="0.35">
      <c r="B22" s="1076" t="s">
        <v>2</v>
      </c>
      <c r="C22" s="1072"/>
      <c r="D22" s="1077">
        <v>193.70402202260092</v>
      </c>
      <c r="E22" s="1078">
        <v>0.3247869463773691</v>
      </c>
      <c r="F22" s="1072"/>
      <c r="G22" s="1077">
        <v>348.3444637548692</v>
      </c>
      <c r="H22" s="1078">
        <v>0.26866169770482129</v>
      </c>
      <c r="I22" s="1072"/>
      <c r="J22" s="1077">
        <v>606.12243419015601</v>
      </c>
      <c r="K22" s="1078">
        <v>0.26275125749808542</v>
      </c>
      <c r="L22" s="1072"/>
      <c r="M22" s="1072"/>
      <c r="N22" s="1072"/>
      <c r="O22" s="1072"/>
      <c r="P22" s="1072"/>
      <c r="Q22" s="1072"/>
      <c r="R22" s="1072"/>
    </row>
    <row r="23" spans="1:18" ht="15" customHeight="1" x14ac:dyDescent="0.35">
      <c r="B23" s="1076" t="s">
        <v>35</v>
      </c>
      <c r="C23" s="1072"/>
      <c r="D23" s="1077">
        <v>192.90187349397641</v>
      </c>
      <c r="E23" s="1078">
        <v>0.40464338719006082</v>
      </c>
      <c r="F23" s="1072"/>
      <c r="G23" s="1077">
        <v>261.46539800995055</v>
      </c>
      <c r="H23" s="1078">
        <v>0.39557525916719122</v>
      </c>
      <c r="I23" s="1072"/>
      <c r="J23" s="1077">
        <v>405.20491841491736</v>
      </c>
      <c r="K23" s="1078">
        <v>0.42494905424551122</v>
      </c>
      <c r="L23" s="1072"/>
      <c r="M23" s="1072"/>
      <c r="N23" s="1072"/>
      <c r="O23" s="1072"/>
      <c r="P23" s="1072"/>
      <c r="Q23" s="1072"/>
      <c r="R23" s="1072"/>
    </row>
    <row r="24" spans="1:18" ht="15" customHeight="1" x14ac:dyDescent="0.35">
      <c r="B24" s="1076" t="s">
        <v>42</v>
      </c>
      <c r="C24" s="1072"/>
      <c r="D24" s="1077">
        <v>304.08603636363631</v>
      </c>
      <c r="E24" s="1078">
        <v>5.7219645953002121E-2</v>
      </c>
      <c r="F24" s="1072"/>
      <c r="G24" s="1077">
        <v>325.43332326283928</v>
      </c>
      <c r="H24" s="1078">
        <v>0.14343308852548767</v>
      </c>
      <c r="I24" s="1072"/>
      <c r="J24" s="1077">
        <v>476.01526566216677</v>
      </c>
      <c r="K24" s="1078">
        <v>0.26016188019114611</v>
      </c>
      <c r="L24" s="1072"/>
      <c r="M24" s="1072"/>
      <c r="N24" s="1072"/>
      <c r="O24" s="1072"/>
      <c r="P24" s="1072"/>
      <c r="Q24" s="1072"/>
      <c r="R24" s="1072"/>
    </row>
    <row r="25" spans="1:18" ht="15" customHeight="1" x14ac:dyDescent="0.35">
      <c r="B25" s="1076" t="s">
        <v>43</v>
      </c>
      <c r="C25" s="1072"/>
      <c r="D25" s="1077">
        <v>121.545</v>
      </c>
      <c r="E25" s="1078">
        <v>0.21472961696158152</v>
      </c>
      <c r="F25" s="1072"/>
      <c r="G25" s="1077">
        <v>85.2</v>
      </c>
      <c r="H25" s="1078">
        <v>0</v>
      </c>
      <c r="I25" s="1072"/>
      <c r="J25" s="1077">
        <v>455</v>
      </c>
      <c r="K25" s="1078">
        <v>0.10878565864408424</v>
      </c>
      <c r="L25" s="1072"/>
      <c r="M25" s="1072"/>
      <c r="N25" s="1072"/>
      <c r="O25" s="1072"/>
      <c r="P25" s="1072"/>
      <c r="Q25" s="1072"/>
      <c r="R25" s="1072"/>
    </row>
    <row r="26" spans="1:18" ht="15" customHeight="1" x14ac:dyDescent="0.35">
      <c r="B26" s="1076" t="s">
        <v>44</v>
      </c>
      <c r="C26" s="1072"/>
      <c r="D26" s="1077">
        <v>233.14065173116106</v>
      </c>
      <c r="E26" s="1078">
        <v>0.33053148200145482</v>
      </c>
      <c r="F26" s="1072"/>
      <c r="G26" s="1077">
        <v>489.98998461538315</v>
      </c>
      <c r="H26" s="1078">
        <v>0.26582265618372863</v>
      </c>
      <c r="I26" s="1072"/>
      <c r="J26" s="1077">
        <v>579.10004464285851</v>
      </c>
      <c r="K26" s="1078">
        <v>0.26021916113211707</v>
      </c>
      <c r="L26" s="1072"/>
      <c r="M26" s="1072"/>
      <c r="N26" s="1072"/>
      <c r="O26" s="1072"/>
      <c r="P26" s="1072"/>
      <c r="Q26" s="1072"/>
      <c r="R26" s="1072"/>
    </row>
    <row r="27" spans="1:18" ht="15" customHeight="1" x14ac:dyDescent="0.3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3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35">
      <c r="B29" s="1079" t="s">
        <v>1</v>
      </c>
      <c r="C29" s="1072"/>
      <c r="D29" s="1080">
        <v>210</v>
      </c>
      <c r="E29" s="1081">
        <v>0</v>
      </c>
      <c r="F29" s="1072"/>
      <c r="G29" s="1080">
        <v>291.05499999999995</v>
      </c>
      <c r="H29" s="1081">
        <v>0.10036103530541426</v>
      </c>
      <c r="I29" s="1072"/>
      <c r="J29" s="1080" t="s">
        <v>364</v>
      </c>
      <c r="K29" s="1081" t="s">
        <v>364</v>
      </c>
      <c r="L29" s="1072"/>
      <c r="M29" s="1072"/>
      <c r="N29" s="1072"/>
      <c r="O29" s="1072"/>
      <c r="P29" s="1072"/>
      <c r="Q29" s="1072"/>
      <c r="R29" s="1072"/>
    </row>
    <row r="30" spans="1:18" ht="15" customHeight="1" x14ac:dyDescent="0.35">
      <c r="B30" s="1310" t="s">
        <v>0</v>
      </c>
      <c r="C30" s="672"/>
      <c r="D30" s="1311">
        <v>232.99052731553473</v>
      </c>
      <c r="E30" s="1312">
        <v>0.37135042934309498</v>
      </c>
      <c r="F30" s="672"/>
      <c r="G30" s="1311">
        <v>365.67735966320106</v>
      </c>
      <c r="H30" s="1312">
        <v>0.40106780581045409</v>
      </c>
      <c r="I30" s="672"/>
      <c r="J30" s="1311">
        <v>591.54247165532831</v>
      </c>
      <c r="K30" s="1312">
        <v>0.37474460582699631</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8.6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B28"/>
  <sheetViews>
    <sheetView topLeftCell="J8" zoomScaleNormal="100" workbookViewId="0">
      <selection activeCell="X9" sqref="X9:X26"/>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369</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3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3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45473</v>
      </c>
      <c r="X6" s="1370"/>
    </row>
    <row r="7" spans="1:26" x14ac:dyDescent="0.35">
      <c r="B7" s="225"/>
      <c r="C7" s="219"/>
      <c r="D7" s="226">
        <v>43465</v>
      </c>
      <c r="E7" s="227">
        <v>43830</v>
      </c>
      <c r="F7" s="228">
        <v>44196</v>
      </c>
      <c r="G7" s="228">
        <v>44561</v>
      </c>
      <c r="H7" s="228">
        <f>[2]EVO!G7</f>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212243</v>
      </c>
      <c r="E9" s="300">
        <v>220375</v>
      </c>
      <c r="F9" s="300">
        <v>228555</v>
      </c>
      <c r="G9" s="254">
        <v>257227</v>
      </c>
      <c r="H9" s="254">
        <v>270632</v>
      </c>
      <c r="I9" s="254">
        <v>286600</v>
      </c>
      <c r="J9" s="301">
        <v>286867</v>
      </c>
      <c r="K9" s="302"/>
      <c r="L9" s="222"/>
      <c r="M9" s="278">
        <v>3.8314573389935047E-2</v>
      </c>
      <c r="N9" s="279">
        <v>8132</v>
      </c>
      <c r="O9" s="280">
        <v>3.7118547929665402E-2</v>
      </c>
      <c r="P9" s="279">
        <v>8180</v>
      </c>
      <c r="Q9" s="280">
        <f t="shared" ref="Q9:Q27" si="0">G9/F9-1</f>
        <v>0.12544901664807151</v>
      </c>
      <c r="R9" s="279">
        <f t="shared" ref="R9:R27" si="1">G9-F9</f>
        <v>28672</v>
      </c>
      <c r="S9" s="280">
        <f>H9/G9-1</f>
        <v>5.2113502859342242E-2</v>
      </c>
      <c r="T9" s="279">
        <f>H9-G9</f>
        <v>13405</v>
      </c>
      <c r="U9" s="280">
        <f>I9/H9-1</f>
        <v>5.9002630878831841E-2</v>
      </c>
      <c r="V9" s="279">
        <f>I9-H9</f>
        <v>15968</v>
      </c>
      <c r="W9" s="280">
        <v>5.1245405540103262E-2</v>
      </c>
      <c r="X9" s="279">
        <v>13984</v>
      </c>
    </row>
    <row r="10" spans="1:26" x14ac:dyDescent="0.35">
      <c r="B10" s="303" t="s">
        <v>7</v>
      </c>
      <c r="C10" s="219"/>
      <c r="D10" s="253">
        <v>29146</v>
      </c>
      <c r="E10" s="254">
        <v>32952</v>
      </c>
      <c r="F10" s="254">
        <v>31533</v>
      </c>
      <c r="G10" s="254">
        <v>35145</v>
      </c>
      <c r="H10" s="254">
        <v>37547</v>
      </c>
      <c r="I10" s="254">
        <v>40334</v>
      </c>
      <c r="J10" s="257">
        <v>41854</v>
      </c>
      <c r="K10" s="304"/>
      <c r="L10" s="219"/>
      <c r="M10" s="256">
        <v>0.13058395663212785</v>
      </c>
      <c r="N10" s="257">
        <v>3806</v>
      </c>
      <c r="O10" s="258">
        <v>-4.3062636562272383E-2</v>
      </c>
      <c r="P10" s="257">
        <v>-1419</v>
      </c>
      <c r="Q10" s="258">
        <f t="shared" si="0"/>
        <v>0.11454666539815439</v>
      </c>
      <c r="R10" s="257">
        <f t="shared" si="1"/>
        <v>3612</v>
      </c>
      <c r="S10" s="258">
        <f t="shared" ref="S10:S27" si="2">H10/G10-1</f>
        <v>6.8345426091904971E-2</v>
      </c>
      <c r="T10" s="257">
        <f t="shared" ref="T10:T27" si="3">H10-G10</f>
        <v>2402</v>
      </c>
      <c r="U10" s="258">
        <f t="shared" ref="U10:U26" si="4">I10/H10-1</f>
        <v>7.4226968865688248E-2</v>
      </c>
      <c r="V10" s="257">
        <f t="shared" ref="V10:V26" si="5">I10-H10</f>
        <v>2787</v>
      </c>
      <c r="W10" s="258">
        <v>7.8127817418407464E-2</v>
      </c>
      <c r="X10" s="257">
        <v>3033</v>
      </c>
    </row>
    <row r="11" spans="1:26" x14ac:dyDescent="0.35">
      <c r="B11" s="303" t="s">
        <v>37</v>
      </c>
      <c r="C11" s="219"/>
      <c r="D11" s="253">
        <v>22049</v>
      </c>
      <c r="E11" s="254">
        <v>21083</v>
      </c>
      <c r="F11" s="254">
        <v>24199</v>
      </c>
      <c r="G11" s="254">
        <v>27700</v>
      </c>
      <c r="H11" s="254">
        <v>28977</v>
      </c>
      <c r="I11" s="254">
        <v>31214</v>
      </c>
      <c r="J11" s="257">
        <v>31659</v>
      </c>
      <c r="L11" s="222"/>
      <c r="M11" s="256">
        <v>-4.3811510726110003E-2</v>
      </c>
      <c r="N11" s="257">
        <v>-966</v>
      </c>
      <c r="O11" s="258">
        <v>0.14779680311151155</v>
      </c>
      <c r="P11" s="257">
        <v>3116</v>
      </c>
      <c r="Q11" s="258">
        <f t="shared" si="0"/>
        <v>0.14467539980990951</v>
      </c>
      <c r="R11" s="257">
        <f t="shared" si="1"/>
        <v>3501</v>
      </c>
      <c r="S11" s="258">
        <f t="shared" si="2"/>
        <v>4.6101083032491053E-2</v>
      </c>
      <c r="T11" s="257">
        <f t="shared" si="3"/>
        <v>1277</v>
      </c>
      <c r="U11" s="258">
        <f t="shared" si="4"/>
        <v>7.7199157952859254E-2</v>
      </c>
      <c r="V11" s="257">
        <f t="shared" si="5"/>
        <v>2237</v>
      </c>
      <c r="W11" s="258">
        <v>6.2026165716202675E-2</v>
      </c>
      <c r="X11" s="257">
        <v>1849</v>
      </c>
    </row>
    <row r="12" spans="1:26" x14ac:dyDescent="0.35">
      <c r="B12" s="303" t="s">
        <v>38</v>
      </c>
      <c r="C12" s="219"/>
      <c r="D12" s="253">
        <v>17328</v>
      </c>
      <c r="E12" s="254">
        <v>20674</v>
      </c>
      <c r="F12" s="254">
        <v>23074</v>
      </c>
      <c r="G12" s="254">
        <v>24476</v>
      </c>
      <c r="H12" s="254">
        <v>26198</v>
      </c>
      <c r="I12" s="254">
        <v>29233</v>
      </c>
      <c r="J12" s="257">
        <v>30170</v>
      </c>
      <c r="L12" s="222"/>
      <c r="M12" s="256">
        <v>0.19309787626962138</v>
      </c>
      <c r="N12" s="257">
        <v>3346</v>
      </c>
      <c r="O12" s="258">
        <v>0.11608783979878101</v>
      </c>
      <c r="P12" s="257">
        <v>2400</v>
      </c>
      <c r="Q12" s="258">
        <f t="shared" si="0"/>
        <v>6.0761029730432625E-2</v>
      </c>
      <c r="R12" s="257">
        <f t="shared" si="1"/>
        <v>1402</v>
      </c>
      <c r="S12" s="258">
        <f t="shared" si="2"/>
        <v>7.0354633109985354E-2</v>
      </c>
      <c r="T12" s="257">
        <f t="shared" si="3"/>
        <v>1722</v>
      </c>
      <c r="U12" s="258">
        <f t="shared" si="4"/>
        <v>0.1158485380563401</v>
      </c>
      <c r="V12" s="257">
        <f t="shared" si="5"/>
        <v>3035</v>
      </c>
      <c r="W12" s="258">
        <v>7.7884958913897906E-2</v>
      </c>
      <c r="X12" s="257">
        <v>2180</v>
      </c>
    </row>
    <row r="13" spans="1:26" x14ac:dyDescent="0.35">
      <c r="B13" s="303" t="s">
        <v>6</v>
      </c>
      <c r="C13" s="219"/>
      <c r="D13" s="253">
        <v>21638</v>
      </c>
      <c r="E13" s="254">
        <v>23390</v>
      </c>
      <c r="F13" s="254">
        <v>25070</v>
      </c>
      <c r="G13" s="254">
        <v>26787</v>
      </c>
      <c r="H13" s="254">
        <v>34697</v>
      </c>
      <c r="I13" s="254">
        <v>40697</v>
      </c>
      <c r="J13" s="257">
        <v>42634</v>
      </c>
      <c r="K13" s="304"/>
      <c r="L13" s="219"/>
      <c r="M13" s="256">
        <v>8.0968666235326836E-2</v>
      </c>
      <c r="N13" s="257">
        <v>1752</v>
      </c>
      <c r="O13" s="258">
        <v>7.1825566481402259E-2</v>
      </c>
      <c r="P13" s="257">
        <v>1680</v>
      </c>
      <c r="Q13" s="258">
        <f t="shared" si="0"/>
        <v>6.8488232947746308E-2</v>
      </c>
      <c r="R13" s="257">
        <f t="shared" si="1"/>
        <v>1717</v>
      </c>
      <c r="S13" s="258">
        <f t="shared" si="2"/>
        <v>0.29529249262702062</v>
      </c>
      <c r="T13" s="257">
        <f t="shared" si="3"/>
        <v>7910</v>
      </c>
      <c r="U13" s="258">
        <f t="shared" si="4"/>
        <v>0.17292561316540334</v>
      </c>
      <c r="V13" s="257">
        <f t="shared" si="5"/>
        <v>6000</v>
      </c>
      <c r="W13" s="258">
        <v>0.1054241858535574</v>
      </c>
      <c r="X13" s="257">
        <v>4066</v>
      </c>
      <c r="Z13" s="224"/>
    </row>
    <row r="14" spans="1:26" x14ac:dyDescent="0.35">
      <c r="B14" s="303" t="s">
        <v>5</v>
      </c>
      <c r="C14" s="219"/>
      <c r="D14" s="253">
        <v>15734</v>
      </c>
      <c r="E14" s="254">
        <v>17179</v>
      </c>
      <c r="F14" s="254">
        <v>17123</v>
      </c>
      <c r="G14" s="254">
        <v>17369</v>
      </c>
      <c r="H14" s="254">
        <v>17553</v>
      </c>
      <c r="I14" s="254">
        <v>17166</v>
      </c>
      <c r="J14" s="257">
        <v>17715</v>
      </c>
      <c r="L14" s="222"/>
      <c r="M14" s="256">
        <v>9.1839328841998302E-2</v>
      </c>
      <c r="N14" s="257">
        <v>1445</v>
      </c>
      <c r="O14" s="258">
        <v>-3.2597939344548577E-3</v>
      </c>
      <c r="P14" s="257">
        <v>-56</v>
      </c>
      <c r="Q14" s="258">
        <f t="shared" si="0"/>
        <v>1.4366641359574883E-2</v>
      </c>
      <c r="R14" s="257">
        <f t="shared" si="1"/>
        <v>246</v>
      </c>
      <c r="S14" s="258">
        <f t="shared" si="2"/>
        <v>1.0593586274396882E-2</v>
      </c>
      <c r="T14" s="257">
        <f t="shared" si="3"/>
        <v>184</v>
      </c>
      <c r="U14" s="258">
        <f t="shared" si="4"/>
        <v>-2.204751324559906E-2</v>
      </c>
      <c r="V14" s="257">
        <f t="shared" si="5"/>
        <v>-387</v>
      </c>
      <c r="W14" s="258">
        <v>-3.4315931593159599E-3</v>
      </c>
      <c r="X14" s="257">
        <v>-61</v>
      </c>
      <c r="Z14" s="224"/>
    </row>
    <row r="15" spans="1:26" x14ac:dyDescent="0.35">
      <c r="B15" s="303" t="s">
        <v>4</v>
      </c>
      <c r="C15" s="219"/>
      <c r="D15" s="253">
        <v>93374</v>
      </c>
      <c r="E15" s="254">
        <v>104776</v>
      </c>
      <c r="F15" s="254">
        <v>105589</v>
      </c>
      <c r="G15" s="254">
        <v>108712</v>
      </c>
      <c r="H15" s="254">
        <v>114173</v>
      </c>
      <c r="I15" s="254">
        <v>122589</v>
      </c>
      <c r="J15" s="257">
        <v>124717</v>
      </c>
      <c r="L15" s="222"/>
      <c r="M15" s="256">
        <v>0.12211108017221073</v>
      </c>
      <c r="N15" s="257">
        <v>11402</v>
      </c>
      <c r="O15" s="258">
        <v>7.7594105520348844E-3</v>
      </c>
      <c r="P15" s="257">
        <v>813</v>
      </c>
      <c r="Q15" s="258">
        <f t="shared" si="0"/>
        <v>2.9576944568089569E-2</v>
      </c>
      <c r="R15" s="257">
        <f t="shared" si="1"/>
        <v>3123</v>
      </c>
      <c r="S15" s="258">
        <f t="shared" si="2"/>
        <v>5.0233644859813076E-2</v>
      </c>
      <c r="T15" s="257">
        <f t="shared" si="3"/>
        <v>5461</v>
      </c>
      <c r="U15" s="258">
        <f t="shared" si="4"/>
        <v>7.3712699149536265E-2</v>
      </c>
      <c r="V15" s="257">
        <f t="shared" si="5"/>
        <v>8416</v>
      </c>
      <c r="W15" s="258">
        <v>5.6270273474884114E-2</v>
      </c>
      <c r="X15" s="257">
        <v>6644</v>
      </c>
      <c r="Z15" s="224"/>
    </row>
    <row r="16" spans="1:26" x14ac:dyDescent="0.35">
      <c r="B16" s="303" t="s">
        <v>40</v>
      </c>
      <c r="C16" s="219"/>
      <c r="D16" s="253">
        <v>57838</v>
      </c>
      <c r="E16" s="254">
        <v>62182</v>
      </c>
      <c r="F16" s="254">
        <v>59849</v>
      </c>
      <c r="G16" s="254">
        <v>63814</v>
      </c>
      <c r="H16" s="254">
        <v>67338</v>
      </c>
      <c r="I16" s="254">
        <v>72357</v>
      </c>
      <c r="J16" s="257">
        <v>73499</v>
      </c>
      <c r="L16" s="222"/>
      <c r="M16" s="256">
        <v>7.5106331477575283E-2</v>
      </c>
      <c r="N16" s="257">
        <v>4344</v>
      </c>
      <c r="O16" s="258">
        <v>-3.7518896143578506E-2</v>
      </c>
      <c r="P16" s="257">
        <v>-2333</v>
      </c>
      <c r="Q16" s="258">
        <f t="shared" si="0"/>
        <v>6.6250062657688513E-2</v>
      </c>
      <c r="R16" s="257">
        <f t="shared" si="1"/>
        <v>3965</v>
      </c>
      <c r="S16" s="258">
        <f t="shared" si="2"/>
        <v>5.5222991819976697E-2</v>
      </c>
      <c r="T16" s="257">
        <f t="shared" si="3"/>
        <v>3524</v>
      </c>
      <c r="U16" s="258">
        <f t="shared" si="4"/>
        <v>7.4534438207253029E-2</v>
      </c>
      <c r="V16" s="257">
        <f t="shared" si="5"/>
        <v>5019</v>
      </c>
      <c r="W16" s="258">
        <v>6.5326414656771803E-2</v>
      </c>
      <c r="X16" s="257">
        <v>4507</v>
      </c>
      <c r="Z16" s="224"/>
    </row>
    <row r="17" spans="2:28" x14ac:dyDescent="0.35">
      <c r="B17" s="303" t="s">
        <v>41</v>
      </c>
      <c r="C17" s="219"/>
      <c r="D17" s="253">
        <v>155037</v>
      </c>
      <c r="E17" s="254">
        <v>163730</v>
      </c>
      <c r="F17" s="254">
        <v>156934</v>
      </c>
      <c r="G17" s="254">
        <v>166875</v>
      </c>
      <c r="H17" s="254">
        <v>187874</v>
      </c>
      <c r="I17" s="254">
        <v>201720</v>
      </c>
      <c r="J17" s="257">
        <v>214625</v>
      </c>
      <c r="L17" s="222"/>
      <c r="M17" s="256">
        <v>5.6070486400020547E-2</v>
      </c>
      <c r="N17" s="257">
        <v>8693</v>
      </c>
      <c r="O17" s="258">
        <v>-4.1507359677517841E-2</v>
      </c>
      <c r="P17" s="257">
        <v>-6796</v>
      </c>
      <c r="Q17" s="258">
        <f t="shared" si="0"/>
        <v>6.3345100488103379E-2</v>
      </c>
      <c r="R17" s="257">
        <f t="shared" si="1"/>
        <v>9941</v>
      </c>
      <c r="S17" s="258">
        <f t="shared" si="2"/>
        <v>0.12583670411985026</v>
      </c>
      <c r="T17" s="257">
        <f t="shared" si="3"/>
        <v>20999</v>
      </c>
      <c r="U17" s="258">
        <f t="shared" si="4"/>
        <v>7.3698329731628709E-2</v>
      </c>
      <c r="V17" s="257">
        <f t="shared" si="5"/>
        <v>13846</v>
      </c>
      <c r="W17" s="258">
        <v>8.7810440952863722E-2</v>
      </c>
      <c r="X17" s="257">
        <v>17325</v>
      </c>
      <c r="Z17" s="224"/>
    </row>
    <row r="18" spans="2:28" x14ac:dyDescent="0.35">
      <c r="B18" s="303" t="s">
        <v>3</v>
      </c>
      <c r="C18" s="219"/>
      <c r="D18" s="253">
        <v>74354</v>
      </c>
      <c r="E18" s="254">
        <v>88242</v>
      </c>
      <c r="F18" s="254">
        <v>102104</v>
      </c>
      <c r="G18" s="254">
        <v>117265</v>
      </c>
      <c r="H18" s="254">
        <v>133839</v>
      </c>
      <c r="I18" s="254">
        <v>146290</v>
      </c>
      <c r="J18" s="257">
        <v>156081</v>
      </c>
      <c r="L18" s="222"/>
      <c r="M18" s="256">
        <v>0.18678215025418932</v>
      </c>
      <c r="N18" s="257">
        <v>13888</v>
      </c>
      <c r="O18" s="258">
        <v>0.15709072777135602</v>
      </c>
      <c r="P18" s="257">
        <v>13862</v>
      </c>
      <c r="Q18" s="258">
        <f>G18/F18-1</f>
        <v>0.14848585755700072</v>
      </c>
      <c r="R18" s="257">
        <f>G18-F18</f>
        <v>15161</v>
      </c>
      <c r="S18" s="258">
        <f t="shared" si="2"/>
        <v>0.14133799513921463</v>
      </c>
      <c r="T18" s="257">
        <f t="shared" si="3"/>
        <v>16574</v>
      </c>
      <c r="U18" s="258">
        <f t="shared" si="4"/>
        <v>9.3029684919941014E-2</v>
      </c>
      <c r="V18" s="257">
        <f t="shared" si="5"/>
        <v>12451</v>
      </c>
      <c r="W18" s="258">
        <v>9.5028624347533341E-2</v>
      </c>
      <c r="X18" s="257">
        <v>13545</v>
      </c>
      <c r="Z18" s="224"/>
    </row>
    <row r="19" spans="2:28" x14ac:dyDescent="0.35">
      <c r="B19" s="303" t="s">
        <v>2</v>
      </c>
      <c r="C19" s="219"/>
      <c r="D19" s="253">
        <v>29189</v>
      </c>
      <c r="E19" s="254">
        <v>28237</v>
      </c>
      <c r="F19" s="254">
        <v>29065</v>
      </c>
      <c r="G19" s="254">
        <v>31070</v>
      </c>
      <c r="H19" s="254">
        <v>32795</v>
      </c>
      <c r="I19" s="254">
        <v>35293</v>
      </c>
      <c r="J19" s="257">
        <v>35934</v>
      </c>
      <c r="L19" s="222"/>
      <c r="M19" s="256">
        <v>-3.2615026208503206E-2</v>
      </c>
      <c r="N19" s="257">
        <v>-952</v>
      </c>
      <c r="O19" s="258">
        <v>2.9323228388284939E-2</v>
      </c>
      <c r="P19" s="257">
        <v>828</v>
      </c>
      <c r="Q19" s="258">
        <f t="shared" si="0"/>
        <v>6.8983313263375257E-2</v>
      </c>
      <c r="R19" s="257">
        <f t="shared" si="1"/>
        <v>2005</v>
      </c>
      <c r="S19" s="258">
        <f t="shared" si="2"/>
        <v>5.551979401351792E-2</v>
      </c>
      <c r="T19" s="257">
        <f t="shared" si="3"/>
        <v>1725</v>
      </c>
      <c r="U19" s="258">
        <f t="shared" si="4"/>
        <v>7.6170147888397599E-2</v>
      </c>
      <c r="V19" s="257">
        <f t="shared" si="5"/>
        <v>2498</v>
      </c>
      <c r="W19" s="258">
        <v>4.5261504450520684E-2</v>
      </c>
      <c r="X19" s="257">
        <v>1556</v>
      </c>
      <c r="Z19" s="224"/>
    </row>
    <row r="20" spans="2:28" x14ac:dyDescent="0.35">
      <c r="B20" s="303" t="s">
        <v>35</v>
      </c>
      <c r="C20" s="219"/>
      <c r="D20" s="253">
        <v>60099</v>
      </c>
      <c r="E20" s="254">
        <v>61636</v>
      </c>
      <c r="F20" s="254">
        <v>62544</v>
      </c>
      <c r="G20" s="254">
        <v>65061</v>
      </c>
      <c r="H20" s="254">
        <v>68103</v>
      </c>
      <c r="I20" s="254">
        <v>73691</v>
      </c>
      <c r="J20" s="257">
        <v>75358</v>
      </c>
      <c r="L20" s="222"/>
      <c r="M20" s="256">
        <v>2.5574468793158056E-2</v>
      </c>
      <c r="N20" s="257">
        <v>1537</v>
      </c>
      <c r="O20" s="258">
        <v>1.4731650334220303E-2</v>
      </c>
      <c r="P20" s="257">
        <v>908</v>
      </c>
      <c r="Q20" s="258">
        <f t="shared" si="0"/>
        <v>4.0243668457405901E-2</v>
      </c>
      <c r="R20" s="257">
        <f t="shared" si="1"/>
        <v>2517</v>
      </c>
      <c r="S20" s="258">
        <f t="shared" si="2"/>
        <v>4.6756121178586296E-2</v>
      </c>
      <c r="T20" s="257">
        <f t="shared" si="3"/>
        <v>3042</v>
      </c>
      <c r="U20" s="258">
        <f t="shared" si="4"/>
        <v>8.2052185659956312E-2</v>
      </c>
      <c r="V20" s="257">
        <f t="shared" si="5"/>
        <v>5588</v>
      </c>
      <c r="W20" s="258">
        <v>4.2699800752711958E-2</v>
      </c>
      <c r="X20" s="257">
        <v>3086</v>
      </c>
      <c r="Z20" s="224"/>
    </row>
    <row r="21" spans="2:28" x14ac:dyDescent="0.35">
      <c r="B21" s="303" t="s">
        <v>42</v>
      </c>
      <c r="C21" s="219"/>
      <c r="D21" s="253">
        <v>141699</v>
      </c>
      <c r="E21" s="254">
        <v>143622</v>
      </c>
      <c r="F21" s="254">
        <v>133442</v>
      </c>
      <c r="G21" s="254">
        <v>152686</v>
      </c>
      <c r="H21" s="254">
        <v>163762</v>
      </c>
      <c r="I21" s="254">
        <v>177795</v>
      </c>
      <c r="J21" s="257">
        <v>184420</v>
      </c>
      <c r="L21" s="222"/>
      <c r="M21" s="256">
        <v>1.3571020261258004E-2</v>
      </c>
      <c r="N21" s="257">
        <v>1923</v>
      </c>
      <c r="O21" s="258">
        <v>-7.0880505772096147E-2</v>
      </c>
      <c r="P21" s="257">
        <v>-10180</v>
      </c>
      <c r="Q21" s="258">
        <f t="shared" si="0"/>
        <v>0.14421246683952571</v>
      </c>
      <c r="R21" s="257">
        <f t="shared" si="1"/>
        <v>19244</v>
      </c>
      <c r="S21" s="258">
        <f t="shared" si="2"/>
        <v>7.2541031921721677E-2</v>
      </c>
      <c r="T21" s="257">
        <f t="shared" si="3"/>
        <v>11076</v>
      </c>
      <c r="U21" s="258">
        <f t="shared" si="4"/>
        <v>8.5691430246333189E-2</v>
      </c>
      <c r="V21" s="257">
        <f t="shared" si="5"/>
        <v>14033</v>
      </c>
      <c r="W21" s="258">
        <v>7.79626144188168E-2</v>
      </c>
      <c r="X21" s="257">
        <v>13338</v>
      </c>
      <c r="Z21" s="224"/>
    </row>
    <row r="22" spans="2:28" x14ac:dyDescent="0.35">
      <c r="B22" s="303" t="s">
        <v>43</v>
      </c>
      <c r="C22" s="219"/>
      <c r="D22" s="253">
        <v>34999</v>
      </c>
      <c r="E22" s="254">
        <v>35054</v>
      </c>
      <c r="F22" s="254">
        <v>35294</v>
      </c>
      <c r="G22" s="254">
        <v>37047</v>
      </c>
      <c r="H22" s="254">
        <v>37762</v>
      </c>
      <c r="I22" s="254">
        <v>40484</v>
      </c>
      <c r="J22" s="257">
        <v>43145</v>
      </c>
      <c r="L22" s="222"/>
      <c r="M22" s="256">
        <v>1.571473470670659E-3</v>
      </c>
      <c r="N22" s="257">
        <v>55</v>
      </c>
      <c r="O22" s="258">
        <v>6.8465795629599757E-3</v>
      </c>
      <c r="P22" s="257">
        <v>240</v>
      </c>
      <c r="Q22" s="258">
        <f t="shared" si="0"/>
        <v>4.9668498894996249E-2</v>
      </c>
      <c r="R22" s="257">
        <f t="shared" si="1"/>
        <v>1753</v>
      </c>
      <c r="S22" s="258">
        <f t="shared" si="2"/>
        <v>1.9299808351553427E-2</v>
      </c>
      <c r="T22" s="257">
        <f t="shared" si="3"/>
        <v>715</v>
      </c>
      <c r="U22" s="258">
        <f t="shared" si="4"/>
        <v>7.2083046448810917E-2</v>
      </c>
      <c r="V22" s="257">
        <f t="shared" si="5"/>
        <v>2722</v>
      </c>
      <c r="W22" s="258">
        <v>0.10221234416513392</v>
      </c>
      <c r="X22" s="257">
        <v>4001</v>
      </c>
      <c r="Z22" s="224"/>
    </row>
    <row r="23" spans="2:28" x14ac:dyDescent="0.35">
      <c r="B23" s="303" t="s">
        <v>44</v>
      </c>
      <c r="C23" s="219"/>
      <c r="D23" s="253">
        <v>13668</v>
      </c>
      <c r="E23" s="254">
        <v>13801</v>
      </c>
      <c r="F23" s="254">
        <v>13661</v>
      </c>
      <c r="G23" s="254">
        <v>14164</v>
      </c>
      <c r="H23" s="254">
        <v>15245</v>
      </c>
      <c r="I23" s="254">
        <v>16142</v>
      </c>
      <c r="J23" s="257">
        <v>16056</v>
      </c>
      <c r="K23" s="304"/>
      <c r="L23" s="219"/>
      <c r="M23" s="256">
        <v>9.7307579748318052E-3</v>
      </c>
      <c r="N23" s="257">
        <v>133</v>
      </c>
      <c r="O23" s="258">
        <v>-1.0144192449822453E-2</v>
      </c>
      <c r="P23" s="257">
        <v>-140</v>
      </c>
      <c r="Q23" s="258">
        <f t="shared" si="0"/>
        <v>3.6820144938145116E-2</v>
      </c>
      <c r="R23" s="257">
        <f t="shared" si="1"/>
        <v>503</v>
      </c>
      <c r="S23" s="258">
        <f t="shared" si="2"/>
        <v>7.6320248517367961E-2</v>
      </c>
      <c r="T23" s="257">
        <f t="shared" si="3"/>
        <v>1081</v>
      </c>
      <c r="U23" s="258">
        <f t="shared" si="4"/>
        <v>5.8838963594621152E-2</v>
      </c>
      <c r="V23" s="257">
        <f t="shared" si="5"/>
        <v>897</v>
      </c>
      <c r="W23" s="258">
        <v>3.3138150698153179E-2</v>
      </c>
      <c r="X23" s="257">
        <v>515</v>
      </c>
      <c r="Z23" s="224"/>
    </row>
    <row r="24" spans="2:28" x14ac:dyDescent="0.35">
      <c r="B24" s="303" t="s">
        <v>45</v>
      </c>
      <c r="C24" s="219"/>
      <c r="D24" s="253">
        <v>65017</v>
      </c>
      <c r="E24" s="254">
        <v>67062</v>
      </c>
      <c r="F24" s="254">
        <v>65757</v>
      </c>
      <c r="G24" s="254">
        <v>65741</v>
      </c>
      <c r="H24" s="254">
        <v>65206</v>
      </c>
      <c r="I24" s="254">
        <v>67674</v>
      </c>
      <c r="J24" s="257">
        <v>69653</v>
      </c>
      <c r="L24" s="222"/>
      <c r="M24" s="256">
        <v>3.1453312210652618E-2</v>
      </c>
      <c r="N24" s="257">
        <v>2045</v>
      </c>
      <c r="O24" s="258">
        <v>-1.9459604545047915E-2</v>
      </c>
      <c r="P24" s="257">
        <v>-1305</v>
      </c>
      <c r="Q24" s="258">
        <f t="shared" si="0"/>
        <v>-2.4332010280270211E-4</v>
      </c>
      <c r="R24" s="257">
        <f t="shared" si="1"/>
        <v>-16</v>
      </c>
      <c r="S24" s="258">
        <f t="shared" si="2"/>
        <v>-8.137996075508469E-3</v>
      </c>
      <c r="T24" s="257">
        <f t="shared" si="3"/>
        <v>-535</v>
      </c>
      <c r="U24" s="258">
        <f t="shared" si="4"/>
        <v>3.7849277673833726E-2</v>
      </c>
      <c r="V24" s="257">
        <f t="shared" si="5"/>
        <v>2468</v>
      </c>
      <c r="W24" s="258">
        <v>4.9133165639920984E-2</v>
      </c>
      <c r="X24" s="257">
        <v>3262</v>
      </c>
      <c r="Z24" s="224"/>
    </row>
    <row r="25" spans="2:28" x14ac:dyDescent="0.35">
      <c r="B25" s="303" t="s">
        <v>46</v>
      </c>
      <c r="C25" s="219"/>
      <c r="D25" s="253">
        <v>8100</v>
      </c>
      <c r="E25" s="254">
        <v>8282</v>
      </c>
      <c r="F25" s="254">
        <v>7638</v>
      </c>
      <c r="G25" s="254">
        <v>8004</v>
      </c>
      <c r="H25" s="254">
        <v>8548</v>
      </c>
      <c r="I25" s="254">
        <v>9180</v>
      </c>
      <c r="J25" s="257">
        <v>9277</v>
      </c>
      <c r="L25" s="222"/>
      <c r="M25" s="256">
        <v>2.246913580246912E-2</v>
      </c>
      <c r="N25" s="257">
        <v>182</v>
      </c>
      <c r="O25" s="258">
        <v>-7.7758995411736254E-2</v>
      </c>
      <c r="P25" s="257">
        <v>-644</v>
      </c>
      <c r="Q25" s="258">
        <f t="shared" si="0"/>
        <v>4.7918303220738423E-2</v>
      </c>
      <c r="R25" s="257">
        <f t="shared" si="1"/>
        <v>366</v>
      </c>
      <c r="S25" s="258">
        <f t="shared" si="2"/>
        <v>6.7966016991504175E-2</v>
      </c>
      <c r="T25" s="257">
        <f t="shared" si="3"/>
        <v>544</v>
      </c>
      <c r="U25" s="258">
        <f t="shared" si="4"/>
        <v>7.3935423490875118E-2</v>
      </c>
      <c r="V25" s="257">
        <f t="shared" si="5"/>
        <v>632</v>
      </c>
      <c r="W25" s="258">
        <v>3.7115707098937856E-2</v>
      </c>
      <c r="X25" s="257">
        <v>332</v>
      </c>
      <c r="Z25" s="224"/>
    </row>
    <row r="26" spans="2:28" x14ac:dyDescent="0.35">
      <c r="B26" s="305" t="s">
        <v>1</v>
      </c>
      <c r="C26" s="219"/>
      <c r="D26" s="260">
        <v>2763</v>
      </c>
      <c r="E26" s="261">
        <v>2906</v>
      </c>
      <c r="F26" s="261">
        <v>2799</v>
      </c>
      <c r="G26" s="261">
        <v>2999</v>
      </c>
      <c r="H26" s="261">
        <v>3188</v>
      </c>
      <c r="I26" s="261">
        <v>3407</v>
      </c>
      <c r="J26" s="265">
        <v>3579</v>
      </c>
      <c r="L26" s="222"/>
      <c r="M26" s="264">
        <v>5.1755338400289563E-2</v>
      </c>
      <c r="N26" s="265">
        <v>143</v>
      </c>
      <c r="O26" s="266">
        <v>-3.6820371644872729E-2</v>
      </c>
      <c r="P26" s="265">
        <v>-107</v>
      </c>
      <c r="Q26" s="266">
        <f t="shared" si="0"/>
        <v>7.1454090746695176E-2</v>
      </c>
      <c r="R26" s="265">
        <f t="shared" si="1"/>
        <v>200</v>
      </c>
      <c r="S26" s="266">
        <f t="shared" si="2"/>
        <v>6.302100700233404E-2</v>
      </c>
      <c r="T26" s="265">
        <f t="shared" si="3"/>
        <v>189</v>
      </c>
      <c r="U26" s="266">
        <f t="shared" si="4"/>
        <v>6.8695106649937276E-2</v>
      </c>
      <c r="V26" s="265">
        <f t="shared" si="5"/>
        <v>219</v>
      </c>
      <c r="W26" s="266">
        <v>9.1158536585365768E-2</v>
      </c>
      <c r="X26" s="265">
        <v>299</v>
      </c>
      <c r="Z26" s="224"/>
      <c r="AA26" s="224"/>
      <c r="AB26" s="286"/>
    </row>
    <row r="27" spans="2:28" x14ac:dyDescent="0.35">
      <c r="B27" s="235" t="s">
        <v>0</v>
      </c>
      <c r="C27" s="219"/>
      <c r="D27" s="1228">
        <f>SUM(D9:D26)</f>
        <v>1054275</v>
      </c>
      <c r="E27" s="306">
        <f>SUM(E9:E26)</f>
        <v>1115183</v>
      </c>
      <c r="F27" s="307">
        <f>SUM(F9:F26)</f>
        <v>1124230</v>
      </c>
      <c r="G27" s="306">
        <f>SUM(G9:G26)</f>
        <v>1222142</v>
      </c>
      <c r="H27" s="307">
        <v>1313437</v>
      </c>
      <c r="I27" s="306">
        <v>1411866</v>
      </c>
      <c r="J27" s="306">
        <f>SUM(J9:J26)</f>
        <v>1457243</v>
      </c>
      <c r="K27" s="308"/>
      <c r="L27" s="222"/>
      <c r="M27" s="240">
        <f>E27/D27-1</f>
        <v>5.7772402836072212E-2</v>
      </c>
      <c r="N27" s="241">
        <f>E27-D27</f>
        <v>60908</v>
      </c>
      <c r="O27" s="242">
        <f>F27/E27-1</f>
        <v>8.1125698652149136E-3</v>
      </c>
      <c r="P27" s="243">
        <f>F27-E27</f>
        <v>9047</v>
      </c>
      <c r="Q27" s="242">
        <f t="shared" si="0"/>
        <v>8.7092498865890322E-2</v>
      </c>
      <c r="R27" s="237">
        <f t="shared" si="1"/>
        <v>97912</v>
      </c>
      <c r="S27" s="242">
        <f t="shared" si="2"/>
        <v>7.4700812180581222E-2</v>
      </c>
      <c r="T27" s="243">
        <f t="shared" si="3"/>
        <v>91295</v>
      </c>
      <c r="U27" s="309">
        <f t="shared" ref="U27" si="6">I27/H27-1</f>
        <v>7.4940023769697328E-2</v>
      </c>
      <c r="V27" s="237">
        <f t="shared" ref="V27" si="7">I27-H27</f>
        <v>98429</v>
      </c>
      <c r="W27" s="242">
        <v>6.8530747582824736E-2</v>
      </c>
      <c r="X27" s="243">
        <v>93461</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EVO_resolPIA!D9:J9</xm:f>
              <xm:sqref>K9</xm:sqref>
            </x14:sparkline>
            <x14:sparkline>
              <xm:f>EVO_resolPIA!D10:J10</xm:f>
              <xm:sqref>K10</xm:sqref>
            </x14:sparkline>
            <x14:sparkline>
              <xm:f>EVO_resolPIA!D11:J11</xm:f>
              <xm:sqref>K11</xm:sqref>
            </x14:sparkline>
            <x14:sparkline>
              <xm:f>EVO_resolPIA!D12:J12</xm:f>
              <xm:sqref>K12</xm:sqref>
            </x14:sparkline>
            <x14:sparkline>
              <xm:f>EVO_resolPIA!D13:J13</xm:f>
              <xm:sqref>K13</xm:sqref>
            </x14:sparkline>
            <x14:sparkline>
              <xm:f>EVO_resolPIA!D14:J14</xm:f>
              <xm:sqref>K14</xm:sqref>
            </x14:sparkline>
            <x14:sparkline>
              <xm:f>EVO_resolPIA!D15:J15</xm:f>
              <xm:sqref>K15</xm:sqref>
            </x14:sparkline>
            <x14:sparkline>
              <xm:f>EVO_resolPIA!D16:J16</xm:f>
              <xm:sqref>K16</xm:sqref>
            </x14:sparkline>
            <x14:sparkline>
              <xm:f>EVO_resolPIA!D17:J17</xm:f>
              <xm:sqref>K17</xm:sqref>
            </x14:sparkline>
            <x14:sparkline>
              <xm:f>EVO_resolPIA!D18:J18</xm:f>
              <xm:sqref>K18</xm:sqref>
            </x14:sparkline>
            <x14:sparkline>
              <xm:f>EVO_resolPIA!D19:J19</xm:f>
              <xm:sqref>K19</xm:sqref>
            </x14:sparkline>
            <x14:sparkline>
              <xm:f>EVO_resolPIA!D20:J20</xm:f>
              <xm:sqref>K20</xm:sqref>
            </x14:sparkline>
            <x14:sparkline>
              <xm:f>EVO_resolPIA!D21:J21</xm:f>
              <xm:sqref>K21</xm:sqref>
            </x14:sparkline>
            <x14:sparkline>
              <xm:f>EVO_resolPIA!D22:J22</xm:f>
              <xm:sqref>K22</xm:sqref>
            </x14:sparkline>
            <x14:sparkline>
              <xm:f>EVO_resolPIA!D23:J23</xm:f>
              <xm:sqref>K23</xm:sqref>
            </x14:sparkline>
            <x14:sparkline>
              <xm:f>EVO_resolPIA!D24:J24</xm:f>
              <xm:sqref>K24</xm:sqref>
            </x14:sparkline>
            <x14:sparkline>
              <xm:f>EVO_resolPIA!D25:J25</xm:f>
              <xm:sqref>K25</xm:sqref>
            </x14:sparkline>
            <x14:sparkline>
              <xm:f>EVO_resolPIA!D26:J26</xm:f>
              <xm:sqref>K26</xm:sqref>
            </x14:sparkline>
            <x14:sparkline>
              <xm:f>EVO_resolPIA!D27:J27</xm:f>
              <xm:sqref>K27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D1" s="700" t="s">
        <v>195</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455</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v>274.5888888888889</v>
      </c>
      <c r="E12" s="1075">
        <v>0.33733191782872368</v>
      </c>
      <c r="F12" s="1072"/>
      <c r="G12" s="1074">
        <v>446.82710948237394</v>
      </c>
      <c r="H12" s="1075">
        <v>0.35845589239027376</v>
      </c>
      <c r="I12" s="1072"/>
      <c r="J12" s="1074">
        <v>587.11395465688406</v>
      </c>
      <c r="K12" s="1075">
        <v>0.18088963439505235</v>
      </c>
      <c r="L12" s="1072"/>
      <c r="M12" s="1072"/>
      <c r="N12" s="1072"/>
      <c r="O12" s="1072"/>
      <c r="P12" s="1072"/>
      <c r="Q12" s="1072"/>
      <c r="R12" s="1072"/>
    </row>
    <row r="13" spans="1:21" ht="15" customHeight="1" x14ac:dyDescent="0.35">
      <c r="B13" s="1076" t="s">
        <v>7</v>
      </c>
      <c r="C13" s="1072"/>
      <c r="D13" s="1077">
        <v>219.29642857142863</v>
      </c>
      <c r="E13" s="1078">
        <v>0.44007828507405444</v>
      </c>
      <c r="F13" s="1072"/>
      <c r="G13" s="1077">
        <v>402.83641393442582</v>
      </c>
      <c r="H13" s="1078">
        <v>0.59717604285854786</v>
      </c>
      <c r="I13" s="1072"/>
      <c r="J13" s="1077">
        <v>466.00176808961589</v>
      </c>
      <c r="K13" s="1078">
        <v>0.4196763313490281</v>
      </c>
      <c r="L13" s="1072"/>
      <c r="M13" s="1072"/>
      <c r="N13" s="1072"/>
      <c r="O13" s="1072"/>
      <c r="P13" s="1072"/>
      <c r="Q13" s="1072"/>
      <c r="R13" s="1072"/>
    </row>
    <row r="14" spans="1:21" ht="15" customHeight="1" x14ac:dyDescent="0.35">
      <c r="B14" s="1076" t="s">
        <v>37</v>
      </c>
      <c r="C14" s="1072"/>
      <c r="D14" s="1077">
        <v>350.28285714285721</v>
      </c>
      <c r="E14" s="1078">
        <v>0.33951227610334467</v>
      </c>
      <c r="F14" s="1072"/>
      <c r="G14" s="1077">
        <v>408.93043898809793</v>
      </c>
      <c r="H14" s="1078">
        <v>0.43449165956098751</v>
      </c>
      <c r="I14" s="1072"/>
      <c r="J14" s="1077">
        <v>444.62142758142966</v>
      </c>
      <c r="K14" s="1078">
        <v>0.4356012267574278</v>
      </c>
      <c r="L14" s="1072"/>
      <c r="M14" s="1072"/>
      <c r="N14" s="1072"/>
      <c r="O14" s="1072"/>
      <c r="P14" s="1072"/>
      <c r="Q14" s="1072"/>
      <c r="R14" s="1072"/>
    </row>
    <row r="15" spans="1:21" ht="15" customHeight="1" x14ac:dyDescent="0.35">
      <c r="B15" s="1076" t="s">
        <v>38</v>
      </c>
      <c r="C15" s="1072"/>
      <c r="D15" s="1077" t="s">
        <v>364</v>
      </c>
      <c r="E15" s="1078" t="s">
        <v>364</v>
      </c>
      <c r="F15" s="1072"/>
      <c r="G15" s="1077">
        <v>573.96769752577359</v>
      </c>
      <c r="H15" s="1078">
        <v>0.25065815212331577</v>
      </c>
      <c r="I15" s="1072"/>
      <c r="J15" s="1077">
        <v>551.61577702702732</v>
      </c>
      <c r="K15" s="1078">
        <v>0.28341944262535845</v>
      </c>
      <c r="L15" s="1072"/>
      <c r="M15" s="1072"/>
      <c r="N15" s="1072"/>
      <c r="O15" s="1072"/>
      <c r="P15" s="1072"/>
      <c r="Q15" s="1072"/>
      <c r="R15" s="1072"/>
    </row>
    <row r="16" spans="1:21" ht="15" customHeight="1" x14ac:dyDescent="0.35">
      <c r="B16" s="1076" t="s">
        <v>6</v>
      </c>
      <c r="C16" s="1072"/>
      <c r="D16" s="1077">
        <v>301.45444444444445</v>
      </c>
      <c r="E16" s="1078">
        <v>0.95034492426558947</v>
      </c>
      <c r="F16" s="1072"/>
      <c r="G16" s="1077">
        <v>296.48473684210376</v>
      </c>
      <c r="H16" s="1078">
        <v>0.74107317715765886</v>
      </c>
      <c r="I16" s="1072"/>
      <c r="J16" s="1077">
        <v>453.96932403433442</v>
      </c>
      <c r="K16" s="1078">
        <v>0.65322549752657377</v>
      </c>
      <c r="L16" s="1072"/>
      <c r="M16" s="1072"/>
      <c r="N16" s="1072"/>
      <c r="O16" s="1072"/>
      <c r="P16" s="1072"/>
      <c r="Q16" s="1072"/>
      <c r="R16" s="1072"/>
    </row>
    <row r="17" spans="1:18" ht="15" customHeight="1" x14ac:dyDescent="0.35">
      <c r="B17" s="1076" t="s">
        <v>5</v>
      </c>
      <c r="C17" s="1072"/>
      <c r="D17" s="1077">
        <v>475.65800000000002</v>
      </c>
      <c r="E17" s="1078">
        <v>0.37376992398903058</v>
      </c>
      <c r="F17" s="1072"/>
      <c r="G17" s="1077">
        <v>426.12798165137616</v>
      </c>
      <c r="H17" s="1078">
        <v>0.56483082468880064</v>
      </c>
      <c r="I17" s="1072"/>
      <c r="J17" s="1077">
        <v>474.3950515463917</v>
      </c>
      <c r="K17" s="1078">
        <v>0.54248645725164235</v>
      </c>
      <c r="L17" s="1072"/>
      <c r="M17" s="1072"/>
      <c r="N17" s="1072"/>
      <c r="O17" s="1072"/>
      <c r="P17" s="1072"/>
      <c r="Q17" s="1072"/>
      <c r="R17" s="1072"/>
    </row>
    <row r="18" spans="1:18" ht="15" customHeight="1" x14ac:dyDescent="0.35">
      <c r="B18" s="1076" t="s">
        <v>4</v>
      </c>
      <c r="C18" s="1072"/>
      <c r="D18" s="1077">
        <v>524.47</v>
      </c>
      <c r="E18" s="1078">
        <v>0</v>
      </c>
      <c r="F18" s="1072"/>
      <c r="G18" s="1077">
        <v>428.4943079332013</v>
      </c>
      <c r="H18" s="1078">
        <v>0.64585556386696041</v>
      </c>
      <c r="I18" s="1072"/>
      <c r="J18" s="1077">
        <v>581.58144325369835</v>
      </c>
      <c r="K18" s="1078">
        <v>0.54330604846304897</v>
      </c>
      <c r="L18" s="1072"/>
      <c r="M18" s="1072"/>
      <c r="N18" s="1072"/>
      <c r="O18" s="1072"/>
      <c r="P18" s="1072"/>
      <c r="Q18" s="1072"/>
      <c r="R18" s="1072"/>
    </row>
    <row r="19" spans="1:18" ht="15" customHeight="1" x14ac:dyDescent="0.35">
      <c r="B19" s="1076" t="s">
        <v>40</v>
      </c>
      <c r="C19" s="1072"/>
      <c r="D19" s="1077">
        <v>255.89102576235413</v>
      </c>
      <c r="E19" s="1078">
        <v>0.3930173973046055</v>
      </c>
      <c r="F19" s="1072"/>
      <c r="G19" s="1077">
        <v>417.11638347559665</v>
      </c>
      <c r="H19" s="1078">
        <v>0.51273790047012135</v>
      </c>
      <c r="I19" s="1072"/>
      <c r="J19" s="1077">
        <v>481.69240648855083</v>
      </c>
      <c r="K19" s="1078">
        <v>0.54120249539972087</v>
      </c>
      <c r="L19" s="1072"/>
      <c r="M19" s="1072"/>
      <c r="N19" s="1072"/>
      <c r="O19" s="1072"/>
      <c r="P19" s="1072"/>
      <c r="Q19" s="1072"/>
      <c r="R19" s="1072"/>
    </row>
    <row r="20" spans="1:18" ht="15" customHeight="1" x14ac:dyDescent="0.35">
      <c r="B20" s="1076" t="s">
        <v>41</v>
      </c>
      <c r="C20" s="1072"/>
      <c r="D20" s="1077">
        <v>784.13</v>
      </c>
      <c r="E20" s="1078">
        <v>0.81989145352787018</v>
      </c>
      <c r="F20" s="1072"/>
      <c r="G20" s="1077">
        <v>689.71035857105835</v>
      </c>
      <c r="H20" s="1078">
        <v>0.41736900141729083</v>
      </c>
      <c r="I20" s="1072"/>
      <c r="J20" s="1077">
        <v>674.83047865725723</v>
      </c>
      <c r="K20" s="1078">
        <v>0.42683358730825743</v>
      </c>
      <c r="L20" s="1072"/>
      <c r="M20" s="1072"/>
      <c r="N20" s="1072"/>
      <c r="O20" s="1072"/>
      <c r="P20" s="1072"/>
      <c r="Q20" s="1072"/>
      <c r="R20" s="1072"/>
    </row>
    <row r="21" spans="1:18" ht="15" customHeight="1" x14ac:dyDescent="0.35">
      <c r="B21" s="1076" t="s">
        <v>3</v>
      </c>
      <c r="C21" s="1072"/>
      <c r="D21" s="1077">
        <v>1424.1248017621158</v>
      </c>
      <c r="E21" s="1078">
        <v>0.36105548308886803</v>
      </c>
      <c r="F21" s="1072"/>
      <c r="G21" s="1077">
        <v>969.64516289893618</v>
      </c>
      <c r="H21" s="1078">
        <v>0.38563175141316658</v>
      </c>
      <c r="I21" s="1072"/>
      <c r="J21" s="1077">
        <v>881.79800194300458</v>
      </c>
      <c r="K21" s="1078">
        <v>0.36123179419423956</v>
      </c>
      <c r="L21" s="1072"/>
      <c r="M21" s="1072"/>
      <c r="N21" s="1072"/>
      <c r="O21" s="1072"/>
      <c r="P21" s="1072"/>
      <c r="Q21" s="1072"/>
      <c r="R21" s="1072"/>
    </row>
    <row r="22" spans="1:18" ht="15" customHeight="1" x14ac:dyDescent="0.35">
      <c r="B22" s="1076" t="s">
        <v>2</v>
      </c>
      <c r="C22" s="1072"/>
      <c r="D22" s="1077">
        <v>444.45666666666665</v>
      </c>
      <c r="E22" s="1078">
        <v>0.7003763568864374</v>
      </c>
      <c r="F22" s="1072"/>
      <c r="G22" s="1077">
        <v>357.14896093749928</v>
      </c>
      <c r="H22" s="1078">
        <v>0.45292420541822315</v>
      </c>
      <c r="I22" s="1072"/>
      <c r="J22" s="1077">
        <v>477.8009030544485</v>
      </c>
      <c r="K22" s="1078">
        <v>0.44567471476735032</v>
      </c>
      <c r="L22" s="1072"/>
      <c r="M22" s="1072"/>
      <c r="N22" s="1072"/>
      <c r="O22" s="1072"/>
      <c r="P22" s="1072"/>
      <c r="Q22" s="1072"/>
      <c r="R22" s="1072"/>
    </row>
    <row r="23" spans="1:18" ht="15" customHeight="1" x14ac:dyDescent="0.35">
      <c r="B23" s="1076" t="s">
        <v>35</v>
      </c>
      <c r="C23" s="1072"/>
      <c r="D23" s="1077">
        <v>239.74235294117648</v>
      </c>
      <c r="E23" s="1078">
        <v>0.25153300768244469</v>
      </c>
      <c r="F23" s="1072"/>
      <c r="G23" s="1077">
        <v>397.71908843007731</v>
      </c>
      <c r="H23" s="1078">
        <v>0.45695691047245451</v>
      </c>
      <c r="I23" s="1072"/>
      <c r="J23" s="1077">
        <v>422.00048342885992</v>
      </c>
      <c r="K23" s="1078">
        <v>0.43845915092852145</v>
      </c>
      <c r="L23" s="1072"/>
      <c r="M23" s="1072"/>
      <c r="N23" s="1072"/>
      <c r="O23" s="1072"/>
      <c r="P23" s="1072"/>
      <c r="Q23" s="1072"/>
      <c r="R23" s="1072"/>
    </row>
    <row r="24" spans="1:18" ht="15" customHeight="1" x14ac:dyDescent="0.35">
      <c r="B24" s="1076" t="s">
        <v>42</v>
      </c>
      <c r="C24" s="1072"/>
      <c r="D24" s="1077">
        <v>396.96333333333337</v>
      </c>
      <c r="E24" s="1078">
        <v>0.1837029878454883</v>
      </c>
      <c r="F24" s="1072"/>
      <c r="G24" s="1077">
        <v>596.34109234583866</v>
      </c>
      <c r="H24" s="1078">
        <v>0.24883678720253369</v>
      </c>
      <c r="I24" s="1072"/>
      <c r="J24" s="1077">
        <v>605.52944724671454</v>
      </c>
      <c r="K24" s="1078">
        <v>0.24227746866983782</v>
      </c>
      <c r="L24" s="1072"/>
      <c r="M24" s="1072"/>
      <c r="N24" s="1072"/>
      <c r="O24" s="1072"/>
      <c r="P24" s="1072"/>
      <c r="Q24" s="1072"/>
      <c r="R24" s="1072"/>
    </row>
    <row r="25" spans="1:18" ht="15" customHeight="1" x14ac:dyDescent="0.35">
      <c r="B25" s="1076" t="s">
        <v>43</v>
      </c>
      <c r="C25" s="1072"/>
      <c r="D25" s="1077" t="s">
        <v>364</v>
      </c>
      <c r="E25" s="1078" t="s">
        <v>364</v>
      </c>
      <c r="F25" s="1072"/>
      <c r="G25" s="1077">
        <v>427.14029661016968</v>
      </c>
      <c r="H25" s="1078">
        <v>0.48784900028805273</v>
      </c>
      <c r="I25" s="1072"/>
      <c r="J25" s="1077">
        <v>542.89140740740913</v>
      </c>
      <c r="K25" s="1078">
        <v>0.4327083080836262</v>
      </c>
      <c r="L25" s="1072"/>
      <c r="M25" s="1072"/>
      <c r="N25" s="1072"/>
      <c r="O25" s="1072"/>
      <c r="P25" s="1072"/>
      <c r="Q25" s="1072"/>
      <c r="R25" s="1072"/>
    </row>
    <row r="26" spans="1:18" ht="15" customHeight="1" x14ac:dyDescent="0.35">
      <c r="B26" s="1076" t="s">
        <v>44</v>
      </c>
      <c r="C26" s="1072"/>
      <c r="D26" s="1077">
        <v>1177.7075</v>
      </c>
      <c r="E26" s="1078">
        <v>0.43831415823759962</v>
      </c>
      <c r="F26" s="1072"/>
      <c r="G26" s="1077">
        <v>758.10386064030115</v>
      </c>
      <c r="H26" s="1078">
        <v>0.72160385428467444</v>
      </c>
      <c r="I26" s="1072"/>
      <c r="J26" s="1077">
        <v>827.49516908212536</v>
      </c>
      <c r="K26" s="1078">
        <v>0.59134252658368547</v>
      </c>
      <c r="L26" s="1072"/>
      <c r="M26" s="1072"/>
      <c r="N26" s="1072"/>
      <c r="O26" s="1072"/>
      <c r="P26" s="1072"/>
      <c r="Q26" s="1072"/>
      <c r="R26" s="1072"/>
    </row>
    <row r="27" spans="1:18" ht="15" customHeight="1" x14ac:dyDescent="0.35">
      <c r="B27" s="1076" t="s">
        <v>45</v>
      </c>
      <c r="C27" s="1072"/>
      <c r="D27" s="1077">
        <v>327.87891891891894</v>
      </c>
      <c r="E27" s="1078">
        <v>0.49965028597486782</v>
      </c>
      <c r="F27" s="1072"/>
      <c r="G27" s="1077">
        <v>652.01978625954337</v>
      </c>
      <c r="H27" s="1078">
        <v>0.31775405691009689</v>
      </c>
      <c r="I27" s="1072"/>
      <c r="J27" s="1077">
        <v>701.11968085106537</v>
      </c>
      <c r="K27" s="1078">
        <v>0.34352417519721573</v>
      </c>
      <c r="L27" s="1072"/>
      <c r="M27" s="1072"/>
      <c r="N27" s="1072"/>
      <c r="O27" s="1072"/>
      <c r="P27" s="1072"/>
      <c r="Q27" s="1072"/>
      <c r="R27" s="1072"/>
    </row>
    <row r="28" spans="1:18" ht="15" customHeight="1" x14ac:dyDescent="0.35">
      <c r="B28" s="1076" t="s">
        <v>46</v>
      </c>
      <c r="C28" s="1072"/>
      <c r="D28" s="1077">
        <v>695.87874999999985</v>
      </c>
      <c r="E28" s="1078">
        <v>7.5612163072253158E-2</v>
      </c>
      <c r="F28" s="1072"/>
      <c r="G28" s="1077">
        <v>693.50594537815266</v>
      </c>
      <c r="H28" s="1078">
        <v>9.9692993489960247E-2</v>
      </c>
      <c r="I28" s="1072"/>
      <c r="J28" s="1077">
        <v>694.92666666666719</v>
      </c>
      <c r="K28" s="1078">
        <v>9.1080956021698148E-2</v>
      </c>
      <c r="L28" s="1072"/>
      <c r="M28" s="1072"/>
      <c r="N28" s="1072"/>
      <c r="O28" s="1072"/>
      <c r="P28" s="1072"/>
      <c r="Q28" s="1072"/>
      <c r="R28" s="1072"/>
    </row>
    <row r="29" spans="1:18" ht="15" customHeight="1" x14ac:dyDescent="0.35">
      <c r="B29" s="1079" t="s">
        <v>1</v>
      </c>
      <c r="C29" s="1072"/>
      <c r="D29" s="1080" t="s">
        <v>364</v>
      </c>
      <c r="E29" s="1081" t="s">
        <v>364</v>
      </c>
      <c r="F29" s="1072"/>
      <c r="G29" s="1080">
        <v>243.67</v>
      </c>
      <c r="H29" s="1081">
        <v>0</v>
      </c>
      <c r="I29" s="1072"/>
      <c r="J29" s="1080">
        <v>531.62</v>
      </c>
      <c r="K29" s="1081">
        <v>0</v>
      </c>
      <c r="L29" s="1072"/>
      <c r="M29" s="1072"/>
      <c r="N29" s="1072"/>
      <c r="O29" s="1072"/>
      <c r="P29" s="1072"/>
      <c r="Q29" s="1072"/>
      <c r="R29" s="1072"/>
    </row>
    <row r="30" spans="1:18" ht="15" customHeight="1" x14ac:dyDescent="0.35">
      <c r="B30" s="1310" t="s">
        <v>0</v>
      </c>
      <c r="C30" s="672"/>
      <c r="D30" s="1311">
        <v>472.87051992187389</v>
      </c>
      <c r="E30" s="1312">
        <v>1.0733411489147144</v>
      </c>
      <c r="F30" s="672"/>
      <c r="G30" s="1311">
        <v>539.72954290444909</v>
      </c>
      <c r="H30" s="1312">
        <v>0.55692768853680574</v>
      </c>
      <c r="I30" s="672"/>
      <c r="J30" s="1311">
        <v>581.65556751172653</v>
      </c>
      <c r="K30" s="1312">
        <v>0.46396597689179703</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4.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D1" s="700" t="s">
        <v>196</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454</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v>305.55560000000014</v>
      </c>
      <c r="E12" s="1075">
        <v>0.31552471187681935</v>
      </c>
      <c r="F12" s="1072"/>
      <c r="G12" s="1074">
        <v>349.56538461538463</v>
      </c>
      <c r="H12" s="1075">
        <v>0.24023632884511287</v>
      </c>
      <c r="I12" s="1072"/>
      <c r="J12" s="1074">
        <v>569.95117647058839</v>
      </c>
      <c r="K12" s="1075">
        <v>0.21663414052831681</v>
      </c>
      <c r="L12" s="1072"/>
      <c r="M12" s="1072"/>
      <c r="N12" s="1072"/>
      <c r="O12" s="1072"/>
      <c r="P12" s="1072"/>
      <c r="Q12" s="1072"/>
      <c r="R12" s="1072"/>
    </row>
    <row r="13" spans="1:21" ht="15" customHeight="1" x14ac:dyDescent="0.35">
      <c r="B13" s="1076" t="s">
        <v>7</v>
      </c>
      <c r="C13" s="1072"/>
      <c r="D13" s="1077">
        <v>234.65420416386823</v>
      </c>
      <c r="E13" s="1078">
        <v>0.39136508209914295</v>
      </c>
      <c r="F13" s="1072"/>
      <c r="G13" s="1077">
        <v>197.83790909090911</v>
      </c>
      <c r="H13" s="1078">
        <v>0.46112579468848647</v>
      </c>
      <c r="I13" s="1072"/>
      <c r="J13" s="1077">
        <v>330.99971193415627</v>
      </c>
      <c r="K13" s="1078">
        <v>0.27387583208738681</v>
      </c>
      <c r="L13" s="1072"/>
      <c r="M13" s="1072"/>
      <c r="N13" s="1072"/>
      <c r="O13" s="1072"/>
      <c r="P13" s="1072"/>
      <c r="Q13" s="1072"/>
      <c r="R13" s="1072"/>
    </row>
    <row r="14" spans="1:21" ht="15" customHeight="1" x14ac:dyDescent="0.35">
      <c r="B14" s="1076" t="s">
        <v>37</v>
      </c>
      <c r="C14" s="1072"/>
      <c r="D14" s="1077">
        <v>210.21884615384613</v>
      </c>
      <c r="E14" s="1078">
        <v>0.2137626179074722</v>
      </c>
      <c r="F14" s="1072"/>
      <c r="G14" s="1077">
        <v>299.70366666666609</v>
      </c>
      <c r="H14" s="1078">
        <v>0.16622515668084825</v>
      </c>
      <c r="I14" s="1072"/>
      <c r="J14" s="1077">
        <v>471.92481132075517</v>
      </c>
      <c r="K14" s="1078">
        <v>0.17776347822504573</v>
      </c>
      <c r="L14" s="1072"/>
      <c r="M14" s="1072"/>
      <c r="N14" s="1072"/>
      <c r="O14" s="1072"/>
      <c r="P14" s="1072"/>
      <c r="Q14" s="1072"/>
      <c r="R14" s="1072"/>
    </row>
    <row r="15" spans="1:21" ht="15" customHeight="1" x14ac:dyDescent="0.35">
      <c r="B15" s="1076" t="s">
        <v>38</v>
      </c>
      <c r="C15" s="1072"/>
      <c r="D15" s="1077">
        <v>290.17071428571427</v>
      </c>
      <c r="E15" s="1078">
        <v>0.45500597923108715</v>
      </c>
      <c r="F15" s="1072"/>
      <c r="G15" s="1077">
        <v>289.89171890624993</v>
      </c>
      <c r="H15" s="1078">
        <v>0.4590119298902775</v>
      </c>
      <c r="I15" s="1072"/>
      <c r="J15" s="1077">
        <v>371.5893103448276</v>
      </c>
      <c r="K15" s="1078">
        <v>0.68388263692017703</v>
      </c>
      <c r="L15" s="1072"/>
      <c r="M15" s="1072"/>
      <c r="N15" s="1072"/>
      <c r="O15" s="1072"/>
      <c r="P15" s="1072"/>
      <c r="Q15" s="1072"/>
      <c r="R15" s="1072"/>
    </row>
    <row r="16" spans="1:21" ht="15" customHeight="1" x14ac:dyDescent="0.35">
      <c r="B16" s="1076" t="s">
        <v>6</v>
      </c>
      <c r="C16" s="1072"/>
      <c r="D16" s="1077">
        <v>154.17867383512532</v>
      </c>
      <c r="E16" s="1078">
        <v>0.96540377849210413</v>
      </c>
      <c r="F16" s="1072"/>
      <c r="G16" s="1077">
        <v>200.70440340909119</v>
      </c>
      <c r="H16" s="1078">
        <v>0.96622582597228079</v>
      </c>
      <c r="I16" s="1072"/>
      <c r="J16" s="1077">
        <v>398.31519823788528</v>
      </c>
      <c r="K16" s="1078">
        <v>0.83361669161709606</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v>244.65405319885352</v>
      </c>
      <c r="E18" s="1078">
        <v>0.51764876045049779</v>
      </c>
      <c r="F18" s="1072"/>
      <c r="G18" s="1077">
        <v>451.99345232503316</v>
      </c>
      <c r="H18" s="1078">
        <v>0.61154829115247444</v>
      </c>
      <c r="I18" s="1072"/>
      <c r="J18" s="1077">
        <v>609.23743394010694</v>
      </c>
      <c r="K18" s="1078">
        <v>0.53357507531339499</v>
      </c>
      <c r="L18" s="1072"/>
      <c r="M18" s="1072"/>
      <c r="N18" s="1072"/>
      <c r="O18" s="1072"/>
      <c r="P18" s="1072"/>
      <c r="Q18" s="1072"/>
      <c r="R18" s="1072"/>
    </row>
    <row r="19" spans="1:18" ht="15" customHeight="1" x14ac:dyDescent="0.35">
      <c r="B19" s="1076" t="s">
        <v>40</v>
      </c>
      <c r="C19" s="1072"/>
      <c r="D19" s="1077">
        <v>197.91441610738261</v>
      </c>
      <c r="E19" s="1078">
        <v>0.51279098785998189</v>
      </c>
      <c r="F19" s="1072"/>
      <c r="G19" s="1077">
        <v>255.15860824742276</v>
      </c>
      <c r="H19" s="1078">
        <v>0.51231282721607319</v>
      </c>
      <c r="I19" s="1072"/>
      <c r="J19" s="1077">
        <v>279.38574999999997</v>
      </c>
      <c r="K19" s="1078">
        <v>0.47258225031789647</v>
      </c>
      <c r="L19" s="1072"/>
      <c r="M19" s="1072"/>
      <c r="N19" s="1072"/>
      <c r="O19" s="1072"/>
      <c r="P19" s="1072"/>
      <c r="Q19" s="1072"/>
      <c r="R19" s="1072"/>
    </row>
    <row r="20" spans="1:18" ht="15" customHeight="1" x14ac:dyDescent="0.35">
      <c r="B20" s="1076" t="s">
        <v>41</v>
      </c>
      <c r="C20" s="1072"/>
      <c r="D20" s="1077">
        <v>383.91682108626213</v>
      </c>
      <c r="E20" s="1078">
        <v>0.26578100502789553</v>
      </c>
      <c r="F20" s="1072"/>
      <c r="G20" s="1077">
        <v>413.56913888888317</v>
      </c>
      <c r="H20" s="1078">
        <v>0.13264052444317695</v>
      </c>
      <c r="I20" s="1072"/>
      <c r="J20" s="1077">
        <v>417.0656907894741</v>
      </c>
      <c r="K20" s="1078">
        <v>0.13999093676512755</v>
      </c>
      <c r="L20" s="1072"/>
      <c r="M20" s="1072"/>
      <c r="N20" s="1072"/>
      <c r="O20" s="1072"/>
      <c r="P20" s="1072"/>
      <c r="Q20" s="1072"/>
      <c r="R20" s="1072"/>
    </row>
    <row r="21" spans="1:18" ht="15" customHeight="1" x14ac:dyDescent="0.35">
      <c r="B21" s="1076" t="s">
        <v>3</v>
      </c>
      <c r="C21" s="1072"/>
      <c r="D21" s="1077">
        <v>443.25144827586303</v>
      </c>
      <c r="E21" s="1078">
        <v>0.58376676190961807</v>
      </c>
      <c r="F21" s="1072"/>
      <c r="G21" s="1077">
        <v>496.57792746113529</v>
      </c>
      <c r="H21" s="1078">
        <v>0.45268741255551626</v>
      </c>
      <c r="I21" s="1072"/>
      <c r="J21" s="1077">
        <v>711.13486746988178</v>
      </c>
      <c r="K21" s="1078">
        <v>0.26976434260064269</v>
      </c>
      <c r="L21" s="1072"/>
      <c r="M21" s="1072"/>
      <c r="N21" s="1072"/>
      <c r="O21" s="1072"/>
      <c r="P21" s="1072"/>
      <c r="Q21" s="1072"/>
      <c r="R21" s="1072"/>
    </row>
    <row r="22" spans="1:18" ht="15" customHeight="1" x14ac:dyDescent="0.35">
      <c r="B22" s="1076" t="s">
        <v>2</v>
      </c>
      <c r="C22" s="1072"/>
      <c r="D22" s="1077">
        <v>290.82948453608265</v>
      </c>
      <c r="E22" s="1078">
        <v>0.27677110176278918</v>
      </c>
      <c r="F22" s="1072"/>
      <c r="G22" s="1077">
        <v>350.83404682274249</v>
      </c>
      <c r="H22" s="1078">
        <v>0.28084574206740415</v>
      </c>
      <c r="I22" s="1072"/>
      <c r="J22" s="1077">
        <v>368.16051383399207</v>
      </c>
      <c r="K22" s="1078">
        <v>0.36138380667658493</v>
      </c>
      <c r="L22" s="1072"/>
      <c r="M22" s="1072"/>
      <c r="N22" s="1072"/>
      <c r="O22" s="1072"/>
      <c r="P22" s="1072"/>
      <c r="Q22" s="1072"/>
      <c r="R22" s="1072"/>
    </row>
    <row r="23" spans="1:18" ht="15" customHeight="1" x14ac:dyDescent="0.35">
      <c r="B23" s="1076" t="s">
        <v>35</v>
      </c>
      <c r="C23" s="1072"/>
      <c r="D23" s="1077">
        <v>223.37839397741473</v>
      </c>
      <c r="E23" s="1078">
        <v>0.3603446914565554</v>
      </c>
      <c r="F23" s="1072"/>
      <c r="G23" s="1077">
        <v>230.31487202925072</v>
      </c>
      <c r="H23" s="1078">
        <v>0.42530007366100225</v>
      </c>
      <c r="I23" s="1072"/>
      <c r="J23" s="1077">
        <v>362.52135086128806</v>
      </c>
      <c r="K23" s="1078">
        <v>0.42593654026699063</v>
      </c>
      <c r="L23" s="1072"/>
      <c r="M23" s="1072"/>
      <c r="N23" s="1072"/>
      <c r="O23" s="1072"/>
      <c r="P23" s="1072"/>
      <c r="Q23" s="1072"/>
      <c r="R23" s="1072"/>
    </row>
    <row r="24" spans="1:18" ht="15" customHeight="1" x14ac:dyDescent="0.35">
      <c r="B24" s="1076" t="s">
        <v>42</v>
      </c>
      <c r="C24" s="1072"/>
      <c r="D24" s="1077">
        <v>320.17829157175407</v>
      </c>
      <c r="E24" s="1078">
        <v>0.14138499789304759</v>
      </c>
      <c r="F24" s="1072"/>
      <c r="G24" s="1077">
        <v>335.14248366013021</v>
      </c>
      <c r="H24" s="1078">
        <v>0.16571664084788132</v>
      </c>
      <c r="I24" s="1072"/>
      <c r="J24" s="1077">
        <v>459.10611827956262</v>
      </c>
      <c r="K24" s="1078">
        <v>0.23364074766733228</v>
      </c>
      <c r="L24" s="1072"/>
      <c r="M24" s="1072"/>
      <c r="N24" s="1072"/>
      <c r="O24" s="1072"/>
      <c r="P24" s="1072"/>
      <c r="Q24" s="1072"/>
      <c r="R24" s="1072"/>
    </row>
    <row r="25" spans="1:18" ht="15" customHeight="1" x14ac:dyDescent="0.35">
      <c r="B25" s="1076" t="s">
        <v>43</v>
      </c>
      <c r="C25" s="1072"/>
      <c r="D25" s="1077">
        <v>388.00738636363604</v>
      </c>
      <c r="E25" s="1078">
        <v>0.21907361485844085</v>
      </c>
      <c r="F25" s="1072"/>
      <c r="G25" s="1077">
        <v>424.92263157894837</v>
      </c>
      <c r="H25" s="1078">
        <v>0.12723171160991883</v>
      </c>
      <c r="I25" s="1072"/>
      <c r="J25" s="1077">
        <v>629.9511494252871</v>
      </c>
      <c r="K25" s="1078">
        <v>0.2736182529134511</v>
      </c>
      <c r="L25" s="1072"/>
      <c r="M25" s="1072"/>
      <c r="N25" s="1072"/>
      <c r="O25" s="1072"/>
      <c r="P25" s="1072"/>
      <c r="Q25" s="1072"/>
      <c r="R25" s="1072"/>
    </row>
    <row r="26" spans="1:18" ht="15" customHeight="1" x14ac:dyDescent="0.35">
      <c r="B26" s="1076" t="s">
        <v>44</v>
      </c>
      <c r="C26" s="1072"/>
      <c r="D26" s="1077">
        <v>524.67679687500015</v>
      </c>
      <c r="E26" s="1078">
        <v>0.6996659147808868</v>
      </c>
      <c r="F26" s="1072"/>
      <c r="G26" s="1077">
        <v>577.48254716981126</v>
      </c>
      <c r="H26" s="1078">
        <v>0.62066751033686574</v>
      </c>
      <c r="I26" s="1072"/>
      <c r="J26" s="1077">
        <v>550.9142857142856</v>
      </c>
      <c r="K26" s="1078">
        <v>0.59167515277893046</v>
      </c>
      <c r="L26" s="1072"/>
      <c r="M26" s="1072"/>
      <c r="N26" s="1072"/>
      <c r="O26" s="1072"/>
      <c r="P26" s="1072"/>
      <c r="Q26" s="1072"/>
      <c r="R26" s="1072"/>
    </row>
    <row r="27" spans="1:18" ht="15" customHeight="1" x14ac:dyDescent="0.35">
      <c r="B27" s="1076" t="s">
        <v>45</v>
      </c>
      <c r="C27" s="1072"/>
      <c r="D27" s="1077">
        <v>240</v>
      </c>
      <c r="E27" s="1078">
        <v>0</v>
      </c>
      <c r="F27" s="1072"/>
      <c r="G27" s="1077">
        <v>500</v>
      </c>
      <c r="H27" s="1078">
        <v>0</v>
      </c>
      <c r="I27" s="1072"/>
      <c r="J27" s="1077">
        <v>300</v>
      </c>
      <c r="K27" s="1078">
        <v>0</v>
      </c>
      <c r="L27" s="1072"/>
      <c r="M27" s="1072"/>
      <c r="N27" s="1072"/>
      <c r="O27" s="1072"/>
      <c r="P27" s="1072"/>
      <c r="Q27" s="1072"/>
      <c r="R27" s="1072"/>
    </row>
    <row r="28" spans="1:18" ht="15" customHeight="1" x14ac:dyDescent="0.35">
      <c r="B28" s="1076" t="s">
        <v>46</v>
      </c>
      <c r="C28" s="1072"/>
      <c r="D28" s="1077">
        <v>352.0923529411765</v>
      </c>
      <c r="E28" s="1078">
        <v>0.29616564574980003</v>
      </c>
      <c r="F28" s="1072"/>
      <c r="G28" s="1077">
        <v>331.76342857142856</v>
      </c>
      <c r="H28" s="1078">
        <v>0.29281388970948674</v>
      </c>
      <c r="I28" s="1072"/>
      <c r="J28" s="1077">
        <v>512.27956521739134</v>
      </c>
      <c r="K28" s="1078">
        <v>0.27082334758831939</v>
      </c>
      <c r="L28" s="1072"/>
      <c r="M28" s="1072"/>
      <c r="N28" s="1072"/>
      <c r="O28" s="1072"/>
      <c r="P28" s="1072"/>
      <c r="Q28" s="1072"/>
      <c r="R28" s="1072"/>
    </row>
    <row r="29" spans="1:18" ht="15" customHeight="1" x14ac:dyDescent="0.3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35">
      <c r="B30" s="1310" t="s">
        <v>0</v>
      </c>
      <c r="C30" s="672"/>
      <c r="D30" s="1311">
        <v>251.57547001885837</v>
      </c>
      <c r="E30" s="1312">
        <v>0.52384052089352851</v>
      </c>
      <c r="F30" s="672"/>
      <c r="G30" s="1311">
        <v>363.1181799879173</v>
      </c>
      <c r="H30" s="1312">
        <v>0.56298696819070271</v>
      </c>
      <c r="I30" s="672"/>
      <c r="J30" s="1311">
        <v>490.47064096258322</v>
      </c>
      <c r="K30" s="1312">
        <v>0.51487366434254445</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7.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U33"/>
  <sheetViews>
    <sheetView zoomScaleNormal="100" workbookViewId="0">
      <selection activeCell="J12" sqref="J12:K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D1" s="700" t="s">
        <v>197</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453</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3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35">
      <c r="B14" s="1076" t="s">
        <v>37</v>
      </c>
      <c r="C14" s="1072"/>
      <c r="D14" s="1077">
        <v>372.68922587486941</v>
      </c>
      <c r="E14" s="1078">
        <v>0.453627230121945</v>
      </c>
      <c r="F14" s="1072"/>
      <c r="G14" s="1077" t="s">
        <v>364</v>
      </c>
      <c r="H14" s="1078" t="s">
        <v>364</v>
      </c>
      <c r="I14" s="1072"/>
      <c r="J14" s="1077" t="s">
        <v>364</v>
      </c>
      <c r="K14" s="1078" t="s">
        <v>364</v>
      </c>
      <c r="L14" s="1072"/>
      <c r="M14" s="1072"/>
      <c r="N14" s="1072"/>
      <c r="O14" s="1072"/>
      <c r="P14" s="1072"/>
      <c r="Q14" s="1072"/>
      <c r="R14" s="1072"/>
    </row>
    <row r="15" spans="1:21" ht="15" customHeight="1" x14ac:dyDescent="0.3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35">
      <c r="B16" s="1076" t="s">
        <v>6</v>
      </c>
      <c r="C16" s="1072"/>
      <c r="D16" s="1077">
        <v>183.03330291970786</v>
      </c>
      <c r="E16" s="1078">
        <v>0.77245231858705532</v>
      </c>
      <c r="F16" s="1072"/>
      <c r="G16" s="1077">
        <v>254.80569141193513</v>
      </c>
      <c r="H16" s="1078">
        <v>0.73026137527541435</v>
      </c>
      <c r="I16" s="1072"/>
      <c r="J16" s="1077">
        <v>393.780051020408</v>
      </c>
      <c r="K16" s="1078">
        <v>0.74936428134043431</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v>141.48163107947795</v>
      </c>
      <c r="E18" s="1078">
        <v>0.99989659484261362</v>
      </c>
      <c r="F18" s="1072"/>
      <c r="G18" s="1077">
        <v>183.19446719160084</v>
      </c>
      <c r="H18" s="1078">
        <v>1.1002589972389492</v>
      </c>
      <c r="I18" s="1072"/>
      <c r="J18" s="1077">
        <v>249.1009787472039</v>
      </c>
      <c r="K18" s="1078">
        <v>0.96446363949223113</v>
      </c>
      <c r="L18" s="1072"/>
      <c r="M18" s="1072"/>
      <c r="N18" s="1072"/>
      <c r="O18" s="1072"/>
      <c r="P18" s="1072"/>
      <c r="Q18" s="1072"/>
      <c r="R18" s="1072"/>
    </row>
    <row r="19" spans="1:18" ht="15" customHeight="1" x14ac:dyDescent="0.35">
      <c r="B19" s="1076" t="s">
        <v>40</v>
      </c>
      <c r="C19" s="1072"/>
      <c r="D19" s="1077">
        <v>145.93208955223884</v>
      </c>
      <c r="E19" s="1078">
        <v>0.4989789695284545</v>
      </c>
      <c r="F19" s="1072"/>
      <c r="G19" s="1077">
        <v>192.31446107784396</v>
      </c>
      <c r="H19" s="1078">
        <v>0.54412142469623404</v>
      </c>
      <c r="I19" s="1072"/>
      <c r="J19" s="1077">
        <v>251.14539393939407</v>
      </c>
      <c r="K19" s="1078">
        <v>0.76179058616195916</v>
      </c>
      <c r="L19" s="1072"/>
      <c r="M19" s="1072"/>
      <c r="N19" s="1072"/>
      <c r="O19" s="1072"/>
      <c r="P19" s="1072"/>
      <c r="Q19" s="1072"/>
      <c r="R19" s="1072"/>
    </row>
    <row r="20" spans="1:18" ht="15" customHeight="1" x14ac:dyDescent="0.3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35">
      <c r="B21" s="1076" t="s">
        <v>3</v>
      </c>
      <c r="C21" s="1072"/>
      <c r="D21" s="1077">
        <v>259.10783606557379</v>
      </c>
      <c r="E21" s="1078">
        <v>0.30019676166869569</v>
      </c>
      <c r="F21" s="1072"/>
      <c r="G21" s="1077">
        <v>341.82531713899971</v>
      </c>
      <c r="H21" s="1078">
        <v>0.33713823131292964</v>
      </c>
      <c r="I21" s="1072"/>
      <c r="J21" s="1077">
        <v>446.88461005199343</v>
      </c>
      <c r="K21" s="1078">
        <v>0.43557539092707465</v>
      </c>
      <c r="L21" s="1072"/>
      <c r="M21" s="1072"/>
      <c r="N21" s="1072"/>
      <c r="O21" s="1072"/>
      <c r="P21" s="1072"/>
      <c r="Q21" s="1072"/>
      <c r="R21" s="1072"/>
    </row>
    <row r="22" spans="1:18" ht="15" customHeight="1" x14ac:dyDescent="0.35">
      <c r="B22" s="1076" t="s">
        <v>2</v>
      </c>
      <c r="C22" s="1072"/>
      <c r="D22" s="1077">
        <v>277.91934550989356</v>
      </c>
      <c r="E22" s="1078">
        <v>0.20726975226388</v>
      </c>
      <c r="F22" s="1072"/>
      <c r="G22" s="1077">
        <v>355.02953201970422</v>
      </c>
      <c r="H22" s="1078">
        <v>0.28345896076006372</v>
      </c>
      <c r="I22" s="1072"/>
      <c r="J22" s="1077">
        <v>361.39685000000014</v>
      </c>
      <c r="K22" s="1078">
        <v>0.48393046063997708</v>
      </c>
      <c r="L22" s="1072"/>
      <c r="M22" s="1072"/>
      <c r="N22" s="1072"/>
      <c r="O22" s="1072"/>
      <c r="P22" s="1072"/>
      <c r="Q22" s="1072"/>
      <c r="R22" s="1072"/>
    </row>
    <row r="23" spans="1:18" ht="15" customHeight="1" x14ac:dyDescent="0.35">
      <c r="B23" s="1076" t="s">
        <v>35</v>
      </c>
      <c r="C23" s="1072"/>
      <c r="D23" s="1077">
        <v>236.07307091346158</v>
      </c>
      <c r="E23" s="1078">
        <v>0.3391604003156104</v>
      </c>
      <c r="F23" s="1072"/>
      <c r="G23" s="1077">
        <v>336.20799999999855</v>
      </c>
      <c r="H23" s="1078">
        <v>0.36032810683834693</v>
      </c>
      <c r="I23" s="1072"/>
      <c r="J23" s="1077">
        <v>526.5736721311489</v>
      </c>
      <c r="K23" s="1078">
        <v>0.4124132071985479</v>
      </c>
      <c r="L23" s="1072"/>
      <c r="M23" s="1072"/>
      <c r="N23" s="1072"/>
      <c r="O23" s="1072"/>
      <c r="P23" s="1072"/>
      <c r="Q23" s="1072"/>
      <c r="R23" s="1072"/>
    </row>
    <row r="24" spans="1:18" ht="15" customHeight="1" x14ac:dyDescent="0.35">
      <c r="B24" s="1076" t="s">
        <v>42</v>
      </c>
      <c r="C24" s="1072"/>
      <c r="D24" s="1077">
        <v>304.33078153289074</v>
      </c>
      <c r="E24" s="1078">
        <v>0.10690560218634813</v>
      </c>
      <c r="F24" s="1072"/>
      <c r="G24" s="1077">
        <v>331.43823529411719</v>
      </c>
      <c r="H24" s="1078">
        <v>0.21104595440775081</v>
      </c>
      <c r="I24" s="1072"/>
      <c r="J24" s="1077">
        <v>454.34109929077539</v>
      </c>
      <c r="K24" s="1078">
        <v>0.32765221157028784</v>
      </c>
      <c r="L24" s="1072"/>
      <c r="M24" s="1072"/>
      <c r="N24" s="1072"/>
      <c r="O24" s="1072"/>
      <c r="P24" s="1072"/>
      <c r="Q24" s="1072"/>
      <c r="R24" s="1072"/>
    </row>
    <row r="25" spans="1:18" ht="15" customHeight="1" x14ac:dyDescent="0.35">
      <c r="B25" s="1076" t="s">
        <v>43</v>
      </c>
      <c r="C25" s="1072"/>
      <c r="D25" s="1077">
        <v>294.02607999999998</v>
      </c>
      <c r="E25" s="1078">
        <v>0.18373701281894023</v>
      </c>
      <c r="F25" s="1072"/>
      <c r="G25" s="1077">
        <v>412.98424242424346</v>
      </c>
      <c r="H25" s="1078">
        <v>0.16862738543671535</v>
      </c>
      <c r="I25" s="1072"/>
      <c r="J25" s="1077">
        <v>689.69215827338132</v>
      </c>
      <c r="K25" s="1078">
        <v>0.14965122605123515</v>
      </c>
      <c r="L25" s="1072"/>
      <c r="M25" s="1072"/>
      <c r="N25" s="1072"/>
      <c r="O25" s="1072"/>
      <c r="P25" s="1072"/>
      <c r="Q25" s="1072"/>
      <c r="R25" s="1072"/>
    </row>
    <row r="26" spans="1:18" ht="15" customHeight="1" x14ac:dyDescent="0.35">
      <c r="B26" s="1076" t="s">
        <v>44</v>
      </c>
      <c r="C26" s="1072"/>
      <c r="D26" s="1077">
        <v>289.28851239669439</v>
      </c>
      <c r="E26" s="1078">
        <v>0.13994063570476892</v>
      </c>
      <c r="F26" s="1072"/>
      <c r="G26" s="1077" t="s">
        <v>364</v>
      </c>
      <c r="H26" s="1078" t="s">
        <v>364</v>
      </c>
      <c r="I26" s="1072"/>
      <c r="J26" s="1077" t="s">
        <v>364</v>
      </c>
      <c r="K26" s="1078" t="s">
        <v>364</v>
      </c>
      <c r="L26" s="1072"/>
      <c r="M26" s="1072"/>
      <c r="N26" s="1072"/>
      <c r="O26" s="1072"/>
      <c r="P26" s="1072"/>
      <c r="Q26" s="1072"/>
      <c r="R26" s="1072"/>
    </row>
    <row r="27" spans="1:18" ht="15" customHeight="1" x14ac:dyDescent="0.3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3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3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35">
      <c r="B30" s="1310" t="s">
        <v>0</v>
      </c>
      <c r="C30" s="672"/>
      <c r="D30" s="1311">
        <v>248.22218721293609</v>
      </c>
      <c r="E30" s="1312">
        <v>0.4944295008332969</v>
      </c>
      <c r="F30" s="672"/>
      <c r="G30" s="1311">
        <v>276.4506059759953</v>
      </c>
      <c r="H30" s="1312">
        <v>0.57576171998791359</v>
      </c>
      <c r="I30" s="672"/>
      <c r="J30" s="1311">
        <v>367.75277421787843</v>
      </c>
      <c r="K30" s="1312">
        <v>0.64521171106624187</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8.6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2:G29">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J12:J29">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U33"/>
  <sheetViews>
    <sheetView zoomScaleNormal="100" workbookViewId="0">
      <selection activeCell="D30" sqref="D30:H30"/>
    </sheetView>
  </sheetViews>
  <sheetFormatPr baseColWidth="10" defaultColWidth="11.453125" defaultRowHeight="14.5" x14ac:dyDescent="0.35"/>
  <cols>
    <col min="1" max="1" width="5.81640625" style="666" customWidth="1"/>
    <col min="2" max="2" width="28.81640625" style="666" customWidth="1"/>
    <col min="3" max="3" width="1.453125" style="666" customWidth="1"/>
    <col min="4" max="4" width="10.81640625" style="666" bestFit="1" customWidth="1"/>
    <col min="5" max="5" width="12.54296875" style="666" customWidth="1"/>
    <col min="6" max="6" width="1.26953125" style="666" customWidth="1"/>
    <col min="7" max="7" width="10.81640625" style="666" bestFit="1" customWidth="1"/>
    <col min="8" max="8" width="12.81640625" style="666" customWidth="1"/>
    <col min="9" max="9" width="1.26953125" style="666" customWidth="1"/>
    <col min="10" max="10" width="10.81640625" style="666" bestFit="1" customWidth="1"/>
    <col min="11" max="11" width="12.81640625" style="666" customWidth="1"/>
    <col min="12" max="12" width="28.1796875" style="666" customWidth="1"/>
    <col min="13" max="13" width="7" style="666" customWidth="1"/>
    <col min="14" max="14" width="10.81640625" style="666" customWidth="1"/>
    <col min="15" max="15" width="7" style="666" customWidth="1"/>
    <col min="16" max="16" width="10.81640625" style="666" customWidth="1"/>
    <col min="17" max="17" width="7" style="666" customWidth="1"/>
    <col min="18" max="18" width="10.81640625" style="666" customWidth="1"/>
    <col min="19" max="19" width="11.453125" style="666"/>
    <col min="20" max="20" width="25.1796875" style="666" bestFit="1" customWidth="1"/>
    <col min="21" max="21" width="6.7265625" style="666" customWidth="1"/>
    <col min="22" max="22" width="10.7265625" style="666" customWidth="1"/>
    <col min="23" max="23" width="6.7265625" style="666" customWidth="1"/>
    <col min="24" max="24" width="10.7265625" style="666" customWidth="1"/>
    <col min="25" max="25" width="6.7265625" style="666" customWidth="1"/>
    <col min="26" max="26" width="10.7265625" style="666" customWidth="1"/>
    <col min="27" max="16384" width="11.453125" style="666"/>
  </cols>
  <sheetData>
    <row r="1" spans="1:21" s="700" customFormat="1" x14ac:dyDescent="0.35">
      <c r="A1" s="700" t="s">
        <v>96</v>
      </c>
      <c r="B1" s="700" t="s">
        <v>67</v>
      </c>
      <c r="D1" s="700" t="s">
        <v>198</v>
      </c>
      <c r="L1" s="700" t="s">
        <v>96</v>
      </c>
      <c r="M1" s="700" t="s">
        <v>67</v>
      </c>
      <c r="T1" s="700" t="s">
        <v>81</v>
      </c>
    </row>
    <row r="2" spans="1:21" s="700" customFormat="1" x14ac:dyDescent="0.35"/>
    <row r="3" spans="1:21" s="700" customFormat="1" x14ac:dyDescent="0.35"/>
    <row r="4" spans="1:21" s="700" customFormat="1" x14ac:dyDescent="0.35"/>
    <row r="5" spans="1:21" s="700" customFormat="1" ht="16.5" customHeight="1" x14ac:dyDescent="0.35"/>
    <row r="6" spans="1:21" s="621" customFormat="1" ht="42.75" customHeight="1" x14ac:dyDescent="0.25">
      <c r="A6" s="1017"/>
      <c r="B6" s="1494" t="s">
        <v>452</v>
      </c>
      <c r="C6" s="1494"/>
      <c r="D6" s="1494"/>
      <c r="E6" s="1494"/>
      <c r="F6" s="1494"/>
      <c r="G6" s="1494"/>
      <c r="H6" s="1494"/>
      <c r="I6" s="1494"/>
      <c r="J6" s="1494"/>
      <c r="K6" s="1494"/>
      <c r="L6" s="1494"/>
      <c r="M6" s="1018"/>
      <c r="N6" s="1018"/>
      <c r="O6" s="1018"/>
      <c r="P6" s="1069"/>
      <c r="Q6" s="1069"/>
      <c r="R6" s="1069"/>
      <c r="S6" s="1069"/>
      <c r="T6" s="1069"/>
      <c r="U6" s="1069"/>
    </row>
    <row r="7" spans="1:21" s="621" customFormat="1" ht="15.75" customHeight="1" x14ac:dyDescent="0.25">
      <c r="A7" s="1017"/>
      <c r="B7" s="1633" t="str">
        <f>porsaad!$B$6</f>
        <v>Situación a 30 de junio de 2024</v>
      </c>
      <c r="C7" s="1633"/>
      <c r="D7" s="1633"/>
      <c r="E7" s="1633"/>
      <c r="F7" s="1633"/>
      <c r="G7" s="1633"/>
      <c r="H7" s="1633"/>
      <c r="I7" s="1633"/>
      <c r="J7" s="1633"/>
      <c r="K7" s="1633"/>
      <c r="L7" s="1633"/>
      <c r="M7" s="1070"/>
      <c r="N7" s="1070"/>
      <c r="O7" s="1070"/>
      <c r="P7" s="1071"/>
      <c r="Q7" s="1071"/>
      <c r="R7" s="1071"/>
      <c r="S7" s="1071"/>
      <c r="T7" s="1071"/>
      <c r="U7" s="1071"/>
    </row>
    <row r="8" spans="1:21" s="700" customFormat="1" ht="6" customHeight="1" x14ac:dyDescent="0.35">
      <c r="A8" s="1020"/>
      <c r="B8" s="1020"/>
      <c r="C8" s="1020"/>
      <c r="D8" s="1020"/>
      <c r="E8" s="1020"/>
      <c r="F8" s="1020"/>
      <c r="G8" s="1020"/>
      <c r="H8" s="1020"/>
      <c r="I8" s="1020"/>
      <c r="J8" s="1020"/>
      <c r="K8" s="1020"/>
      <c r="L8" s="1020"/>
      <c r="M8" s="1020"/>
      <c r="N8" s="1020"/>
      <c r="O8" s="1020"/>
    </row>
    <row r="9" spans="1:21" x14ac:dyDescent="0.35">
      <c r="B9" s="1646" t="s">
        <v>12</v>
      </c>
      <c r="C9" s="1072"/>
      <c r="D9" s="1648" t="s">
        <v>48</v>
      </c>
      <c r="E9" s="1648"/>
      <c r="F9" s="1072"/>
      <c r="G9" s="1649" t="s">
        <v>33</v>
      </c>
      <c r="H9" s="1650"/>
      <c r="I9" s="1072"/>
      <c r="J9" s="1651" t="s">
        <v>32</v>
      </c>
      <c r="K9" s="1652"/>
      <c r="L9" s="1072"/>
      <c r="M9" s="1072"/>
      <c r="N9" s="1072"/>
      <c r="O9" s="1072"/>
      <c r="P9" s="1072"/>
      <c r="Q9" s="1072"/>
      <c r="R9" s="1072"/>
    </row>
    <row r="10" spans="1:21" ht="46.5" customHeight="1" x14ac:dyDescent="0.35">
      <c r="B10" s="1647"/>
      <c r="C10" s="1072"/>
      <c r="D10" s="1068" t="s">
        <v>132</v>
      </c>
      <c r="E10" s="862" t="s">
        <v>157</v>
      </c>
      <c r="F10" s="1072"/>
      <c r="G10" s="1068" t="s">
        <v>132</v>
      </c>
      <c r="H10" s="820" t="s">
        <v>157</v>
      </c>
      <c r="I10" s="1072"/>
      <c r="J10" s="820" t="s">
        <v>132</v>
      </c>
      <c r="K10" s="821" t="s">
        <v>157</v>
      </c>
      <c r="L10" s="1072"/>
      <c r="M10" s="1072"/>
      <c r="N10" s="1072"/>
      <c r="O10" s="1072"/>
      <c r="P10" s="1072"/>
      <c r="Q10" s="1072"/>
      <c r="R10" s="1072"/>
    </row>
    <row r="11" spans="1:21" ht="6.75" customHeight="1" x14ac:dyDescent="0.35">
      <c r="B11" s="1072"/>
      <c r="C11" s="1072"/>
      <c r="D11" s="1072"/>
      <c r="E11" s="1072"/>
      <c r="F11" s="1072"/>
      <c r="G11" s="1072"/>
      <c r="H11" s="1072"/>
      <c r="I11" s="1072"/>
      <c r="J11" s="1072"/>
      <c r="K11" s="1072"/>
      <c r="L11" s="1072"/>
      <c r="M11" s="1072"/>
      <c r="N11" s="1072"/>
      <c r="O11" s="1072"/>
      <c r="P11" s="1072"/>
      <c r="Q11" s="1072"/>
      <c r="R11" s="1072"/>
    </row>
    <row r="12" spans="1:21" ht="15" customHeight="1" x14ac:dyDescent="0.35">
      <c r="B12" s="1073" t="s">
        <v>8</v>
      </c>
      <c r="C12" s="1072"/>
      <c r="D12" s="1074" t="s">
        <v>364</v>
      </c>
      <c r="E12" s="1075" t="s">
        <v>364</v>
      </c>
      <c r="F12" s="1072"/>
      <c r="G12" s="1074" t="s">
        <v>364</v>
      </c>
      <c r="H12" s="1075" t="s">
        <v>364</v>
      </c>
      <c r="I12" s="1072"/>
      <c r="J12" s="1074" t="s">
        <v>364</v>
      </c>
      <c r="K12" s="1075" t="s">
        <v>364</v>
      </c>
      <c r="L12" s="1072"/>
      <c r="M12" s="1072"/>
      <c r="N12" s="1072"/>
      <c r="O12" s="1072"/>
      <c r="P12" s="1072"/>
      <c r="Q12" s="1072"/>
      <c r="R12" s="1072"/>
    </row>
    <row r="13" spans="1:21" ht="15" customHeight="1" x14ac:dyDescent="0.35">
      <c r="B13" s="1076" t="s">
        <v>7</v>
      </c>
      <c r="C13" s="1072"/>
      <c r="D13" s="1077" t="s">
        <v>364</v>
      </c>
      <c r="E13" s="1078" t="s">
        <v>364</v>
      </c>
      <c r="F13" s="1072"/>
      <c r="G13" s="1077" t="s">
        <v>364</v>
      </c>
      <c r="H13" s="1078" t="s">
        <v>364</v>
      </c>
      <c r="I13" s="1072"/>
      <c r="J13" s="1077" t="s">
        <v>364</v>
      </c>
      <c r="K13" s="1078" t="s">
        <v>364</v>
      </c>
      <c r="L13" s="1072"/>
      <c r="M13" s="1072"/>
      <c r="N13" s="1072"/>
      <c r="O13" s="1072"/>
      <c r="P13" s="1072"/>
      <c r="Q13" s="1072"/>
      <c r="R13" s="1072"/>
    </row>
    <row r="14" spans="1:21" ht="15" customHeight="1" x14ac:dyDescent="0.35">
      <c r="B14" s="1076" t="s">
        <v>37</v>
      </c>
      <c r="C14" s="1072"/>
      <c r="D14" s="1105">
        <v>15.413197278911596</v>
      </c>
      <c r="E14" s="1078">
        <v>5.3511681180889283E-3</v>
      </c>
      <c r="F14" s="1072"/>
      <c r="G14" s="1105">
        <v>15.419999999999996</v>
      </c>
      <c r="H14" s="1078">
        <v>2.6992061906410398E-8</v>
      </c>
      <c r="I14" s="1072"/>
      <c r="J14" s="1105">
        <v>15.420000000000003</v>
      </c>
      <c r="K14" s="1078">
        <v>0</v>
      </c>
      <c r="L14" s="1072"/>
      <c r="M14" s="1072"/>
      <c r="N14" s="1072"/>
      <c r="O14" s="1072"/>
      <c r="P14" s="1072"/>
      <c r="Q14" s="1072"/>
      <c r="R14" s="1072"/>
    </row>
    <row r="15" spans="1:21" ht="15" customHeight="1" x14ac:dyDescent="0.35">
      <c r="B15" s="1076" t="s">
        <v>38</v>
      </c>
      <c r="C15" s="1072"/>
      <c r="D15" s="1077" t="s">
        <v>364</v>
      </c>
      <c r="E15" s="1078" t="s">
        <v>364</v>
      </c>
      <c r="F15" s="1072"/>
      <c r="G15" s="1077" t="s">
        <v>364</v>
      </c>
      <c r="H15" s="1078" t="s">
        <v>364</v>
      </c>
      <c r="I15" s="1072"/>
      <c r="J15" s="1077" t="s">
        <v>364</v>
      </c>
      <c r="K15" s="1078" t="s">
        <v>364</v>
      </c>
      <c r="L15" s="1072"/>
      <c r="M15" s="1072"/>
      <c r="N15" s="1072"/>
      <c r="O15" s="1072"/>
      <c r="P15" s="1072"/>
      <c r="Q15" s="1072"/>
      <c r="R15" s="1072"/>
    </row>
    <row r="16" spans="1:21" ht="15" customHeight="1" x14ac:dyDescent="0.35">
      <c r="B16" s="1076" t="s">
        <v>6</v>
      </c>
      <c r="C16" s="1072"/>
      <c r="D16" s="1077" t="s">
        <v>364</v>
      </c>
      <c r="E16" s="1078" t="s">
        <v>364</v>
      </c>
      <c r="F16" s="1072"/>
      <c r="G16" s="1077" t="s">
        <v>364</v>
      </c>
      <c r="H16" s="1078" t="s">
        <v>364</v>
      </c>
      <c r="I16" s="1072"/>
      <c r="J16" s="1077" t="s">
        <v>364</v>
      </c>
      <c r="K16" s="1078" t="s">
        <v>364</v>
      </c>
      <c r="L16" s="1072"/>
      <c r="M16" s="1072"/>
      <c r="N16" s="1072"/>
      <c r="O16" s="1072"/>
      <c r="P16" s="1072"/>
      <c r="Q16" s="1072"/>
      <c r="R16" s="1072"/>
    </row>
    <row r="17" spans="1:18" ht="15" customHeight="1" x14ac:dyDescent="0.35">
      <c r="B17" s="1076" t="s">
        <v>5</v>
      </c>
      <c r="C17" s="1072"/>
      <c r="D17" s="1077" t="s">
        <v>364</v>
      </c>
      <c r="E17" s="1078" t="s">
        <v>364</v>
      </c>
      <c r="F17" s="1072"/>
      <c r="G17" s="1077" t="s">
        <v>364</v>
      </c>
      <c r="H17" s="1078" t="s">
        <v>364</v>
      </c>
      <c r="I17" s="1072"/>
      <c r="J17" s="1077" t="s">
        <v>364</v>
      </c>
      <c r="K17" s="1078" t="s">
        <v>364</v>
      </c>
      <c r="L17" s="1072"/>
      <c r="M17" s="1072"/>
      <c r="N17" s="1072"/>
      <c r="O17" s="1072"/>
      <c r="P17" s="1072"/>
      <c r="Q17" s="1072"/>
      <c r="R17" s="1072"/>
    </row>
    <row r="18" spans="1:18" ht="15" customHeight="1" x14ac:dyDescent="0.35">
      <c r="B18" s="1076" t="s">
        <v>4</v>
      </c>
      <c r="C18" s="1072"/>
      <c r="D18" s="1077" t="s">
        <v>364</v>
      </c>
      <c r="E18" s="1078" t="s">
        <v>364</v>
      </c>
      <c r="F18" s="1072"/>
      <c r="G18" s="1077" t="s">
        <v>364</v>
      </c>
      <c r="H18" s="1078" t="s">
        <v>364</v>
      </c>
      <c r="I18" s="1072"/>
      <c r="J18" s="1077" t="s">
        <v>364</v>
      </c>
      <c r="K18" s="1078" t="s">
        <v>364</v>
      </c>
      <c r="L18" s="1072"/>
      <c r="M18" s="1072"/>
      <c r="N18" s="1072"/>
      <c r="O18" s="1072"/>
      <c r="P18" s="1072"/>
      <c r="Q18" s="1072"/>
      <c r="R18" s="1072"/>
    </row>
    <row r="19" spans="1:18" ht="15" customHeight="1" x14ac:dyDescent="0.35">
      <c r="B19" s="1076" t="s">
        <v>40</v>
      </c>
      <c r="C19" s="1072"/>
      <c r="D19" s="1077" t="s">
        <v>364</v>
      </c>
      <c r="E19" s="1078" t="s">
        <v>364</v>
      </c>
      <c r="F19" s="1072"/>
      <c r="G19" s="1077" t="s">
        <v>364</v>
      </c>
      <c r="H19" s="1078" t="s">
        <v>364</v>
      </c>
      <c r="I19" s="1072"/>
      <c r="J19" s="1077" t="s">
        <v>364</v>
      </c>
      <c r="K19" s="1078" t="s">
        <v>364</v>
      </c>
      <c r="L19" s="1072"/>
      <c r="M19" s="1072"/>
      <c r="N19" s="1072"/>
      <c r="O19" s="1072"/>
      <c r="P19" s="1072"/>
      <c r="Q19" s="1072"/>
      <c r="R19" s="1072"/>
    </row>
    <row r="20" spans="1:18" ht="15" customHeight="1" x14ac:dyDescent="0.35">
      <c r="B20" s="1076" t="s">
        <v>41</v>
      </c>
      <c r="C20" s="1072"/>
      <c r="D20" s="1077" t="s">
        <v>364</v>
      </c>
      <c r="E20" s="1078" t="s">
        <v>364</v>
      </c>
      <c r="F20" s="1072"/>
      <c r="G20" s="1077" t="s">
        <v>364</v>
      </c>
      <c r="H20" s="1078" t="s">
        <v>364</v>
      </c>
      <c r="I20" s="1072"/>
      <c r="J20" s="1077" t="s">
        <v>364</v>
      </c>
      <c r="K20" s="1078" t="s">
        <v>364</v>
      </c>
      <c r="L20" s="1072"/>
      <c r="M20" s="1072"/>
      <c r="N20" s="1072"/>
      <c r="O20" s="1072"/>
      <c r="P20" s="1072"/>
      <c r="Q20" s="1072"/>
      <c r="R20" s="1072"/>
    </row>
    <row r="21" spans="1:18" ht="15" customHeight="1" x14ac:dyDescent="0.35">
      <c r="B21" s="1076" t="s">
        <v>3</v>
      </c>
      <c r="C21" s="1072"/>
      <c r="D21" s="1077" t="s">
        <v>364</v>
      </c>
      <c r="E21" s="1078" t="s">
        <v>364</v>
      </c>
      <c r="F21" s="1072"/>
      <c r="G21" s="1077" t="s">
        <v>364</v>
      </c>
      <c r="H21" s="1078" t="s">
        <v>364</v>
      </c>
      <c r="I21" s="1072"/>
      <c r="J21" s="1077" t="s">
        <v>364</v>
      </c>
      <c r="K21" s="1078" t="s">
        <v>364</v>
      </c>
      <c r="L21" s="1072"/>
      <c r="M21" s="1072"/>
      <c r="N21" s="1072"/>
      <c r="O21" s="1072"/>
      <c r="P21" s="1072"/>
      <c r="Q21" s="1072"/>
      <c r="R21" s="1072"/>
    </row>
    <row r="22" spans="1:18" ht="15" customHeight="1" x14ac:dyDescent="0.35">
      <c r="B22" s="1076" t="s">
        <v>2</v>
      </c>
      <c r="C22" s="1072"/>
      <c r="D22" s="1077" t="s">
        <v>364</v>
      </c>
      <c r="E22" s="1078" t="s">
        <v>364</v>
      </c>
      <c r="F22" s="1072"/>
      <c r="G22" s="1077" t="s">
        <v>364</v>
      </c>
      <c r="H22" s="1078" t="s">
        <v>364</v>
      </c>
      <c r="I22" s="1072"/>
      <c r="J22" s="1077" t="s">
        <v>364</v>
      </c>
      <c r="K22" s="1078" t="s">
        <v>364</v>
      </c>
      <c r="L22" s="1072"/>
      <c r="M22" s="1072"/>
      <c r="N22" s="1072"/>
      <c r="O22" s="1072"/>
      <c r="P22" s="1072"/>
      <c r="Q22" s="1072"/>
      <c r="R22" s="1072"/>
    </row>
    <row r="23" spans="1:18" ht="15" customHeight="1" x14ac:dyDescent="0.35">
      <c r="B23" s="1076" t="s">
        <v>35</v>
      </c>
      <c r="C23" s="1072"/>
      <c r="D23" s="1077" t="s">
        <v>364</v>
      </c>
      <c r="E23" s="1078" t="s">
        <v>364</v>
      </c>
      <c r="F23" s="1072"/>
      <c r="G23" s="1077" t="s">
        <v>364</v>
      </c>
      <c r="H23" s="1078" t="s">
        <v>364</v>
      </c>
      <c r="I23" s="1072"/>
      <c r="J23" s="1077" t="s">
        <v>364</v>
      </c>
      <c r="K23" s="1078" t="s">
        <v>364</v>
      </c>
      <c r="L23" s="1072"/>
      <c r="M23" s="1072"/>
      <c r="N23" s="1072"/>
      <c r="O23" s="1072"/>
      <c r="P23" s="1072"/>
      <c r="Q23" s="1072"/>
      <c r="R23" s="1072"/>
    </row>
    <row r="24" spans="1:18" ht="15" customHeight="1" x14ac:dyDescent="0.35">
      <c r="B24" s="1076" t="s">
        <v>42</v>
      </c>
      <c r="C24" s="1072"/>
      <c r="D24" s="1077" t="s">
        <v>364</v>
      </c>
      <c r="E24" s="1078" t="s">
        <v>364</v>
      </c>
      <c r="F24" s="1072"/>
      <c r="G24" s="1077" t="s">
        <v>364</v>
      </c>
      <c r="H24" s="1078" t="s">
        <v>364</v>
      </c>
      <c r="I24" s="1072"/>
      <c r="J24" s="1077" t="s">
        <v>364</v>
      </c>
      <c r="K24" s="1078" t="s">
        <v>364</v>
      </c>
      <c r="L24" s="1072"/>
      <c r="M24" s="1072"/>
      <c r="N24" s="1072"/>
      <c r="O24" s="1072"/>
      <c r="P24" s="1072"/>
      <c r="Q24" s="1072"/>
      <c r="R24" s="1072"/>
    </row>
    <row r="25" spans="1:18" ht="15" customHeight="1" x14ac:dyDescent="0.35">
      <c r="B25" s="1076" t="s">
        <v>43</v>
      </c>
      <c r="C25" s="1072"/>
      <c r="D25" s="1077" t="s">
        <v>364</v>
      </c>
      <c r="E25" s="1078" t="s">
        <v>364</v>
      </c>
      <c r="F25" s="1072"/>
      <c r="G25" s="1077" t="s">
        <v>364</v>
      </c>
      <c r="H25" s="1078" t="s">
        <v>364</v>
      </c>
      <c r="I25" s="1072"/>
      <c r="J25" s="1077" t="s">
        <v>364</v>
      </c>
      <c r="K25" s="1078" t="s">
        <v>364</v>
      </c>
      <c r="L25" s="1072"/>
      <c r="M25" s="1072"/>
      <c r="N25" s="1072"/>
      <c r="O25" s="1072"/>
      <c r="P25" s="1072"/>
      <c r="Q25" s="1072"/>
      <c r="R25" s="1072"/>
    </row>
    <row r="26" spans="1:18" ht="15" customHeight="1" x14ac:dyDescent="0.35">
      <c r="B26" s="1076" t="s">
        <v>44</v>
      </c>
      <c r="C26" s="1072"/>
      <c r="D26" s="1077" t="s">
        <v>364</v>
      </c>
      <c r="E26" s="1078" t="s">
        <v>364</v>
      </c>
      <c r="F26" s="1072"/>
      <c r="G26" s="1077" t="s">
        <v>364</v>
      </c>
      <c r="H26" s="1078" t="s">
        <v>364</v>
      </c>
      <c r="I26" s="1072"/>
      <c r="J26" s="1077" t="s">
        <v>364</v>
      </c>
      <c r="K26" s="1078" t="s">
        <v>364</v>
      </c>
      <c r="L26" s="1072"/>
      <c r="M26" s="1072"/>
      <c r="N26" s="1072"/>
      <c r="O26" s="1072"/>
      <c r="P26" s="1072"/>
      <c r="Q26" s="1072"/>
      <c r="R26" s="1072"/>
    </row>
    <row r="27" spans="1:18" ht="15" customHeight="1" x14ac:dyDescent="0.35">
      <c r="B27" s="1076" t="s">
        <v>45</v>
      </c>
      <c r="C27" s="1072"/>
      <c r="D27" s="1077" t="s">
        <v>364</v>
      </c>
      <c r="E27" s="1078" t="s">
        <v>364</v>
      </c>
      <c r="F27" s="1072"/>
      <c r="G27" s="1077" t="s">
        <v>364</v>
      </c>
      <c r="H27" s="1078" t="s">
        <v>364</v>
      </c>
      <c r="I27" s="1072"/>
      <c r="J27" s="1077" t="s">
        <v>364</v>
      </c>
      <c r="K27" s="1078" t="s">
        <v>364</v>
      </c>
      <c r="L27" s="1072"/>
      <c r="M27" s="1072"/>
      <c r="N27" s="1072"/>
      <c r="O27" s="1072"/>
      <c r="P27" s="1072"/>
      <c r="Q27" s="1072"/>
      <c r="R27" s="1072"/>
    </row>
    <row r="28" spans="1:18" ht="15" customHeight="1" x14ac:dyDescent="0.35">
      <c r="B28" s="1076" t="s">
        <v>46</v>
      </c>
      <c r="C28" s="1072"/>
      <c r="D28" s="1077" t="s">
        <v>364</v>
      </c>
      <c r="E28" s="1078" t="s">
        <v>364</v>
      </c>
      <c r="F28" s="1072"/>
      <c r="G28" s="1077" t="s">
        <v>364</v>
      </c>
      <c r="H28" s="1078" t="s">
        <v>364</v>
      </c>
      <c r="I28" s="1072"/>
      <c r="J28" s="1077" t="s">
        <v>364</v>
      </c>
      <c r="K28" s="1078" t="s">
        <v>364</v>
      </c>
      <c r="L28" s="1072"/>
      <c r="M28" s="1072"/>
      <c r="N28" s="1072"/>
      <c r="O28" s="1072"/>
      <c r="P28" s="1072"/>
      <c r="Q28" s="1072"/>
      <c r="R28" s="1072"/>
    </row>
    <row r="29" spans="1:18" ht="15" customHeight="1" x14ac:dyDescent="0.35">
      <c r="B29" s="1079" t="s">
        <v>1</v>
      </c>
      <c r="C29" s="1072"/>
      <c r="D29" s="1080" t="s">
        <v>364</v>
      </c>
      <c r="E29" s="1081" t="s">
        <v>364</v>
      </c>
      <c r="F29" s="1072"/>
      <c r="G29" s="1080" t="s">
        <v>364</v>
      </c>
      <c r="H29" s="1081" t="s">
        <v>364</v>
      </c>
      <c r="I29" s="1072"/>
      <c r="J29" s="1080" t="s">
        <v>364</v>
      </c>
      <c r="K29" s="1081" t="s">
        <v>364</v>
      </c>
      <c r="L29" s="1072"/>
      <c r="M29" s="1072"/>
      <c r="N29" s="1072"/>
      <c r="O29" s="1072"/>
      <c r="P29" s="1072"/>
      <c r="Q29" s="1072"/>
      <c r="R29" s="1072"/>
    </row>
    <row r="30" spans="1:18" ht="15" customHeight="1" x14ac:dyDescent="0.35">
      <c r="B30" s="1310" t="s">
        <v>0</v>
      </c>
      <c r="C30" s="672"/>
      <c r="D30" s="1311">
        <v>15.413197278911596</v>
      </c>
      <c r="E30" s="1312">
        <v>5.3511681180889283E-3</v>
      </c>
      <c r="F30" s="672"/>
      <c r="G30" s="1311">
        <v>15.06954545454545</v>
      </c>
      <c r="H30" s="1312">
        <v>0.1542616181560677</v>
      </c>
      <c r="I30" s="672"/>
      <c r="J30" s="1311">
        <v>14.848888888888892</v>
      </c>
      <c r="K30" s="1312">
        <v>0.19985201625794602</v>
      </c>
      <c r="L30" s="672"/>
      <c r="M30" s="672"/>
      <c r="N30" s="672"/>
      <c r="O30" s="672"/>
      <c r="P30" s="672"/>
      <c r="Q30" s="672"/>
      <c r="R30" s="672"/>
    </row>
    <row r="31" spans="1:18" x14ac:dyDescent="0.35">
      <c r="A31" s="1072"/>
      <c r="B31" s="1072"/>
      <c r="C31" s="1072"/>
      <c r="D31" s="1072"/>
      <c r="E31" s="1072"/>
      <c r="F31" s="1072"/>
      <c r="G31" s="1072"/>
      <c r="H31" s="1072"/>
      <c r="I31" s="1072"/>
      <c r="J31" s="1072"/>
      <c r="K31" s="1072"/>
      <c r="L31" s="1072"/>
      <c r="M31" s="1072"/>
      <c r="N31" s="1072"/>
      <c r="O31" s="1072"/>
      <c r="P31" s="1072"/>
      <c r="Q31" s="1072"/>
      <c r="R31" s="1072"/>
    </row>
    <row r="32" spans="1:18" ht="12.75" customHeight="1" x14ac:dyDescent="0.35">
      <c r="B32" s="1082" t="s">
        <v>189</v>
      </c>
      <c r="C32" s="1083"/>
      <c r="D32" s="1082"/>
      <c r="E32" s="1082"/>
      <c r="F32" s="1083"/>
      <c r="G32" s="1082"/>
      <c r="H32" s="1082"/>
      <c r="I32" s="1083"/>
      <c r="J32" s="1082"/>
      <c r="K32" s="1082"/>
      <c r="L32" s="1083"/>
      <c r="M32" s="1083"/>
      <c r="N32" s="1083"/>
      <c r="O32" s="1083"/>
      <c r="P32" s="1083"/>
      <c r="Q32" s="1083"/>
      <c r="R32" s="1083"/>
    </row>
    <row r="33" spans="2:11" ht="47.5" customHeight="1" x14ac:dyDescent="0.35">
      <c r="B33" s="1645" t="s">
        <v>289</v>
      </c>
      <c r="C33" s="1645"/>
      <c r="D33" s="1645"/>
      <c r="E33" s="1645"/>
      <c r="F33" s="1645"/>
      <c r="G33" s="1645"/>
      <c r="H33" s="1645"/>
      <c r="I33" s="1645"/>
      <c r="J33" s="1645"/>
      <c r="K33" s="1645"/>
    </row>
  </sheetData>
  <mergeCells count="7">
    <mergeCell ref="B33:K33"/>
    <mergeCell ref="B6:L6"/>
    <mergeCell ref="B7:L7"/>
    <mergeCell ref="B9:B10"/>
    <mergeCell ref="D9:E9"/>
    <mergeCell ref="G9:H9"/>
    <mergeCell ref="J9:K9"/>
  </mergeCells>
  <conditionalFormatting sqref="D12:D29">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D14">
    <cfRule type="colorScale" priority="7">
      <colorScale>
        <cfvo type="min"/>
        <cfvo type="max"/>
        <color theme="4" tint="0.79998168889431442"/>
        <color theme="4" tint="0.79998168889431442"/>
      </colorScale>
    </cfRule>
  </conditionalFormatting>
  <conditionalFormatting sqref="G12:G13 G15:G29">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G14">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J12:J13 J15:J29">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J14">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election activeCell="D13" sqref="D13:K33"/>
    </sheetView>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7"/>
      <c r="H1" s="340"/>
      <c r="I1" s="341"/>
      <c r="J1" s="340"/>
      <c r="K1" s="750"/>
      <c r="L1" s="750"/>
      <c r="M1" s="750"/>
      <c r="N1" s="750"/>
      <c r="O1" s="340"/>
      <c r="P1" s="340"/>
      <c r="Q1" s="340"/>
      <c r="R1" s="750"/>
      <c r="S1" s="75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51"/>
      <c r="C2" s="343"/>
      <c r="D2" s="751"/>
      <c r="E2" s="751"/>
      <c r="F2" s="751"/>
      <c r="G2" s="751"/>
      <c r="H2" s="751"/>
      <c r="I2" s="751"/>
      <c r="J2" s="343"/>
      <c r="K2" s="750"/>
      <c r="L2" s="750"/>
      <c r="M2" s="750"/>
      <c r="N2" s="750"/>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388"/>
      <c r="C3" s="1388"/>
      <c r="D3" s="1388"/>
      <c r="E3" s="1388"/>
      <c r="F3" s="1388"/>
      <c r="G3" s="1388"/>
      <c r="H3" s="1388"/>
      <c r="I3" s="1388"/>
      <c r="J3" s="345"/>
      <c r="K3" s="750"/>
      <c r="L3" s="750"/>
      <c r="M3" s="750"/>
      <c r="N3" s="750"/>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654" t="s">
        <v>334</v>
      </c>
      <c r="B4" s="1654"/>
      <c r="C4" s="1654"/>
      <c r="D4" s="1654"/>
      <c r="E4" s="1654"/>
      <c r="F4" s="1654"/>
      <c r="G4" s="1654"/>
      <c r="H4" s="1654"/>
      <c r="I4" s="1654"/>
      <c r="J4" s="1654"/>
      <c r="K4" s="1654"/>
      <c r="L4" s="1654"/>
      <c r="M4" s="1654"/>
      <c r="N4" s="1654"/>
      <c r="O4" s="1654"/>
      <c r="P4" s="1654"/>
      <c r="Q4" s="1654"/>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15" t="str">
        <f>porsaad!$B$6</f>
        <v>Situación a 30 de junio de 2024</v>
      </c>
      <c r="C5" s="1415"/>
      <c r="D5" s="1415"/>
      <c r="E5" s="1415"/>
      <c r="F5" s="1415"/>
      <c r="G5" s="1415"/>
      <c r="H5" s="1415"/>
      <c r="I5" s="1415"/>
      <c r="J5" s="1415"/>
      <c r="K5" s="1415"/>
      <c r="L5" s="1415"/>
      <c r="M5" s="1415"/>
      <c r="N5" s="1415"/>
      <c r="O5" s="1415"/>
      <c r="P5" s="1415"/>
      <c r="Q5" s="1415"/>
      <c r="R5" s="877"/>
      <c r="S5" s="877"/>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8"/>
      <c r="M6" s="1108"/>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5"/>
      <c r="M7" s="755"/>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655" t="s">
        <v>492</v>
      </c>
      <c r="C8" s="1656"/>
      <c r="D8" s="1657"/>
      <c r="E8" s="1657"/>
      <c r="F8" s="1657"/>
      <c r="G8" s="1657"/>
      <c r="H8" s="1657"/>
      <c r="I8" s="1657"/>
      <c r="J8" s="1657"/>
      <c r="K8" s="1658"/>
      <c r="L8" s="755"/>
      <c r="M8" s="755"/>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9"/>
      <c r="L9" s="742"/>
      <c r="M9" s="742"/>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00" t="s">
        <v>12</v>
      </c>
      <c r="C10" s="893"/>
      <c r="D10" s="1502" t="s">
        <v>166</v>
      </c>
      <c r="E10" s="1503"/>
      <c r="F10" s="746"/>
      <c r="G10" s="1502" t="s">
        <v>165</v>
      </c>
      <c r="H10" s="1503"/>
      <c r="I10" s="746"/>
      <c r="J10" s="1502" t="s">
        <v>167</v>
      </c>
      <c r="K10" s="1503"/>
      <c r="L10" s="1110"/>
      <c r="M10" s="1110"/>
      <c r="N10" s="320"/>
      <c r="O10" s="320"/>
      <c r="P10" s="320"/>
      <c r="Q10" s="320"/>
      <c r="R10" s="320"/>
      <c r="S10" s="320"/>
      <c r="T10" s="893"/>
      <c r="U10" s="893"/>
      <c r="V10" s="893"/>
      <c r="W10" s="893"/>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557"/>
      <c r="C11" s="320"/>
      <c r="D11" s="793" t="s">
        <v>159</v>
      </c>
      <c r="E11" s="792" t="s">
        <v>158</v>
      </c>
      <c r="F11" s="746"/>
      <c r="G11" s="793" t="s">
        <v>160</v>
      </c>
      <c r="H11" s="792" t="s">
        <v>158</v>
      </c>
      <c r="I11" s="746"/>
      <c r="J11" s="793" t="s">
        <v>160</v>
      </c>
      <c r="K11" s="792" t="s">
        <v>158</v>
      </c>
      <c r="L11" s="1106"/>
      <c r="M11" s="1106"/>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6"/>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7" t="s">
        <v>8</v>
      </c>
      <c r="C13" s="329"/>
      <c r="D13" s="759">
        <v>28355</v>
      </c>
      <c r="E13" s="1111">
        <v>354.74</v>
      </c>
      <c r="F13" s="758"/>
      <c r="G13" s="760">
        <v>35492</v>
      </c>
      <c r="H13" s="1111">
        <v>233.27</v>
      </c>
      <c r="I13" s="758"/>
      <c r="J13" s="760">
        <v>35492</v>
      </c>
      <c r="K13" s="1111">
        <v>585.08000000000004</v>
      </c>
      <c r="L13" s="329"/>
      <c r="M13" s="329">
        <f>_xlfn.RANK.EQ(K13,K$13:K$33,0)</f>
        <v>2</v>
      </c>
      <c r="N13" s="329">
        <v>1</v>
      </c>
      <c r="O13" s="329">
        <f>MATCH(N13,M$13:M$33,0)</f>
        <v>5</v>
      </c>
      <c r="P13" s="361" t="str">
        <f t="shared" ref="P13:P32" si="0">INDEX(B$13:B$33,O13,1)</f>
        <v>Canarias</v>
      </c>
      <c r="Q13" s="1112">
        <f>INDEX(K$13:K$33,O13,1)</f>
        <v>591.41</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5" t="s">
        <v>7</v>
      </c>
      <c r="C14" s="329"/>
      <c r="D14" s="766">
        <v>7629</v>
      </c>
      <c r="E14" s="1111">
        <v>157.21</v>
      </c>
      <c r="F14" s="758"/>
      <c r="G14" s="767">
        <v>7228</v>
      </c>
      <c r="H14" s="1111">
        <v>53.37</v>
      </c>
      <c r="I14" s="758"/>
      <c r="J14" s="767">
        <v>7228</v>
      </c>
      <c r="K14" s="1111">
        <v>211.44</v>
      </c>
      <c r="L14" s="329"/>
      <c r="M14" s="329">
        <f t="shared" ref="M14:M33" si="1">_xlfn.RANK.EQ(K14,K$13:K$33,0)</f>
        <v>13</v>
      </c>
      <c r="N14" s="329">
        <v>2</v>
      </c>
      <c r="O14" s="329">
        <f t="shared" ref="O14:O32" si="2">MATCH(N14,M$13:M$33,0)</f>
        <v>1</v>
      </c>
      <c r="P14" s="361" t="str">
        <f t="shared" si="0"/>
        <v>Andalucía</v>
      </c>
      <c r="Q14" s="1112">
        <f t="shared" ref="Q14:Q32" si="3">INDEX(K$13:K$33,O14,1)</f>
        <v>585.08000000000004</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5" t="s">
        <v>37</v>
      </c>
      <c r="C15" s="329"/>
      <c r="D15" s="766">
        <v>4596</v>
      </c>
      <c r="E15" s="1111">
        <v>256.08999999999997</v>
      </c>
      <c r="F15" s="758"/>
      <c r="G15" s="767">
        <v>6266</v>
      </c>
      <c r="H15" s="1111">
        <v>92.01</v>
      </c>
      <c r="I15" s="758"/>
      <c r="J15" s="767">
        <v>6266</v>
      </c>
      <c r="K15" s="1111">
        <v>320.06</v>
      </c>
      <c r="L15" s="329"/>
      <c r="M15" s="329">
        <f t="shared" si="1"/>
        <v>6</v>
      </c>
      <c r="N15" s="329">
        <v>3</v>
      </c>
      <c r="O15" s="329">
        <f>MATCH(N15,M$13:M$33,0)</f>
        <v>14</v>
      </c>
      <c r="P15" s="361" t="str">
        <f t="shared" si="0"/>
        <v>Murcia, Región de</v>
      </c>
      <c r="Q15" s="1112">
        <f t="shared" si="3"/>
        <v>515.27</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5" t="s">
        <v>38</v>
      </c>
      <c r="C16" s="329"/>
      <c r="D16" s="766">
        <v>8329</v>
      </c>
      <c r="E16" s="1111">
        <v>122.32</v>
      </c>
      <c r="F16" s="758"/>
      <c r="G16" s="767">
        <v>5889</v>
      </c>
      <c r="H16" s="1111">
        <v>125.48</v>
      </c>
      <c r="I16" s="758"/>
      <c r="J16" s="767">
        <v>5889</v>
      </c>
      <c r="K16" s="1111">
        <v>245.5</v>
      </c>
      <c r="L16" s="329"/>
      <c r="M16" s="329">
        <f t="shared" si="1"/>
        <v>12</v>
      </c>
      <c r="N16" s="329">
        <v>4</v>
      </c>
      <c r="O16" s="329">
        <f t="shared" si="2"/>
        <v>12</v>
      </c>
      <c r="P16" s="361" t="str">
        <f t="shared" si="0"/>
        <v>Galicia</v>
      </c>
      <c r="Q16" s="1112">
        <f t="shared" si="3"/>
        <v>380.49</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5" t="s">
        <v>6</v>
      </c>
      <c r="C17" s="329"/>
      <c r="D17" s="766">
        <v>10334</v>
      </c>
      <c r="E17" s="1113">
        <v>395.02</v>
      </c>
      <c r="F17" s="758"/>
      <c r="G17" s="767">
        <v>8013</v>
      </c>
      <c r="H17" s="1111">
        <v>179.91</v>
      </c>
      <c r="I17" s="758"/>
      <c r="J17" s="767">
        <v>8013</v>
      </c>
      <c r="K17" s="1111">
        <v>591.41</v>
      </c>
      <c r="L17" s="329"/>
      <c r="M17" s="329">
        <f t="shared" si="1"/>
        <v>1</v>
      </c>
      <c r="N17" s="329">
        <v>5</v>
      </c>
      <c r="O17" s="329">
        <f t="shared" si="2"/>
        <v>21</v>
      </c>
      <c r="P17" s="361" t="str">
        <f t="shared" si="0"/>
        <v>TOTAL</v>
      </c>
      <c r="Q17" s="1112">
        <f t="shared" si="3"/>
        <v>330.99</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5" t="s">
        <v>5</v>
      </c>
      <c r="C18" s="329"/>
      <c r="D18" s="770">
        <v>3032</v>
      </c>
      <c r="E18" s="1113">
        <v>146.6</v>
      </c>
      <c r="F18" s="758"/>
      <c r="G18" s="771">
        <v>1879</v>
      </c>
      <c r="H18" s="1111">
        <v>69.06</v>
      </c>
      <c r="I18" s="758"/>
      <c r="J18" s="771">
        <v>1879</v>
      </c>
      <c r="K18" s="1111">
        <v>209.01</v>
      </c>
      <c r="L18" s="329"/>
      <c r="M18" s="329">
        <f t="shared" si="1"/>
        <v>14</v>
      </c>
      <c r="N18" s="329">
        <v>6</v>
      </c>
      <c r="O18" s="329">
        <f t="shared" si="2"/>
        <v>3</v>
      </c>
      <c r="P18" s="361" t="str">
        <f t="shared" si="0"/>
        <v>Asturias, Principado de</v>
      </c>
      <c r="Q18" s="1114">
        <f t="shared" si="3"/>
        <v>320.06</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4" customFormat="1" ht="18" customHeight="1" x14ac:dyDescent="0.25">
      <c r="A19" s="450"/>
      <c r="B19" s="773" t="s">
        <v>162</v>
      </c>
      <c r="C19" s="329"/>
      <c r="D19" s="766">
        <v>24282</v>
      </c>
      <c r="E19" s="1113">
        <v>118.7</v>
      </c>
      <c r="F19" s="758"/>
      <c r="G19" s="774">
        <v>17390</v>
      </c>
      <c r="H19" s="1111">
        <v>0.11</v>
      </c>
      <c r="I19" s="758"/>
      <c r="J19" s="774">
        <v>17390</v>
      </c>
      <c r="K19" s="1111">
        <v>126.75</v>
      </c>
      <c r="L19" s="329"/>
      <c r="M19" s="329">
        <f t="shared" si="1"/>
        <v>19</v>
      </c>
      <c r="N19" s="329">
        <v>7</v>
      </c>
      <c r="O19" s="329">
        <f t="shared" si="2"/>
        <v>10</v>
      </c>
      <c r="P19" s="361" t="str">
        <f t="shared" si="0"/>
        <v>Comunitat Valenciana</v>
      </c>
      <c r="Q19" s="1112">
        <f t="shared" si="3"/>
        <v>314.32</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4" customFormat="1" ht="18" customHeight="1" x14ac:dyDescent="0.25">
      <c r="A20" s="450"/>
      <c r="B20" s="773" t="s">
        <v>40</v>
      </c>
      <c r="C20" s="329"/>
      <c r="D20" s="766">
        <v>15577</v>
      </c>
      <c r="E20" s="1113">
        <v>130.44999999999999</v>
      </c>
      <c r="F20" s="758"/>
      <c r="G20" s="774">
        <v>13183</v>
      </c>
      <c r="H20" s="1111">
        <v>67.069999999999993</v>
      </c>
      <c r="I20" s="758"/>
      <c r="J20" s="774">
        <v>13183</v>
      </c>
      <c r="K20" s="1111">
        <v>194.9</v>
      </c>
      <c r="L20" s="329"/>
      <c r="M20" s="329">
        <f t="shared" si="1"/>
        <v>16</v>
      </c>
      <c r="N20" s="329">
        <v>8</v>
      </c>
      <c r="O20" s="329">
        <f t="shared" si="2"/>
        <v>11</v>
      </c>
      <c r="P20" s="361" t="str">
        <f t="shared" si="0"/>
        <v>Extremadura</v>
      </c>
      <c r="Q20" s="1112">
        <f t="shared" si="3"/>
        <v>294.35000000000002</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4" customFormat="1" ht="18" customHeight="1" x14ac:dyDescent="0.25">
      <c r="A21" s="450"/>
      <c r="B21" s="773" t="s">
        <v>41</v>
      </c>
      <c r="C21" s="329"/>
      <c r="D21" s="766">
        <v>61768</v>
      </c>
      <c r="E21" s="1113">
        <v>176.34</v>
      </c>
      <c r="F21" s="758"/>
      <c r="G21" s="774">
        <v>23729</v>
      </c>
      <c r="H21" s="1111">
        <v>101.28</v>
      </c>
      <c r="I21" s="758"/>
      <c r="J21" s="774">
        <v>23729</v>
      </c>
      <c r="K21" s="1111">
        <v>273.07</v>
      </c>
      <c r="L21" s="329"/>
      <c r="M21" s="329">
        <f t="shared" si="1"/>
        <v>11</v>
      </c>
      <c r="N21" s="329">
        <v>9</v>
      </c>
      <c r="O21" s="329">
        <f>MATCH(N21,M$13:M$33,0)</f>
        <v>13</v>
      </c>
      <c r="P21" s="361" t="str">
        <f t="shared" si="0"/>
        <v>Madrid, Comunidad de*</v>
      </c>
      <c r="Q21" s="1112">
        <f t="shared" si="3"/>
        <v>290.10000000000002</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4" customFormat="1" ht="18" customHeight="1" x14ac:dyDescent="0.25">
      <c r="A22" s="450"/>
      <c r="B22" s="773" t="s">
        <v>3</v>
      </c>
      <c r="C22" s="329"/>
      <c r="D22" s="766">
        <v>35699</v>
      </c>
      <c r="E22" s="1113">
        <v>216.78</v>
      </c>
      <c r="F22" s="758"/>
      <c r="G22" s="774">
        <v>27649</v>
      </c>
      <c r="H22" s="1111">
        <v>99.27</v>
      </c>
      <c r="I22" s="758"/>
      <c r="J22" s="774">
        <v>27649</v>
      </c>
      <c r="K22" s="1111">
        <v>314.32</v>
      </c>
      <c r="L22" s="329"/>
      <c r="M22" s="329">
        <f t="shared" si="1"/>
        <v>7</v>
      </c>
      <c r="N22" s="329">
        <v>10</v>
      </c>
      <c r="O22" s="329">
        <f t="shared" si="2"/>
        <v>19</v>
      </c>
      <c r="P22" s="361" t="str">
        <f t="shared" si="0"/>
        <v>Melilla</v>
      </c>
      <c r="Q22" s="1112">
        <f t="shared" si="3"/>
        <v>276.01</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5" t="s">
        <v>2</v>
      </c>
      <c r="C23" s="329"/>
      <c r="D23" s="766">
        <v>8550</v>
      </c>
      <c r="E23" s="1113">
        <v>129.91999999999999</v>
      </c>
      <c r="F23" s="758"/>
      <c r="G23" s="767">
        <v>4452</v>
      </c>
      <c r="H23" s="1111">
        <v>157.36000000000001</v>
      </c>
      <c r="I23" s="758"/>
      <c r="J23" s="767">
        <v>4452</v>
      </c>
      <c r="K23" s="1111">
        <v>294.35000000000002</v>
      </c>
      <c r="L23" s="329"/>
      <c r="M23" s="329">
        <f t="shared" si="1"/>
        <v>8</v>
      </c>
      <c r="N23" s="329">
        <v>11</v>
      </c>
      <c r="O23" s="329">
        <f t="shared" si="2"/>
        <v>9</v>
      </c>
      <c r="P23" s="361" t="str">
        <f t="shared" si="0"/>
        <v>Cataluña</v>
      </c>
      <c r="Q23" s="1112">
        <f t="shared" si="3"/>
        <v>273.07</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5" t="s">
        <v>35</v>
      </c>
      <c r="C24" s="329"/>
      <c r="D24" s="766">
        <v>5961</v>
      </c>
      <c r="E24" s="1113">
        <v>283.23</v>
      </c>
      <c r="F24" s="758"/>
      <c r="G24" s="767">
        <v>8658</v>
      </c>
      <c r="H24" s="1111">
        <v>98.59</v>
      </c>
      <c r="I24" s="758"/>
      <c r="J24" s="767">
        <v>8658</v>
      </c>
      <c r="K24" s="1111">
        <v>380.49</v>
      </c>
      <c r="L24" s="329"/>
      <c r="M24" s="329">
        <f t="shared" si="1"/>
        <v>4</v>
      </c>
      <c r="N24" s="329">
        <v>12</v>
      </c>
      <c r="O24" s="329">
        <f t="shared" si="2"/>
        <v>4</v>
      </c>
      <c r="P24" s="361" t="str">
        <f t="shared" si="0"/>
        <v>Balears, Illes</v>
      </c>
      <c r="Q24" s="1112">
        <f t="shared" si="3"/>
        <v>245.5</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5" t="s">
        <v>163</v>
      </c>
      <c r="C25" s="329"/>
      <c r="D25" s="766">
        <v>41624</v>
      </c>
      <c r="E25" s="1113">
        <v>175.89</v>
      </c>
      <c r="F25" s="758"/>
      <c r="G25" s="767">
        <v>28862</v>
      </c>
      <c r="H25" s="1111">
        <v>58.7</v>
      </c>
      <c r="I25" s="758"/>
      <c r="J25" s="767">
        <v>28862</v>
      </c>
      <c r="K25" s="1111">
        <v>290.10000000000002</v>
      </c>
      <c r="L25" s="329"/>
      <c r="M25" s="329">
        <f t="shared" si="1"/>
        <v>9</v>
      </c>
      <c r="N25" s="329">
        <v>13</v>
      </c>
      <c r="O25" s="329">
        <f t="shared" si="2"/>
        <v>2</v>
      </c>
      <c r="P25" s="361" t="str">
        <f t="shared" si="0"/>
        <v>Aragón</v>
      </c>
      <c r="Q25" s="1112">
        <f t="shared" si="3"/>
        <v>211.44</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5" t="s">
        <v>43</v>
      </c>
      <c r="C26" s="329"/>
      <c r="D26" s="766">
        <v>10050</v>
      </c>
      <c r="E26" s="1113">
        <v>294.94</v>
      </c>
      <c r="F26" s="758"/>
      <c r="G26" s="767">
        <v>5738</v>
      </c>
      <c r="H26" s="1111">
        <v>253</v>
      </c>
      <c r="I26" s="758"/>
      <c r="J26" s="767">
        <v>5738</v>
      </c>
      <c r="K26" s="1111">
        <v>515.27</v>
      </c>
      <c r="L26" s="329"/>
      <c r="M26" s="329">
        <f t="shared" si="1"/>
        <v>3</v>
      </c>
      <c r="N26" s="329">
        <v>14</v>
      </c>
      <c r="O26" s="329">
        <f t="shared" si="2"/>
        <v>6</v>
      </c>
      <c r="P26" s="361" t="str">
        <f t="shared" si="0"/>
        <v>Cantabria</v>
      </c>
      <c r="Q26" s="1112">
        <f t="shared" si="3"/>
        <v>209.01</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5" t="s">
        <v>44</v>
      </c>
      <c r="C27" s="329"/>
      <c r="D27" s="770">
        <v>1681</v>
      </c>
      <c r="E27" s="1113">
        <v>117.78</v>
      </c>
      <c r="F27" s="758"/>
      <c r="G27" s="771">
        <v>1953</v>
      </c>
      <c r="H27" s="1111">
        <v>82.18</v>
      </c>
      <c r="I27" s="758"/>
      <c r="J27" s="771">
        <v>1953</v>
      </c>
      <c r="K27" s="1111">
        <v>192.86</v>
      </c>
      <c r="L27" s="329"/>
      <c r="M27" s="329">
        <f t="shared" si="1"/>
        <v>17</v>
      </c>
      <c r="N27" s="329">
        <v>15</v>
      </c>
      <c r="O27" s="329">
        <f t="shared" si="2"/>
        <v>17</v>
      </c>
      <c r="P27" s="361" t="str">
        <f t="shared" si="0"/>
        <v>Rioja, La</v>
      </c>
      <c r="Q27" s="1114">
        <f t="shared" si="3"/>
        <v>198.64</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5" t="s">
        <v>164</v>
      </c>
      <c r="C28" s="329"/>
      <c r="D28" s="770">
        <v>17806</v>
      </c>
      <c r="E28" s="1113">
        <v>73.900000000000006</v>
      </c>
      <c r="F28" s="758"/>
      <c r="G28" s="771">
        <v>9239</v>
      </c>
      <c r="H28" s="1111">
        <v>50.58</v>
      </c>
      <c r="I28" s="758"/>
      <c r="J28" s="771">
        <v>9239</v>
      </c>
      <c r="K28" s="1111">
        <v>131.1</v>
      </c>
      <c r="L28" s="329"/>
      <c r="M28" s="329">
        <f t="shared" si="1"/>
        <v>18</v>
      </c>
      <c r="N28" s="329">
        <v>16</v>
      </c>
      <c r="O28" s="329">
        <f t="shared" si="2"/>
        <v>8</v>
      </c>
      <c r="P28" s="361" t="str">
        <f t="shared" si="0"/>
        <v>Castilla - La Mancha</v>
      </c>
      <c r="Q28" s="1112">
        <f t="shared" si="3"/>
        <v>194.9</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5" t="s">
        <v>46</v>
      </c>
      <c r="C29" s="329"/>
      <c r="D29" s="770">
        <v>2471</v>
      </c>
      <c r="E29" s="1115">
        <v>56.57</v>
      </c>
      <c r="F29" s="758"/>
      <c r="G29" s="771">
        <v>1438</v>
      </c>
      <c r="H29" s="1111">
        <v>149.56</v>
      </c>
      <c r="I29" s="758"/>
      <c r="J29" s="771">
        <v>1438</v>
      </c>
      <c r="K29" s="1111">
        <v>198.64</v>
      </c>
      <c r="L29" s="329"/>
      <c r="M29" s="329">
        <f t="shared" si="1"/>
        <v>15</v>
      </c>
      <c r="N29" s="329">
        <v>17</v>
      </c>
      <c r="O29" s="329">
        <f t="shared" si="2"/>
        <v>15</v>
      </c>
      <c r="P29" s="361" t="str">
        <f t="shared" si="0"/>
        <v>Navarra, Comunidad Foral de</v>
      </c>
      <c r="Q29" s="1112">
        <f t="shared" si="3"/>
        <v>192.86</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5" t="s">
        <v>39</v>
      </c>
      <c r="C30" s="329"/>
      <c r="D30" s="771">
        <v>408</v>
      </c>
      <c r="E30" s="1116">
        <v>31.18</v>
      </c>
      <c r="F30" s="758"/>
      <c r="G30" s="771">
        <v>284</v>
      </c>
      <c r="H30" s="1111">
        <v>28.72</v>
      </c>
      <c r="I30" s="758"/>
      <c r="J30" s="771">
        <v>284</v>
      </c>
      <c r="K30" s="1111">
        <v>59.77</v>
      </c>
      <c r="L30" s="329"/>
      <c r="M30" s="329">
        <f t="shared" si="1"/>
        <v>20</v>
      </c>
      <c r="N30" s="329">
        <v>18</v>
      </c>
      <c r="O30" s="329">
        <f t="shared" si="2"/>
        <v>16</v>
      </c>
      <c r="P30" s="361" t="str">
        <f t="shared" si="0"/>
        <v>País Vasco*</v>
      </c>
      <c r="Q30" s="1112">
        <f t="shared" si="3"/>
        <v>131.1</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7" t="s">
        <v>47</v>
      </c>
      <c r="C31" s="329"/>
      <c r="D31" s="1118">
        <v>379</v>
      </c>
      <c r="E31" s="1119">
        <v>123.7</v>
      </c>
      <c r="F31" s="331"/>
      <c r="G31" s="1118">
        <v>319</v>
      </c>
      <c r="H31" s="1111">
        <v>158.58000000000001</v>
      </c>
      <c r="I31" s="331"/>
      <c r="J31" s="1118">
        <v>319</v>
      </c>
      <c r="K31" s="1111">
        <v>276.01</v>
      </c>
      <c r="L31" s="329"/>
      <c r="M31" s="329">
        <f t="shared" si="1"/>
        <v>10</v>
      </c>
      <c r="N31" s="329">
        <v>19</v>
      </c>
      <c r="O31" s="329">
        <f t="shared" si="2"/>
        <v>7</v>
      </c>
      <c r="P31" s="361" t="str">
        <f t="shared" si="0"/>
        <v>Castilla y León*</v>
      </c>
      <c r="Q31" s="1112">
        <f t="shared" si="3"/>
        <v>126.75</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81"/>
      <c r="C32" s="329"/>
      <c r="D32" s="327"/>
      <c r="E32" s="1120"/>
      <c r="F32" s="781"/>
      <c r="G32" s="781"/>
      <c r="H32" s="782"/>
      <c r="I32" s="781"/>
      <c r="J32" s="328"/>
      <c r="K32" s="782"/>
      <c r="L32" s="1106"/>
      <c r="M32" s="329"/>
      <c r="N32" s="329">
        <v>20</v>
      </c>
      <c r="O32" s="329">
        <f t="shared" si="2"/>
        <v>18</v>
      </c>
      <c r="P32" s="361" t="str">
        <f t="shared" si="0"/>
        <v>Ceuta</v>
      </c>
      <c r="Q32" s="1112">
        <f t="shared" si="3"/>
        <v>59.77</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20" customFormat="1" ht="15.75" customHeight="1" x14ac:dyDescent="0.25">
      <c r="A33" s="329"/>
      <c r="B33" s="1262" t="s">
        <v>0</v>
      </c>
      <c r="C33" s="329"/>
      <c r="D33" s="1263">
        <v>288531</v>
      </c>
      <c r="E33" s="1315">
        <v>195.21</v>
      </c>
      <c r="F33" s="320"/>
      <c r="G33" s="1263">
        <v>207661</v>
      </c>
      <c r="H33" s="1315">
        <v>111.66</v>
      </c>
      <c r="I33" s="320"/>
      <c r="J33" s="1263">
        <v>207661</v>
      </c>
      <c r="K33" s="1315">
        <v>330.99</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5"/>
      <c r="C34" s="328"/>
      <c r="D34" s="785"/>
      <c r="E34" s="785"/>
      <c r="F34" s="322"/>
      <c r="G34" s="748"/>
      <c r="H34" s="749"/>
      <c r="I34" s="322"/>
      <c r="J34" s="748"/>
      <c r="K34" s="749"/>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19" t="s">
        <v>183</v>
      </c>
      <c r="C35" s="1419"/>
      <c r="D35" s="1419"/>
      <c r="E35" s="1419"/>
      <c r="F35" s="1419"/>
      <c r="G35" s="1419"/>
      <c r="H35" s="1419"/>
      <c r="I35" s="1419"/>
      <c r="J35" s="1419"/>
      <c r="K35" s="1419"/>
      <c r="L35" s="1247"/>
      <c r="M35" s="1247"/>
      <c r="N35" s="1247"/>
      <c r="O35" s="1247"/>
      <c r="P35" s="496"/>
      <c r="Q35" s="496"/>
      <c r="R35" s="750"/>
      <c r="S35" s="750"/>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20" t="s">
        <v>184</v>
      </c>
      <c r="C36" s="1420"/>
      <c r="D36" s="1420"/>
      <c r="E36" s="1420"/>
      <c r="F36" s="1420"/>
      <c r="G36" s="1420"/>
      <c r="H36" s="1420"/>
      <c r="I36" s="1420"/>
      <c r="J36" s="1420"/>
      <c r="K36" s="1420"/>
      <c r="L36" s="787"/>
      <c r="M36" s="787"/>
      <c r="N36" s="787"/>
      <c r="O36" s="787"/>
      <c r="P36" s="787"/>
      <c r="Q36" s="1229"/>
    </row>
    <row r="37" spans="1:259" ht="30.75" customHeight="1" x14ac:dyDescent="0.25">
      <c r="B37" s="1653" t="s">
        <v>161</v>
      </c>
      <c r="C37" s="1653"/>
      <c r="D37" s="1653"/>
      <c r="E37" s="1653"/>
      <c r="F37" s="1653"/>
      <c r="G37" s="1653"/>
      <c r="H37" s="1653"/>
      <c r="I37" s="1653"/>
      <c r="J37" s="1653"/>
      <c r="K37" s="1653"/>
      <c r="L37" s="496"/>
      <c r="M37" s="496"/>
      <c r="N37" s="496"/>
      <c r="O37" s="496"/>
      <c r="P37" s="496"/>
      <c r="Q37" s="622"/>
      <c r="R37" s="329"/>
    </row>
    <row r="38" spans="1:259" x14ac:dyDescent="0.35">
      <c r="L38" s="447"/>
      <c r="M38" s="360"/>
      <c r="N38" s="360"/>
      <c r="O38" s="360"/>
      <c r="P38" s="361"/>
      <c r="Q38" s="788"/>
      <c r="R38" s="329"/>
    </row>
    <row r="39" spans="1:259" x14ac:dyDescent="0.35">
      <c r="L39" s="447"/>
      <c r="M39" s="360"/>
      <c r="N39" s="360"/>
      <c r="O39" s="360"/>
      <c r="P39" s="361"/>
      <c r="Q39" s="789"/>
      <c r="R39" s="329"/>
    </row>
    <row r="40" spans="1:259" x14ac:dyDescent="0.35">
      <c r="L40" s="447"/>
      <c r="M40" s="360"/>
      <c r="N40" s="360"/>
      <c r="O40" s="360"/>
      <c r="P40" s="361"/>
      <c r="Q40" s="788"/>
      <c r="R40" s="329"/>
    </row>
    <row r="41" spans="1:259" x14ac:dyDescent="0.35">
      <c r="L41" s="447"/>
      <c r="M41" s="360"/>
      <c r="N41" s="360"/>
      <c r="O41" s="360"/>
      <c r="P41" s="361"/>
      <c r="Q41" s="788"/>
      <c r="R41" s="329"/>
    </row>
    <row r="42" spans="1:259" x14ac:dyDescent="0.35">
      <c r="L42" s="447"/>
      <c r="M42" s="360"/>
      <c r="N42" s="360"/>
      <c r="O42" s="360"/>
      <c r="P42" s="361"/>
      <c r="Q42" s="788"/>
      <c r="R42" s="329"/>
    </row>
    <row r="43" spans="1:259" x14ac:dyDescent="0.35">
      <c r="L43" s="447"/>
      <c r="M43" s="360"/>
      <c r="N43" s="360"/>
      <c r="O43" s="360"/>
      <c r="P43" s="361"/>
      <c r="Q43" s="788"/>
      <c r="R43" s="329"/>
    </row>
    <row r="44" spans="1:259" x14ac:dyDescent="0.35">
      <c r="L44" s="447"/>
      <c r="M44" s="360"/>
      <c r="N44" s="360"/>
      <c r="O44" s="360"/>
      <c r="P44" s="361"/>
      <c r="Q44" s="788"/>
      <c r="R44" s="329"/>
    </row>
    <row r="45" spans="1:259" x14ac:dyDescent="0.35">
      <c r="L45" s="447"/>
      <c r="M45" s="360"/>
      <c r="N45" s="360"/>
      <c r="O45" s="360"/>
      <c r="P45" s="361"/>
      <c r="Q45" s="788"/>
      <c r="R45" s="329"/>
    </row>
    <row r="46" spans="1:259" x14ac:dyDescent="0.35">
      <c r="L46" s="447"/>
      <c r="M46" s="360"/>
      <c r="N46" s="360"/>
      <c r="O46" s="360"/>
      <c r="P46" s="361"/>
      <c r="Q46" s="789"/>
      <c r="R46" s="329"/>
    </row>
    <row r="47" spans="1:259" x14ac:dyDescent="0.35">
      <c r="L47" s="447"/>
      <c r="M47" s="360"/>
      <c r="N47" s="360"/>
      <c r="O47" s="360"/>
      <c r="P47" s="361"/>
      <c r="Q47" s="788"/>
      <c r="R47" s="329"/>
    </row>
    <row r="48" spans="1:259" x14ac:dyDescent="0.35">
      <c r="L48" s="447"/>
      <c r="M48" s="360"/>
      <c r="N48" s="360"/>
      <c r="O48" s="360"/>
      <c r="P48" s="361"/>
      <c r="Q48" s="788"/>
      <c r="R48" s="329"/>
    </row>
    <row r="49" spans="12:18" x14ac:dyDescent="0.35">
      <c r="L49" s="447"/>
      <c r="M49" s="360"/>
      <c r="N49" s="360"/>
      <c r="O49" s="360"/>
      <c r="P49" s="361"/>
      <c r="Q49" s="788"/>
      <c r="R49" s="329"/>
    </row>
    <row r="50" spans="12:18" x14ac:dyDescent="0.35">
      <c r="L50" s="447"/>
      <c r="M50" s="360"/>
      <c r="N50" s="360"/>
      <c r="O50" s="360"/>
      <c r="P50" s="361"/>
      <c r="Q50" s="788"/>
      <c r="R50" s="329"/>
    </row>
    <row r="51" spans="12:18" x14ac:dyDescent="0.35">
      <c r="L51" s="447"/>
      <c r="M51" s="360"/>
      <c r="N51" s="360"/>
      <c r="O51" s="360"/>
      <c r="P51" s="361"/>
      <c r="Q51" s="788"/>
      <c r="R51" s="329"/>
    </row>
    <row r="52" spans="12:18" x14ac:dyDescent="0.35">
      <c r="L52" s="447"/>
      <c r="M52" s="360"/>
      <c r="N52" s="360"/>
      <c r="O52" s="360"/>
      <c r="P52" s="361"/>
      <c r="Q52" s="789"/>
      <c r="R52" s="329"/>
    </row>
    <row r="53" spans="12:18" x14ac:dyDescent="0.35">
      <c r="L53" s="447"/>
      <c r="M53" s="360"/>
      <c r="N53" s="360"/>
      <c r="O53" s="360"/>
      <c r="P53" s="361"/>
      <c r="Q53" s="788"/>
      <c r="R53" s="329"/>
    </row>
    <row r="54" spans="12:18" x14ac:dyDescent="0.35">
      <c r="L54" s="447"/>
      <c r="M54" s="360"/>
      <c r="N54" s="360"/>
      <c r="O54" s="360"/>
      <c r="P54" s="361"/>
      <c r="Q54" s="788"/>
      <c r="R54" s="329"/>
    </row>
    <row r="55" spans="12:18" x14ac:dyDescent="0.35">
      <c r="L55" s="447"/>
      <c r="M55" s="329"/>
      <c r="N55" s="329"/>
      <c r="O55" s="360"/>
      <c r="P55" s="361"/>
      <c r="Q55" s="788"/>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4"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9" customWidth="1"/>
    <col min="2" max="2" width="28.453125" style="1129" customWidth="1"/>
    <col min="3" max="3" width="16.7265625" style="1129" customWidth="1"/>
    <col min="4" max="4" width="10.26953125" style="1129" customWidth="1"/>
    <col min="5" max="5" width="15" style="1129" customWidth="1"/>
    <col min="6" max="6" width="10" style="1129" customWidth="1"/>
    <col min="7" max="7" width="15.453125" style="1129" customWidth="1"/>
    <col min="8" max="8" width="9.7265625" style="1129" customWidth="1"/>
    <col min="9" max="9" width="14.54296875" style="1129" customWidth="1"/>
    <col min="10" max="16384" width="11.453125" style="1129"/>
  </cols>
  <sheetData>
    <row r="1" spans="1:17" s="1122" customFormat="1" x14ac:dyDescent="0.35">
      <c r="A1" s="1122" t="s">
        <v>96</v>
      </c>
      <c r="B1" s="1122" t="s">
        <v>56</v>
      </c>
      <c r="H1" s="1122" t="s">
        <v>96</v>
      </c>
      <c r="I1" s="1122" t="s">
        <v>67</v>
      </c>
      <c r="P1" s="1122" t="s">
        <v>81</v>
      </c>
    </row>
    <row r="2" spans="1:17" s="1122" customFormat="1" x14ac:dyDescent="0.35"/>
    <row r="3" spans="1:17" s="1122" customFormat="1" x14ac:dyDescent="0.35"/>
    <row r="4" spans="1:17" s="1122" customFormat="1" x14ac:dyDescent="0.35"/>
    <row r="5" spans="1:17" s="1122" customFormat="1" ht="16.5" customHeight="1" x14ac:dyDescent="0.35"/>
    <row r="6" spans="1:17" s="1126" customFormat="1" ht="38.25" customHeight="1" x14ac:dyDescent="0.25">
      <c r="A6" s="1123"/>
      <c r="B6" s="1660" t="s">
        <v>459</v>
      </c>
      <c r="C6" s="1660"/>
      <c r="D6" s="1660"/>
      <c r="E6" s="1660"/>
      <c r="F6" s="1660"/>
      <c r="G6" s="1660"/>
      <c r="H6" s="1660"/>
      <c r="I6" s="1660"/>
      <c r="J6" s="1124"/>
      <c r="K6" s="1124"/>
      <c r="L6" s="1125"/>
      <c r="M6" s="1125"/>
      <c r="N6" s="1125"/>
      <c r="O6" s="1125"/>
      <c r="P6" s="1125"/>
      <c r="Q6" s="1125"/>
    </row>
    <row r="7" spans="1:17" s="1126" customFormat="1" ht="15.75" customHeight="1" x14ac:dyDescent="0.25">
      <c r="A7" s="1123"/>
      <c r="B7" s="1661" t="str">
        <f>porsaad!$B$6</f>
        <v>Situación a 30 de junio de 2024</v>
      </c>
      <c r="C7" s="1661"/>
      <c r="D7" s="1661"/>
      <c r="E7" s="1661"/>
      <c r="F7" s="1661"/>
      <c r="G7" s="1661"/>
      <c r="H7" s="1661"/>
      <c r="I7" s="1661"/>
      <c r="J7" s="1127"/>
      <c r="K7" s="1127"/>
      <c r="L7" s="1128"/>
      <c r="M7" s="1128"/>
      <c r="N7" s="1128"/>
      <c r="O7" s="1128"/>
      <c r="P7" s="1128"/>
      <c r="Q7" s="1128"/>
    </row>
    <row r="8" spans="1:17" ht="8.25" customHeight="1" x14ac:dyDescent="0.35">
      <c r="H8" s="1130"/>
    </row>
    <row r="9" spans="1:17" ht="15" customHeight="1" x14ac:dyDescent="0.35">
      <c r="B9" s="1662" t="s">
        <v>12</v>
      </c>
      <c r="C9" s="1665" t="s">
        <v>185</v>
      </c>
      <c r="D9" s="1139"/>
      <c r="E9" s="1139"/>
      <c r="F9" s="1139"/>
      <c r="G9" s="1139"/>
      <c r="H9" s="1139"/>
      <c r="I9" s="1140"/>
    </row>
    <row r="10" spans="1:17" ht="15.75" customHeight="1" x14ac:dyDescent="0.35">
      <c r="B10" s="1663"/>
      <c r="C10" s="1666"/>
      <c r="D10" s="1668" t="s">
        <v>133</v>
      </c>
      <c r="E10" s="1669"/>
      <c r="F10" s="1672" t="s">
        <v>134</v>
      </c>
      <c r="G10" s="1673"/>
      <c r="H10" s="1673"/>
      <c r="I10" s="1673"/>
    </row>
    <row r="11" spans="1:17" ht="40.5" customHeight="1" x14ac:dyDescent="0.35">
      <c r="B11" s="1663"/>
      <c r="C11" s="1666"/>
      <c r="D11" s="1670"/>
      <c r="E11" s="1671"/>
      <c r="F11" s="1674" t="s">
        <v>188</v>
      </c>
      <c r="G11" s="1675"/>
      <c r="H11" s="1672" t="s">
        <v>486</v>
      </c>
      <c r="I11" s="1673"/>
    </row>
    <row r="12" spans="1:17" ht="52.5" customHeight="1" x14ac:dyDescent="0.35">
      <c r="B12" s="1664"/>
      <c r="C12" s="1667"/>
      <c r="D12" s="1142" t="s">
        <v>9</v>
      </c>
      <c r="E12" s="1144" t="s">
        <v>186</v>
      </c>
      <c r="F12" s="1144" t="s">
        <v>9</v>
      </c>
      <c r="G12" s="1141" t="s">
        <v>186</v>
      </c>
      <c r="H12" s="1142" t="s">
        <v>9</v>
      </c>
      <c r="I12" s="1143" t="s">
        <v>186</v>
      </c>
    </row>
    <row r="13" spans="1:17" ht="12.75" customHeight="1" x14ac:dyDescent="0.35">
      <c r="B13" s="1131" t="s">
        <v>8</v>
      </c>
      <c r="C13" s="931">
        <f>'31dictsaad'!D10-'31dictsaad'!H10</f>
        <v>30448</v>
      </c>
      <c r="D13" s="929">
        <v>0</v>
      </c>
      <c r="E13" s="1132">
        <v>0</v>
      </c>
      <c r="F13" s="929">
        <v>617</v>
      </c>
      <c r="G13" s="1132">
        <v>2.0264056752496056</v>
      </c>
      <c r="H13" s="929">
        <v>29831</v>
      </c>
      <c r="I13" s="1132">
        <f>H13/C13*100</f>
        <v>97.973594324750394</v>
      </c>
    </row>
    <row r="14" spans="1:17" x14ac:dyDescent="0.35">
      <c r="B14" s="1131" t="s">
        <v>7</v>
      </c>
      <c r="C14" s="936">
        <f>'31dictsaad'!D11-'31dictsaad'!H11</f>
        <v>6899</v>
      </c>
      <c r="D14" s="934">
        <v>0</v>
      </c>
      <c r="E14" s="1133">
        <v>0</v>
      </c>
      <c r="F14" s="934">
        <v>5874</v>
      </c>
      <c r="G14" s="1133">
        <v>85.142774315118132</v>
      </c>
      <c r="H14" s="934">
        <v>1025</v>
      </c>
      <c r="I14" s="1133">
        <f t="shared" ref="I14:I31" si="0">H14/C14*100</f>
        <v>14.857225684881866</v>
      </c>
    </row>
    <row r="15" spans="1:17" x14ac:dyDescent="0.35">
      <c r="B15" s="1131" t="s">
        <v>37</v>
      </c>
      <c r="C15" s="936">
        <f>'31dictsaad'!D12-'31dictsaad'!H12</f>
        <v>7703</v>
      </c>
      <c r="D15" s="934">
        <v>0</v>
      </c>
      <c r="E15" s="1133">
        <v>0</v>
      </c>
      <c r="F15" s="934">
        <v>4499</v>
      </c>
      <c r="G15" s="1133">
        <v>58.405815915876936</v>
      </c>
      <c r="H15" s="934">
        <v>3204</v>
      </c>
      <c r="I15" s="1133">
        <f t="shared" si="0"/>
        <v>41.594184084123071</v>
      </c>
    </row>
    <row r="16" spans="1:17" x14ac:dyDescent="0.35">
      <c r="B16" s="1131" t="s">
        <v>38</v>
      </c>
      <c r="C16" s="936">
        <f>'31dictsaad'!D13-'31dictsaad'!H13</f>
        <v>2548</v>
      </c>
      <c r="D16" s="934">
        <v>0</v>
      </c>
      <c r="E16" s="1133">
        <v>0</v>
      </c>
      <c r="F16" s="934">
        <v>1487</v>
      </c>
      <c r="G16" s="1133">
        <v>58.359497645211931</v>
      </c>
      <c r="H16" s="934">
        <v>1061</v>
      </c>
      <c r="I16" s="1133">
        <f t="shared" si="0"/>
        <v>41.640502354788069</v>
      </c>
    </row>
    <row r="17" spans="2:9" x14ac:dyDescent="0.35">
      <c r="B17" s="1131" t="s">
        <v>6</v>
      </c>
      <c r="C17" s="936">
        <f>'31dictsaad'!D14-'31dictsaad'!H14</f>
        <v>14275</v>
      </c>
      <c r="D17" s="934">
        <v>0</v>
      </c>
      <c r="E17" s="1133">
        <v>0</v>
      </c>
      <c r="F17" s="934">
        <v>4228</v>
      </c>
      <c r="G17" s="1133">
        <v>29.618213660245186</v>
      </c>
      <c r="H17" s="934">
        <v>10047</v>
      </c>
      <c r="I17" s="1133">
        <f t="shared" si="0"/>
        <v>70.381786339754811</v>
      </c>
    </row>
    <row r="18" spans="2:9" x14ac:dyDescent="0.35">
      <c r="B18" s="1131" t="s">
        <v>5</v>
      </c>
      <c r="C18" s="936">
        <f>'31dictsaad'!D15-'31dictsaad'!H15</f>
        <v>867</v>
      </c>
      <c r="D18" s="934">
        <v>0</v>
      </c>
      <c r="E18" s="1133">
        <v>0</v>
      </c>
      <c r="F18" s="934">
        <v>129</v>
      </c>
      <c r="G18" s="1133">
        <v>14.878892733564014</v>
      </c>
      <c r="H18" s="934">
        <v>738</v>
      </c>
      <c r="I18" s="1133">
        <f t="shared" si="0"/>
        <v>85.121107266435985</v>
      </c>
    </row>
    <row r="19" spans="2:9" x14ac:dyDescent="0.35">
      <c r="B19" s="1131" t="s">
        <v>4</v>
      </c>
      <c r="C19" s="936">
        <f>'31dictsaad'!D16-'31dictsaad'!H16</f>
        <v>6959</v>
      </c>
      <c r="D19" s="934">
        <v>0</v>
      </c>
      <c r="E19" s="1133">
        <v>0</v>
      </c>
      <c r="F19" s="934">
        <v>6317</v>
      </c>
      <c r="G19" s="1133">
        <v>90.774536571346459</v>
      </c>
      <c r="H19" s="934">
        <v>642</v>
      </c>
      <c r="I19" s="1133">
        <f t="shared" si="0"/>
        <v>9.2254634286535424</v>
      </c>
    </row>
    <row r="20" spans="2:9" x14ac:dyDescent="0.35">
      <c r="B20" s="1131" t="s">
        <v>40</v>
      </c>
      <c r="C20" s="936">
        <f>'31dictsaad'!D17-'31dictsaad'!H17</f>
        <v>3513</v>
      </c>
      <c r="D20" s="934">
        <v>0</v>
      </c>
      <c r="E20" s="1133">
        <v>0</v>
      </c>
      <c r="F20" s="934">
        <v>3119</v>
      </c>
      <c r="G20" s="1133">
        <v>88.784514659834898</v>
      </c>
      <c r="H20" s="934">
        <v>394</v>
      </c>
      <c r="I20" s="1133">
        <f t="shared" si="0"/>
        <v>11.215485340165102</v>
      </c>
    </row>
    <row r="21" spans="2:9" x14ac:dyDescent="0.35">
      <c r="B21" s="1131" t="s">
        <v>41</v>
      </c>
      <c r="C21" s="936">
        <f>'31dictsaad'!D18-'31dictsaad'!H18</f>
        <v>30000</v>
      </c>
      <c r="D21" s="934">
        <v>0</v>
      </c>
      <c r="E21" s="1133">
        <v>0</v>
      </c>
      <c r="F21" s="934">
        <v>25234</v>
      </c>
      <c r="G21" s="1133">
        <v>84.11333333333333</v>
      </c>
      <c r="H21" s="934">
        <v>4766</v>
      </c>
      <c r="I21" s="1133">
        <f t="shared" si="0"/>
        <v>15.886666666666665</v>
      </c>
    </row>
    <row r="22" spans="2:9" x14ac:dyDescent="0.35">
      <c r="B22" s="1131" t="s">
        <v>3</v>
      </c>
      <c r="C22" s="936">
        <f>'31dictsaad'!D19-'31dictsaad'!H19</f>
        <v>13844</v>
      </c>
      <c r="D22" s="934">
        <v>136</v>
      </c>
      <c r="E22" s="1133">
        <v>0.98237503611672927</v>
      </c>
      <c r="F22" s="934">
        <v>5913</v>
      </c>
      <c r="G22" s="1133">
        <v>42.711644033516329</v>
      </c>
      <c r="H22" s="934">
        <v>7795</v>
      </c>
      <c r="I22" s="1133">
        <f t="shared" si="0"/>
        <v>56.30598093036695</v>
      </c>
    </row>
    <row r="23" spans="2:9" x14ac:dyDescent="0.35">
      <c r="B23" s="1131" t="s">
        <v>2</v>
      </c>
      <c r="C23" s="936">
        <f>'31dictsaad'!D20-'31dictsaad'!H20</f>
        <v>2281</v>
      </c>
      <c r="D23" s="934">
        <v>0</v>
      </c>
      <c r="E23" s="1133">
        <v>0</v>
      </c>
      <c r="F23" s="934">
        <v>2043</v>
      </c>
      <c r="G23" s="1133">
        <v>89.565979833406402</v>
      </c>
      <c r="H23" s="934">
        <v>238</v>
      </c>
      <c r="I23" s="1133">
        <f t="shared" si="0"/>
        <v>10.4340201665936</v>
      </c>
    </row>
    <row r="24" spans="2:9" x14ac:dyDescent="0.35">
      <c r="B24" s="1131" t="s">
        <v>35</v>
      </c>
      <c r="C24" s="936">
        <f>'31dictsaad'!D21-'31dictsaad'!H21</f>
        <v>249</v>
      </c>
      <c r="D24" s="934">
        <v>0</v>
      </c>
      <c r="E24" s="1133">
        <v>0</v>
      </c>
      <c r="F24" s="934">
        <v>5</v>
      </c>
      <c r="G24" s="1133">
        <v>2.0080321285140563</v>
      </c>
      <c r="H24" s="934">
        <v>244</v>
      </c>
      <c r="I24" s="1133">
        <f t="shared" si="0"/>
        <v>97.99196787148594</v>
      </c>
    </row>
    <row r="25" spans="2:9" x14ac:dyDescent="0.35">
      <c r="B25" s="1131" t="s">
        <v>42</v>
      </c>
      <c r="C25" s="936">
        <f>'31dictsaad'!D22-'31dictsaad'!H22</f>
        <v>376</v>
      </c>
      <c r="D25" s="934">
        <v>2</v>
      </c>
      <c r="E25" s="1133">
        <v>0.53191489361702127</v>
      </c>
      <c r="F25" s="934">
        <v>24</v>
      </c>
      <c r="G25" s="1133">
        <v>6.3829787234042552</v>
      </c>
      <c r="H25" s="934">
        <v>350</v>
      </c>
      <c r="I25" s="1133">
        <f t="shared" si="0"/>
        <v>93.085106382978722</v>
      </c>
    </row>
    <row r="26" spans="2:9" x14ac:dyDescent="0.35">
      <c r="B26" s="1131" t="s">
        <v>43</v>
      </c>
      <c r="C26" s="936">
        <f>'31dictsaad'!D23-'31dictsaad'!H23</f>
        <v>9216</v>
      </c>
      <c r="D26" s="934">
        <v>0</v>
      </c>
      <c r="E26" s="1133">
        <v>0</v>
      </c>
      <c r="F26" s="934">
        <v>4988</v>
      </c>
      <c r="G26" s="1133">
        <v>54.123263888888886</v>
      </c>
      <c r="H26" s="934">
        <v>4228</v>
      </c>
      <c r="I26" s="1133">
        <f t="shared" si="0"/>
        <v>45.876736111111107</v>
      </c>
    </row>
    <row r="27" spans="2:9" x14ac:dyDescent="0.35">
      <c r="B27" s="1131" t="s">
        <v>44</v>
      </c>
      <c r="C27" s="936">
        <f>'31dictsaad'!D24-'31dictsaad'!H24</f>
        <v>84</v>
      </c>
      <c r="D27" s="934">
        <v>0</v>
      </c>
      <c r="E27" s="1133">
        <v>0</v>
      </c>
      <c r="F27" s="934">
        <v>2</v>
      </c>
      <c r="G27" s="1133">
        <v>2.3809523809523809</v>
      </c>
      <c r="H27" s="934">
        <v>82</v>
      </c>
      <c r="I27" s="1133">
        <f t="shared" si="0"/>
        <v>97.61904761904762</v>
      </c>
    </row>
    <row r="28" spans="2:9" x14ac:dyDescent="0.35">
      <c r="B28" s="1131" t="s">
        <v>45</v>
      </c>
      <c r="C28" s="936">
        <f>'31dictsaad'!D25-'31dictsaad'!H25</f>
        <v>156</v>
      </c>
      <c r="D28" s="934">
        <v>0</v>
      </c>
      <c r="E28" s="1133">
        <v>0</v>
      </c>
      <c r="F28" s="934">
        <v>5</v>
      </c>
      <c r="G28" s="1133">
        <v>3.2051282051282048</v>
      </c>
      <c r="H28" s="934">
        <v>151</v>
      </c>
      <c r="I28" s="1133">
        <f t="shared" si="0"/>
        <v>96.794871794871796</v>
      </c>
    </row>
    <row r="29" spans="2:9" x14ac:dyDescent="0.35">
      <c r="B29" s="1131" t="s">
        <v>46</v>
      </c>
      <c r="C29" s="936">
        <f>'31dictsaad'!D26-'31dictsaad'!H26</f>
        <v>28</v>
      </c>
      <c r="D29" s="934">
        <v>0</v>
      </c>
      <c r="E29" s="1133">
        <v>0</v>
      </c>
      <c r="F29" s="934">
        <v>15</v>
      </c>
      <c r="G29" s="1133">
        <v>53.571428571428569</v>
      </c>
      <c r="H29" s="934">
        <v>13</v>
      </c>
      <c r="I29" s="1133">
        <f t="shared" si="0"/>
        <v>46.428571428571431</v>
      </c>
    </row>
    <row r="30" spans="2:9" x14ac:dyDescent="0.35">
      <c r="B30" s="1131" t="s">
        <v>1</v>
      </c>
      <c r="C30" s="1134">
        <f>'31dictsaad'!D27-'31dictsaad'!H27</f>
        <v>204</v>
      </c>
      <c r="D30" s="956">
        <v>0</v>
      </c>
      <c r="E30" s="1135">
        <v>0</v>
      </c>
      <c r="F30" s="956">
        <v>166</v>
      </c>
      <c r="G30" s="1135">
        <v>81.372549019607845</v>
      </c>
      <c r="H30" s="956">
        <v>38</v>
      </c>
      <c r="I30" s="1135">
        <f t="shared" si="0"/>
        <v>18.627450980392158</v>
      </c>
    </row>
    <row r="31" spans="2:9" x14ac:dyDescent="0.35">
      <c r="B31" s="1316" t="s">
        <v>0</v>
      </c>
      <c r="C31" s="1317">
        <f>SUM(C13:C30)</f>
        <v>129650</v>
      </c>
      <c r="D31" s="1292">
        <f>SUM(D13:D30)</f>
        <v>138</v>
      </c>
      <c r="E31" s="1318">
        <f t="shared" ref="E31" si="1">D31/C31*100</f>
        <v>0.10644041650597763</v>
      </c>
      <c r="F31" s="1292">
        <f>SUM(F13:F30)</f>
        <v>64665</v>
      </c>
      <c r="G31" s="1318">
        <f t="shared" ref="G31" si="2">F31/C31*100</f>
        <v>49.876590821442349</v>
      </c>
      <c r="H31" s="1292">
        <f>SUM(H13:H30)</f>
        <v>64847</v>
      </c>
      <c r="I31" s="1318">
        <f t="shared" si="0"/>
        <v>50.016968762051675</v>
      </c>
    </row>
    <row r="32" spans="2:9" ht="5.15" customHeight="1" x14ac:dyDescent="0.35">
      <c r="B32" s="1136"/>
      <c r="C32" s="1136"/>
      <c r="D32" s="1136"/>
      <c r="E32" s="1136"/>
      <c r="F32" s="1136"/>
      <c r="G32" s="1136"/>
      <c r="H32" s="1136"/>
      <c r="I32" s="1136"/>
    </row>
    <row r="33" spans="2:9" x14ac:dyDescent="0.35">
      <c r="B33" s="1137" t="s">
        <v>282</v>
      </c>
      <c r="C33" s="1136"/>
      <c r="D33" s="1136"/>
      <c r="E33" s="1136"/>
      <c r="F33" s="1136"/>
      <c r="G33" s="1136"/>
      <c r="H33" s="1136"/>
      <c r="I33" s="1136"/>
    </row>
    <row r="34" spans="2:9" x14ac:dyDescent="0.35">
      <c r="B34" s="1137" t="s">
        <v>467</v>
      </c>
      <c r="C34" s="1136"/>
      <c r="D34" s="1136"/>
      <c r="E34" s="1136"/>
      <c r="F34" s="1136"/>
      <c r="G34" s="1136"/>
      <c r="H34" s="1136"/>
      <c r="I34" s="1136"/>
    </row>
    <row r="35" spans="2:9" x14ac:dyDescent="0.35">
      <c r="B35" s="1659" t="s">
        <v>468</v>
      </c>
      <c r="C35" s="1659"/>
      <c r="D35" s="1659"/>
      <c r="E35" s="1659"/>
      <c r="F35" s="1659"/>
      <c r="G35" s="1659"/>
      <c r="H35" s="1659"/>
      <c r="I35" s="1659"/>
    </row>
    <row r="36" spans="2:9" ht="16.5" x14ac:dyDescent="0.35">
      <c r="B36" s="1137" t="s">
        <v>485</v>
      </c>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89"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9" customWidth="1"/>
    <col min="2" max="2" width="28.453125" style="1129" customWidth="1"/>
    <col min="3" max="3" width="16.7265625" style="1129" customWidth="1"/>
    <col min="4" max="4" width="10.26953125" style="1129" customWidth="1"/>
    <col min="5" max="5" width="15" style="1129" customWidth="1"/>
    <col min="6" max="6" width="10" style="1129" customWidth="1"/>
    <col min="7" max="7" width="15.453125" style="1129" customWidth="1"/>
    <col min="8" max="8" width="9.7265625" style="1129" customWidth="1"/>
    <col min="9" max="9" width="14.54296875" style="1129" customWidth="1"/>
    <col min="10" max="16384" width="11.453125" style="1129"/>
  </cols>
  <sheetData>
    <row r="1" spans="1:17" s="1122" customFormat="1" x14ac:dyDescent="0.35">
      <c r="A1" s="1122" t="s">
        <v>96</v>
      </c>
      <c r="B1" s="1122" t="s">
        <v>56</v>
      </c>
      <c r="I1" s="1122" t="s">
        <v>96</v>
      </c>
      <c r="J1" s="1122" t="s">
        <v>67</v>
      </c>
      <c r="Q1" s="1122" t="s">
        <v>81</v>
      </c>
    </row>
    <row r="2" spans="1:17" s="1122" customFormat="1" x14ac:dyDescent="0.35"/>
    <row r="3" spans="1:17" s="1122" customFormat="1" x14ac:dyDescent="0.35"/>
    <row r="4" spans="1:17" s="1122" customFormat="1" x14ac:dyDescent="0.35"/>
    <row r="5" spans="1:17" s="1122" customFormat="1" ht="16.5" customHeight="1" x14ac:dyDescent="0.35"/>
    <row r="6" spans="1:17" s="1126" customFormat="1" ht="38.25" customHeight="1" x14ac:dyDescent="0.25">
      <c r="A6" s="1123"/>
      <c r="B6" s="1660" t="s">
        <v>460</v>
      </c>
      <c r="C6" s="1660"/>
      <c r="D6" s="1660"/>
      <c r="E6" s="1660"/>
      <c r="F6" s="1660"/>
      <c r="G6" s="1660"/>
      <c r="H6" s="1660"/>
      <c r="I6" s="1660"/>
      <c r="J6" s="1124"/>
      <c r="K6" s="1124"/>
      <c r="L6" s="1125"/>
      <c r="M6" s="1125"/>
      <c r="N6" s="1125"/>
      <c r="O6" s="1125"/>
      <c r="P6" s="1125"/>
      <c r="Q6" s="1125"/>
    </row>
    <row r="7" spans="1:17" s="1126" customFormat="1" ht="15.75" customHeight="1" x14ac:dyDescent="0.25">
      <c r="A7" s="1123"/>
      <c r="B7" s="1661" t="str">
        <f>porsaad!$B$6</f>
        <v>Situación a 30 de junio de 2024</v>
      </c>
      <c r="C7" s="1661"/>
      <c r="D7" s="1661"/>
      <c r="E7" s="1661"/>
      <c r="F7" s="1661"/>
      <c r="G7" s="1661"/>
      <c r="H7" s="1661"/>
      <c r="I7" s="1661"/>
      <c r="J7" s="1127"/>
      <c r="K7" s="1127"/>
      <c r="L7" s="1128"/>
      <c r="M7" s="1128"/>
      <c r="N7" s="1128"/>
      <c r="O7" s="1128"/>
      <c r="P7" s="1128"/>
      <c r="Q7" s="1128"/>
    </row>
    <row r="8" spans="1:17" ht="8.25" customHeight="1" x14ac:dyDescent="0.35">
      <c r="H8" s="1130"/>
    </row>
    <row r="9" spans="1:17" ht="15" customHeight="1" x14ac:dyDescent="0.35">
      <c r="B9" s="1662" t="s">
        <v>12</v>
      </c>
      <c r="C9" s="1665" t="s">
        <v>278</v>
      </c>
      <c r="D9" s="1139"/>
      <c r="E9" s="1139"/>
      <c r="F9" s="1139"/>
      <c r="G9" s="1139"/>
      <c r="H9" s="1139"/>
      <c r="I9" s="1140"/>
    </row>
    <row r="10" spans="1:17" ht="15.75" customHeight="1" x14ac:dyDescent="0.35">
      <c r="B10" s="1663"/>
      <c r="C10" s="1666"/>
      <c r="D10" s="1668" t="s">
        <v>133</v>
      </c>
      <c r="E10" s="1669"/>
      <c r="F10" s="1672" t="s">
        <v>134</v>
      </c>
      <c r="G10" s="1673"/>
      <c r="H10" s="1673"/>
      <c r="I10" s="1673"/>
    </row>
    <row r="11" spans="1:17" ht="40.5" customHeight="1" x14ac:dyDescent="0.35">
      <c r="B11" s="1663"/>
      <c r="C11" s="1666"/>
      <c r="D11" s="1670"/>
      <c r="E11" s="1671"/>
      <c r="F11" s="1674" t="s">
        <v>279</v>
      </c>
      <c r="G11" s="1675"/>
      <c r="H11" s="1672" t="s">
        <v>280</v>
      </c>
      <c r="I11" s="1673"/>
    </row>
    <row r="12" spans="1:17" ht="52.5" customHeight="1" x14ac:dyDescent="0.35">
      <c r="B12" s="1664"/>
      <c r="C12" s="1667"/>
      <c r="D12" s="1142" t="s">
        <v>9</v>
      </c>
      <c r="E12" s="1144" t="s">
        <v>281</v>
      </c>
      <c r="F12" s="1144" t="s">
        <v>9</v>
      </c>
      <c r="G12" s="1141" t="s">
        <v>281</v>
      </c>
      <c r="H12" s="1142" t="s">
        <v>9</v>
      </c>
      <c r="I12" s="1143" t="s">
        <v>281</v>
      </c>
    </row>
    <row r="13" spans="1:17" ht="12.75" customHeight="1" x14ac:dyDescent="0.35">
      <c r="B13" s="1131" t="s">
        <v>8</v>
      </c>
      <c r="C13" s="931">
        <f>D13+F13+H13</f>
        <v>20960</v>
      </c>
      <c r="D13" s="929">
        <v>29</v>
      </c>
      <c r="E13" s="1132">
        <v>0.13835877862595419</v>
      </c>
      <c r="F13" s="929">
        <v>646</v>
      </c>
      <c r="G13" s="1132">
        <v>3.08206106870229</v>
      </c>
      <c r="H13" s="929">
        <v>20285</v>
      </c>
      <c r="I13" s="1132">
        <f>H13/C13*100</f>
        <v>96.779580152671755</v>
      </c>
    </row>
    <row r="14" spans="1:17" x14ac:dyDescent="0.35">
      <c r="B14" s="1131" t="s">
        <v>7</v>
      </c>
      <c r="C14" s="936">
        <f t="shared" ref="C14:C30" si="0">D14+F14+H14</f>
        <v>100</v>
      </c>
      <c r="D14" s="934">
        <v>2</v>
      </c>
      <c r="E14" s="1133">
        <v>2</v>
      </c>
      <c r="F14" s="934">
        <v>57</v>
      </c>
      <c r="G14" s="1133">
        <v>56.999999999999993</v>
      </c>
      <c r="H14" s="934">
        <v>41</v>
      </c>
      <c r="I14" s="1133">
        <f t="shared" ref="I14:I31" si="1">H14/C14*100</f>
        <v>41</v>
      </c>
    </row>
    <row r="15" spans="1:17" x14ac:dyDescent="0.35">
      <c r="B15" s="1131" t="s">
        <v>37</v>
      </c>
      <c r="C15" s="936">
        <f t="shared" si="0"/>
        <v>637</v>
      </c>
      <c r="D15" s="934">
        <v>5</v>
      </c>
      <c r="E15" s="1133">
        <v>0.78492935635792771</v>
      </c>
      <c r="F15" s="934">
        <v>131</v>
      </c>
      <c r="G15" s="1133">
        <v>20.565149136577705</v>
      </c>
      <c r="H15" s="934">
        <v>501</v>
      </c>
      <c r="I15" s="1133">
        <f t="shared" si="1"/>
        <v>78.649921507064363</v>
      </c>
    </row>
    <row r="16" spans="1:17" x14ac:dyDescent="0.35">
      <c r="B16" s="1131" t="s">
        <v>38</v>
      </c>
      <c r="C16" s="936">
        <f t="shared" si="0"/>
        <v>4536</v>
      </c>
      <c r="D16" s="934">
        <v>1</v>
      </c>
      <c r="E16" s="1133">
        <v>2.2045855379188711E-2</v>
      </c>
      <c r="F16" s="934">
        <v>1482</v>
      </c>
      <c r="G16" s="1133">
        <v>32.671957671957671</v>
      </c>
      <c r="H16" s="934">
        <v>3053</v>
      </c>
      <c r="I16" s="1133">
        <f t="shared" si="1"/>
        <v>67.305996472663139</v>
      </c>
    </row>
    <row r="17" spans="2:9" x14ac:dyDescent="0.35">
      <c r="B17" s="1131" t="s">
        <v>6</v>
      </c>
      <c r="C17" s="936">
        <f t="shared" si="0"/>
        <v>6033</v>
      </c>
      <c r="D17" s="934">
        <v>3</v>
      </c>
      <c r="E17" s="1133">
        <v>4.9726504226752857E-2</v>
      </c>
      <c r="F17" s="934">
        <v>275</v>
      </c>
      <c r="G17" s="1133">
        <v>4.5582628874523454</v>
      </c>
      <c r="H17" s="934">
        <v>5755</v>
      </c>
      <c r="I17" s="1133">
        <f t="shared" si="1"/>
        <v>95.392010608320902</v>
      </c>
    </row>
    <row r="18" spans="2:9" x14ac:dyDescent="0.35">
      <c r="B18" s="1131" t="s">
        <v>5</v>
      </c>
      <c r="C18" s="936">
        <f t="shared" si="0"/>
        <v>649</v>
      </c>
      <c r="D18" s="934">
        <v>4</v>
      </c>
      <c r="E18" s="1133">
        <v>0.6163328197226503</v>
      </c>
      <c r="F18" s="934">
        <v>168</v>
      </c>
      <c r="G18" s="1133">
        <v>25.885978428351308</v>
      </c>
      <c r="H18" s="934">
        <v>477</v>
      </c>
      <c r="I18" s="1133">
        <f t="shared" si="1"/>
        <v>73.497688751926034</v>
      </c>
    </row>
    <row r="19" spans="2:9" x14ac:dyDescent="0.35">
      <c r="B19" s="1131" t="s">
        <v>4</v>
      </c>
      <c r="C19" s="936">
        <f t="shared" si="0"/>
        <v>158</v>
      </c>
      <c r="D19" s="934">
        <v>7</v>
      </c>
      <c r="E19" s="1133">
        <v>4.4303797468354427</v>
      </c>
      <c r="F19" s="934">
        <v>124</v>
      </c>
      <c r="G19" s="1133">
        <v>78.48101265822784</v>
      </c>
      <c r="H19" s="934">
        <v>27</v>
      </c>
      <c r="I19" s="1133">
        <f t="shared" si="1"/>
        <v>17.088607594936708</v>
      </c>
    </row>
    <row r="20" spans="2:9" x14ac:dyDescent="0.35">
      <c r="B20" s="1131" t="s">
        <v>40</v>
      </c>
      <c r="C20" s="936">
        <f t="shared" si="0"/>
        <v>4157</v>
      </c>
      <c r="D20" s="934">
        <v>27</v>
      </c>
      <c r="E20" s="1133">
        <v>0.64950685590570123</v>
      </c>
      <c r="F20" s="934">
        <v>1726</v>
      </c>
      <c r="G20" s="1133">
        <v>41.5203271590089</v>
      </c>
      <c r="H20" s="934">
        <v>2404</v>
      </c>
      <c r="I20" s="1133">
        <f t="shared" si="1"/>
        <v>57.830165985085401</v>
      </c>
    </row>
    <row r="21" spans="2:9" x14ac:dyDescent="0.35">
      <c r="B21" s="1131" t="s">
        <v>41</v>
      </c>
      <c r="C21" s="936">
        <f t="shared" si="0"/>
        <v>44260</v>
      </c>
      <c r="D21" s="934">
        <v>12</v>
      </c>
      <c r="E21" s="1133">
        <v>2.711251694532309E-2</v>
      </c>
      <c r="F21" s="934">
        <v>6316</v>
      </c>
      <c r="G21" s="1133">
        <v>14.270221418888388</v>
      </c>
      <c r="H21" s="934">
        <v>37932</v>
      </c>
      <c r="I21" s="1133">
        <f t="shared" si="1"/>
        <v>85.702666064166294</v>
      </c>
    </row>
    <row r="22" spans="2:9" x14ac:dyDescent="0.35">
      <c r="B22" s="1131" t="s">
        <v>3</v>
      </c>
      <c r="C22" s="936">
        <f t="shared" si="0"/>
        <v>11449</v>
      </c>
      <c r="D22" s="934">
        <v>948</v>
      </c>
      <c r="E22" s="1133">
        <v>8.2801991440300462</v>
      </c>
      <c r="F22" s="934">
        <v>1770</v>
      </c>
      <c r="G22" s="1133">
        <v>15.459865490435845</v>
      </c>
      <c r="H22" s="934">
        <v>8731</v>
      </c>
      <c r="I22" s="1133">
        <f t="shared" si="1"/>
        <v>76.259935365534105</v>
      </c>
    </row>
    <row r="23" spans="2:9" x14ac:dyDescent="0.35">
      <c r="B23" s="1131" t="s">
        <v>2</v>
      </c>
      <c r="C23" s="936">
        <f t="shared" si="0"/>
        <v>4798</v>
      </c>
      <c r="D23" s="934">
        <v>4</v>
      </c>
      <c r="E23" s="1133">
        <v>8.3368070029178828E-2</v>
      </c>
      <c r="F23" s="934">
        <v>1806</v>
      </c>
      <c r="G23" s="1133">
        <v>37.640683618174236</v>
      </c>
      <c r="H23" s="934">
        <v>2988</v>
      </c>
      <c r="I23" s="1133">
        <f t="shared" si="1"/>
        <v>62.275948311796583</v>
      </c>
    </row>
    <row r="24" spans="2:9" x14ac:dyDescent="0.35">
      <c r="B24" s="1131" t="s">
        <v>35</v>
      </c>
      <c r="C24" s="936">
        <f t="shared" si="0"/>
        <v>1415</v>
      </c>
      <c r="D24" s="934">
        <v>19</v>
      </c>
      <c r="E24" s="1133">
        <v>1.342756183745583</v>
      </c>
      <c r="F24" s="934">
        <v>42</v>
      </c>
      <c r="G24" s="1133">
        <v>2.9681978798586575</v>
      </c>
      <c r="H24" s="934">
        <v>1354</v>
      </c>
      <c r="I24" s="1133">
        <f t="shared" si="1"/>
        <v>95.689045936395758</v>
      </c>
    </row>
    <row r="25" spans="2:9" x14ac:dyDescent="0.35">
      <c r="B25" s="1131" t="s">
        <v>42</v>
      </c>
      <c r="C25" s="936">
        <f t="shared" si="0"/>
        <v>13045</v>
      </c>
      <c r="D25" s="934">
        <v>618</v>
      </c>
      <c r="E25" s="1133">
        <v>4.7374472978152546</v>
      </c>
      <c r="F25" s="934">
        <v>1962</v>
      </c>
      <c r="G25" s="1133">
        <v>15.04024530471445</v>
      </c>
      <c r="H25" s="934">
        <v>10465</v>
      </c>
      <c r="I25" s="1133">
        <f t="shared" si="1"/>
        <v>80.222307397470288</v>
      </c>
    </row>
    <row r="26" spans="2:9" x14ac:dyDescent="0.35">
      <c r="B26" s="1131" t="s">
        <v>43</v>
      </c>
      <c r="C26" s="936">
        <f t="shared" si="0"/>
        <v>6458</v>
      </c>
      <c r="D26" s="934">
        <v>2</v>
      </c>
      <c r="E26" s="1133">
        <v>3.0969340353050479E-2</v>
      </c>
      <c r="F26" s="934">
        <v>103</v>
      </c>
      <c r="G26" s="1133">
        <v>1.5949210281820996</v>
      </c>
      <c r="H26" s="934">
        <v>6353</v>
      </c>
      <c r="I26" s="1133">
        <f t="shared" si="1"/>
        <v>98.374109631464847</v>
      </c>
    </row>
    <row r="27" spans="2:9" x14ac:dyDescent="0.35">
      <c r="B27" s="1131" t="s">
        <v>44</v>
      </c>
      <c r="C27" s="936">
        <f t="shared" si="0"/>
        <v>576</v>
      </c>
      <c r="D27" s="934">
        <v>143</v>
      </c>
      <c r="E27" s="1133">
        <v>24.826388888888889</v>
      </c>
      <c r="F27" s="934">
        <v>25</v>
      </c>
      <c r="G27" s="1133">
        <v>4.3402777777777777</v>
      </c>
      <c r="H27" s="934">
        <v>408</v>
      </c>
      <c r="I27" s="1133">
        <f t="shared" si="1"/>
        <v>70.833333333333343</v>
      </c>
    </row>
    <row r="28" spans="2:9" x14ac:dyDescent="0.35">
      <c r="B28" s="1131" t="s">
        <v>45</v>
      </c>
      <c r="C28" s="936">
        <f t="shared" si="0"/>
        <v>14372</v>
      </c>
      <c r="D28" s="934">
        <v>1468</v>
      </c>
      <c r="E28" s="1133">
        <v>10.214305594210966</v>
      </c>
      <c r="F28" s="934">
        <v>3591</v>
      </c>
      <c r="G28" s="1133">
        <v>24.98608405232396</v>
      </c>
      <c r="H28" s="934">
        <v>9313</v>
      </c>
      <c r="I28" s="1133">
        <f t="shared" si="1"/>
        <v>64.79961035346507</v>
      </c>
    </row>
    <row r="29" spans="2:9" x14ac:dyDescent="0.35">
      <c r="B29" s="1131" t="s">
        <v>46</v>
      </c>
      <c r="C29" s="936">
        <f t="shared" si="0"/>
        <v>1456</v>
      </c>
      <c r="D29" s="934">
        <v>593</v>
      </c>
      <c r="E29" s="1133">
        <v>40.728021978021978</v>
      </c>
      <c r="F29" s="934">
        <v>591</v>
      </c>
      <c r="G29" s="1133">
        <v>40.590659340659343</v>
      </c>
      <c r="H29" s="934">
        <v>272</v>
      </c>
      <c r="I29" s="1133">
        <f t="shared" si="1"/>
        <v>18.681318681318682</v>
      </c>
    </row>
    <row r="30" spans="2:9" x14ac:dyDescent="0.35">
      <c r="B30" s="1131" t="s">
        <v>1</v>
      </c>
      <c r="C30" s="1134">
        <f t="shared" si="0"/>
        <v>341</v>
      </c>
      <c r="D30" s="956">
        <v>0</v>
      </c>
      <c r="E30" s="1135">
        <v>0</v>
      </c>
      <c r="F30" s="956">
        <v>111</v>
      </c>
      <c r="G30" s="1135">
        <v>32.551319648093838</v>
      </c>
      <c r="H30" s="956">
        <v>230</v>
      </c>
      <c r="I30" s="1135">
        <f t="shared" si="1"/>
        <v>67.448680351906148</v>
      </c>
    </row>
    <row r="31" spans="2:9" x14ac:dyDescent="0.35">
      <c r="B31" s="1316" t="s">
        <v>0</v>
      </c>
      <c r="C31" s="1317">
        <f>SUM(C13:C30)</f>
        <v>135400</v>
      </c>
      <c r="D31" s="1292">
        <f>SUM(D13:D30)</f>
        <v>3885</v>
      </c>
      <c r="E31" s="1318">
        <f t="shared" ref="E31" si="2">D31/C31*100</f>
        <v>2.8692762186115215</v>
      </c>
      <c r="F31" s="1292">
        <f>SUM(F13:F30)</f>
        <v>20926</v>
      </c>
      <c r="G31" s="1318">
        <f t="shared" ref="G31" si="3">F31/C31*100</f>
        <v>15.454948301329393</v>
      </c>
      <c r="H31" s="1292">
        <f>SUM(H13:H30)</f>
        <v>110589</v>
      </c>
      <c r="I31" s="1318">
        <f t="shared" si="1"/>
        <v>81.675775480059087</v>
      </c>
    </row>
    <row r="32" spans="2:9" x14ac:dyDescent="0.35">
      <c r="B32" s="1136"/>
      <c r="C32" s="1136"/>
      <c r="D32" s="1136"/>
      <c r="E32" s="1136"/>
      <c r="F32" s="1136"/>
      <c r="G32" s="1136"/>
      <c r="H32" s="1136"/>
      <c r="I32" s="1136"/>
    </row>
    <row r="33" spans="2:9" x14ac:dyDescent="0.35">
      <c r="B33" s="1137" t="s">
        <v>282</v>
      </c>
      <c r="C33" s="1136"/>
      <c r="D33" s="1136"/>
      <c r="E33" s="1136"/>
      <c r="F33" s="1136"/>
      <c r="G33" s="1136"/>
      <c r="H33" s="1136"/>
      <c r="I33" s="1136"/>
    </row>
    <row r="34" spans="2:9" x14ac:dyDescent="0.35">
      <c r="B34" s="1137"/>
      <c r="C34" s="1136"/>
      <c r="D34" s="1136"/>
      <c r="E34" s="1136"/>
      <c r="F34" s="1136"/>
      <c r="G34" s="1136"/>
      <c r="H34" s="1136"/>
      <c r="I34" s="1136"/>
    </row>
    <row r="35" spans="2:9" x14ac:dyDescent="0.35">
      <c r="B35" s="1659"/>
      <c r="C35" s="1659"/>
      <c r="D35" s="1659"/>
      <c r="E35" s="1659"/>
      <c r="F35" s="1659"/>
      <c r="G35" s="1659"/>
      <c r="H35" s="1659"/>
      <c r="I35" s="1659"/>
    </row>
    <row r="36" spans="2:9" x14ac:dyDescent="0.35">
      <c r="B36" s="1137"/>
      <c r="C36" s="1136"/>
      <c r="D36" s="1136"/>
      <c r="E36" s="1136"/>
      <c r="F36" s="1136"/>
      <c r="G36" s="1136"/>
      <c r="H36" s="1136"/>
      <c r="I36" s="1136"/>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2"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9" customWidth="1"/>
    <col min="2" max="2" width="28.453125" style="1129" customWidth="1"/>
    <col min="3" max="3" width="1.1796875" style="1129" customWidth="1"/>
    <col min="4" max="4" width="12.26953125" style="1129" bestFit="1" customWidth="1"/>
    <col min="5" max="5" width="15.1796875" style="1129" customWidth="1"/>
    <col min="6" max="6" width="13.54296875" style="1129" customWidth="1"/>
    <col min="7" max="7" width="1.1796875" style="1129" customWidth="1"/>
    <col min="8" max="8" width="12.453125" style="1129" customWidth="1"/>
    <col min="9" max="9" width="14.81640625" style="1129" customWidth="1"/>
    <col min="10" max="10" width="1.1796875" style="1129" customWidth="1"/>
    <col min="11" max="11" width="12.453125" style="1129" customWidth="1"/>
    <col min="12" max="12" width="14.7265625" style="1129" customWidth="1"/>
    <col min="13" max="16384" width="11.453125" style="1129"/>
  </cols>
  <sheetData>
    <row r="1" spans="1:15" s="1122" customFormat="1" x14ac:dyDescent="0.35">
      <c r="A1" s="1122" t="s">
        <v>96</v>
      </c>
      <c r="B1" s="1122" t="s">
        <v>56</v>
      </c>
      <c r="N1" s="1122" t="s">
        <v>81</v>
      </c>
    </row>
    <row r="2" spans="1:15" s="1122" customFormat="1" x14ac:dyDescent="0.35"/>
    <row r="3" spans="1:15" s="1122" customFormat="1" x14ac:dyDescent="0.35"/>
    <row r="4" spans="1:15" s="1122" customFormat="1" x14ac:dyDescent="0.35"/>
    <row r="5" spans="1:15" s="1122" customFormat="1" ht="16.5" customHeight="1" x14ac:dyDescent="0.35"/>
    <row r="6" spans="1:15" s="1126" customFormat="1" ht="38.25" customHeight="1" x14ac:dyDescent="0.25">
      <c r="A6" s="1123"/>
      <c r="B6" s="1660" t="s">
        <v>461</v>
      </c>
      <c r="C6" s="1660"/>
      <c r="D6" s="1660"/>
      <c r="E6" s="1660"/>
      <c r="F6" s="1660"/>
      <c r="G6" s="1660"/>
      <c r="H6" s="1660"/>
      <c r="I6" s="1660"/>
      <c r="J6" s="1660"/>
      <c r="K6" s="1660"/>
      <c r="L6" s="1660"/>
      <c r="M6" s="1125"/>
      <c r="N6" s="1125"/>
      <c r="O6" s="1125"/>
    </row>
    <row r="7" spans="1:15" s="1126" customFormat="1" ht="15.75" customHeight="1" x14ac:dyDescent="0.25">
      <c r="A7" s="1123"/>
      <c r="B7" s="1661" t="str">
        <f>porsaad!$B$6</f>
        <v>Situación a 30 de junio de 2024</v>
      </c>
      <c r="C7" s="1661"/>
      <c r="D7" s="1661"/>
      <c r="E7" s="1661"/>
      <c r="F7" s="1661"/>
      <c r="G7" s="1661"/>
      <c r="H7" s="1661"/>
      <c r="I7" s="1661"/>
      <c r="J7" s="1661"/>
      <c r="K7" s="1661"/>
      <c r="L7" s="1661"/>
      <c r="M7" s="1128"/>
      <c r="N7" s="1128"/>
      <c r="O7" s="1128"/>
    </row>
    <row r="8" spans="1:15" ht="8.25" customHeight="1" x14ac:dyDescent="0.35"/>
    <row r="9" spans="1:15" ht="15" customHeight="1" x14ac:dyDescent="0.35">
      <c r="B9" s="1679" t="s">
        <v>12</v>
      </c>
      <c r="D9" s="1676" t="s">
        <v>29</v>
      </c>
      <c r="E9" s="1685" t="s">
        <v>211</v>
      </c>
      <c r="F9" s="1681"/>
      <c r="G9" s="1145"/>
      <c r="H9" s="1662" t="s">
        <v>284</v>
      </c>
      <c r="I9" s="1681"/>
      <c r="J9" s="1145"/>
      <c r="K9" s="1662" t="s">
        <v>283</v>
      </c>
      <c r="L9" s="1681"/>
    </row>
    <row r="10" spans="1:15" ht="15.75" customHeight="1" x14ac:dyDescent="0.35">
      <c r="B10" s="1680"/>
      <c r="D10" s="1677"/>
      <c r="E10" s="1686"/>
      <c r="F10" s="1682"/>
      <c r="G10" s="1145"/>
      <c r="H10" s="1663"/>
      <c r="I10" s="1682"/>
      <c r="J10" s="1145"/>
      <c r="K10" s="1663"/>
      <c r="L10" s="1682"/>
    </row>
    <row r="11" spans="1:15" x14ac:dyDescent="0.35">
      <c r="B11" s="1680"/>
      <c r="D11" s="1677"/>
      <c r="E11" s="1686"/>
      <c r="F11" s="1682"/>
      <c r="G11" s="1145"/>
      <c r="H11" s="1663"/>
      <c r="I11" s="1682"/>
      <c r="J11" s="1145"/>
      <c r="K11" s="1663"/>
      <c r="L11" s="1682"/>
    </row>
    <row r="12" spans="1:15" ht="33" customHeight="1" x14ac:dyDescent="0.35">
      <c r="B12" s="1680"/>
      <c r="D12" s="1678"/>
      <c r="E12" s="1686"/>
      <c r="F12" s="1682"/>
      <c r="G12" s="1145"/>
      <c r="H12" s="1683"/>
      <c r="I12" s="1684"/>
      <c r="J12" s="1145"/>
      <c r="K12" s="1683"/>
      <c r="L12" s="1684"/>
    </row>
    <row r="13" spans="1:15" ht="29" x14ac:dyDescent="0.35">
      <c r="B13" s="1663"/>
      <c r="D13" s="1149" t="s">
        <v>9</v>
      </c>
      <c r="E13" s="1151" t="s">
        <v>9</v>
      </c>
      <c r="F13" s="1150" t="s">
        <v>187</v>
      </c>
      <c r="G13" s="1145"/>
      <c r="H13" s="1138" t="s">
        <v>9</v>
      </c>
      <c r="I13" s="1150" t="s">
        <v>285</v>
      </c>
      <c r="J13" s="1145"/>
      <c r="K13" s="1138" t="s">
        <v>9</v>
      </c>
      <c r="L13" s="1150" t="s">
        <v>187</v>
      </c>
    </row>
    <row r="14" spans="1:15" ht="12.75" customHeight="1" x14ac:dyDescent="0.35">
      <c r="B14" s="1146" t="s">
        <v>8</v>
      </c>
      <c r="D14" s="931">
        <f>'21solsaad'!D10</f>
        <v>407182</v>
      </c>
      <c r="E14" s="931">
        <f>'10pendResol'!H13</f>
        <v>29831</v>
      </c>
      <c r="F14" s="1046">
        <f>E14/$D14*100</f>
        <v>7.3262079365001398</v>
      </c>
      <c r="G14" s="932"/>
      <c r="H14" s="931">
        <f>'10pendPrest'!H13</f>
        <v>20285</v>
      </c>
      <c r="I14" s="1046">
        <f t="shared" ref="I14:I32" si="0">H14/$K14*100</f>
        <v>40.4760954585362</v>
      </c>
      <c r="J14" s="932"/>
      <c r="K14" s="931">
        <f t="shared" ref="K14:K31" si="1">E14+H14</f>
        <v>50116</v>
      </c>
      <c r="L14" s="1046">
        <f t="shared" ref="L14:L32" si="2">K14/D14*100</f>
        <v>12.30800968608632</v>
      </c>
    </row>
    <row r="15" spans="1:15" x14ac:dyDescent="0.35">
      <c r="B15" s="1147" t="s">
        <v>7</v>
      </c>
      <c r="D15" s="936">
        <f>'21solsaad'!D11</f>
        <v>56858</v>
      </c>
      <c r="E15" s="936">
        <f>'10pendResol'!H14</f>
        <v>1025</v>
      </c>
      <c r="F15" s="1047">
        <f t="shared" ref="F15:F31" si="3">E15/$D15*100</f>
        <v>1.8027366421611735</v>
      </c>
      <c r="G15" s="932"/>
      <c r="H15" s="936">
        <f>'10pendPrest'!H14</f>
        <v>41</v>
      </c>
      <c r="I15" s="1047">
        <f t="shared" si="0"/>
        <v>3.8461538461538463</v>
      </c>
      <c r="J15" s="932"/>
      <c r="K15" s="936">
        <f t="shared" si="1"/>
        <v>1066</v>
      </c>
      <c r="L15" s="1047">
        <f t="shared" si="2"/>
        <v>1.8748461078476202</v>
      </c>
    </row>
    <row r="16" spans="1:15" x14ac:dyDescent="0.35">
      <c r="B16" s="1147" t="s">
        <v>37</v>
      </c>
      <c r="D16" s="936">
        <f>'21solsaad'!D12</f>
        <v>48519</v>
      </c>
      <c r="E16" s="936">
        <f>'10pendResol'!H15</f>
        <v>3204</v>
      </c>
      <c r="F16" s="1047">
        <f t="shared" si="3"/>
        <v>6.6035985902429966</v>
      </c>
      <c r="G16" s="932"/>
      <c r="H16" s="936">
        <f>'10pendPrest'!H15</f>
        <v>501</v>
      </c>
      <c r="I16" s="1047">
        <f t="shared" si="0"/>
        <v>13.522267206477734</v>
      </c>
      <c r="J16" s="932"/>
      <c r="K16" s="936">
        <f t="shared" si="1"/>
        <v>3705</v>
      </c>
      <c r="L16" s="1047">
        <f t="shared" si="2"/>
        <v>7.6361837630618936</v>
      </c>
    </row>
    <row r="17" spans="2:12" x14ac:dyDescent="0.35">
      <c r="B17" s="1147" t="s">
        <v>38</v>
      </c>
      <c r="D17" s="936">
        <f>'21solsaad'!D13</f>
        <v>45142</v>
      </c>
      <c r="E17" s="936">
        <f>'10pendResol'!H16</f>
        <v>1061</v>
      </c>
      <c r="F17" s="1047">
        <f t="shared" si="3"/>
        <v>2.3503610828053696</v>
      </c>
      <c r="G17" s="932"/>
      <c r="H17" s="936">
        <f>'10pendPrest'!H16</f>
        <v>3053</v>
      </c>
      <c r="I17" s="1047">
        <f t="shared" si="0"/>
        <v>74.210014584346141</v>
      </c>
      <c r="J17" s="932"/>
      <c r="K17" s="936">
        <f t="shared" si="1"/>
        <v>4114</v>
      </c>
      <c r="L17" s="1047">
        <f t="shared" si="2"/>
        <v>9.1134641796996156</v>
      </c>
    </row>
    <row r="18" spans="2:12" x14ac:dyDescent="0.35">
      <c r="B18" s="1147" t="s">
        <v>6</v>
      </c>
      <c r="D18" s="936">
        <f>'21solsaad'!D14</f>
        <v>69464</v>
      </c>
      <c r="E18" s="936">
        <f>'10pendResol'!H17</f>
        <v>10047</v>
      </c>
      <c r="F18" s="1047">
        <f>E18/$D18*100</f>
        <v>14.463607048255211</v>
      </c>
      <c r="G18" s="932"/>
      <c r="H18" s="936">
        <f>'10pendPrest'!H17</f>
        <v>5755</v>
      </c>
      <c r="I18" s="1047">
        <f t="shared" si="0"/>
        <v>36.419440577142133</v>
      </c>
      <c r="J18" s="932"/>
      <c r="K18" s="936">
        <f t="shared" si="1"/>
        <v>15802</v>
      </c>
      <c r="L18" s="1047">
        <f t="shared" si="2"/>
        <v>22.748474029713233</v>
      </c>
    </row>
    <row r="19" spans="2:12" x14ac:dyDescent="0.35">
      <c r="B19" s="1147" t="s">
        <v>5</v>
      </c>
      <c r="D19" s="936">
        <f>'21solsaad'!D15</f>
        <v>23700</v>
      </c>
      <c r="E19" s="936">
        <f>'10pendResol'!H18</f>
        <v>738</v>
      </c>
      <c r="F19" s="1047">
        <f t="shared" si="3"/>
        <v>3.1139240506329111</v>
      </c>
      <c r="G19" s="932"/>
      <c r="H19" s="936">
        <f>'10pendPrest'!H18</f>
        <v>477</v>
      </c>
      <c r="I19" s="1047">
        <f t="shared" si="0"/>
        <v>39.25925925925926</v>
      </c>
      <c r="J19" s="932"/>
      <c r="K19" s="936">
        <f t="shared" si="1"/>
        <v>1215</v>
      </c>
      <c r="L19" s="1047">
        <f t="shared" si="2"/>
        <v>5.1265822784810133</v>
      </c>
    </row>
    <row r="20" spans="2:12" x14ac:dyDescent="0.35">
      <c r="B20" s="1147" t="s">
        <v>4</v>
      </c>
      <c r="D20" s="936">
        <f>'21solsaad'!D16</f>
        <v>159961</v>
      </c>
      <c r="E20" s="936">
        <f>'10pendResol'!H19</f>
        <v>642</v>
      </c>
      <c r="F20" s="1047">
        <f t="shared" si="3"/>
        <v>0.40134782853320494</v>
      </c>
      <c r="G20" s="932"/>
      <c r="H20" s="936">
        <f>'10pendPrest'!H19</f>
        <v>27</v>
      </c>
      <c r="I20" s="1047">
        <f t="shared" si="0"/>
        <v>4.0358744394618835</v>
      </c>
      <c r="J20" s="932"/>
      <c r="K20" s="936">
        <f t="shared" si="1"/>
        <v>669</v>
      </c>
      <c r="L20" s="1047">
        <f t="shared" si="2"/>
        <v>0.41822694281731176</v>
      </c>
    </row>
    <row r="21" spans="2:12" x14ac:dyDescent="0.35">
      <c r="B21" s="1147" t="s">
        <v>40</v>
      </c>
      <c r="D21" s="936">
        <f>'21solsaad'!D17</f>
        <v>98240</v>
      </c>
      <c r="E21" s="936">
        <f>'10pendResol'!H20</f>
        <v>394</v>
      </c>
      <c r="F21" s="1047">
        <f t="shared" si="3"/>
        <v>0.40105863192182412</v>
      </c>
      <c r="G21" s="932"/>
      <c r="H21" s="936">
        <f>'10pendPrest'!H20</f>
        <v>2404</v>
      </c>
      <c r="I21" s="1047">
        <f t="shared" si="0"/>
        <v>85.918513223731239</v>
      </c>
      <c r="J21" s="932"/>
      <c r="K21" s="936">
        <f t="shared" si="1"/>
        <v>2798</v>
      </c>
      <c r="L21" s="1047">
        <f t="shared" si="2"/>
        <v>2.8481270358306188</v>
      </c>
    </row>
    <row r="22" spans="2:12" x14ac:dyDescent="0.35">
      <c r="B22" s="1147" t="s">
        <v>41</v>
      </c>
      <c r="D22" s="936">
        <f>'21solsaad'!D18</f>
        <v>368778</v>
      </c>
      <c r="E22" s="936">
        <f>'10pendResol'!H21</f>
        <v>4766</v>
      </c>
      <c r="F22" s="1047">
        <f t="shared" si="3"/>
        <v>1.2923764432802389</v>
      </c>
      <c r="G22" s="932"/>
      <c r="H22" s="936">
        <f>'10pendPrest'!H21</f>
        <v>37932</v>
      </c>
      <c r="I22" s="1047">
        <f t="shared" si="0"/>
        <v>88.837884678439266</v>
      </c>
      <c r="J22" s="932"/>
      <c r="K22" s="936">
        <f t="shared" si="1"/>
        <v>42698</v>
      </c>
      <c r="L22" s="1047">
        <f t="shared" si="2"/>
        <v>11.57823948283249</v>
      </c>
    </row>
    <row r="23" spans="2:12" x14ac:dyDescent="0.35">
      <c r="B23" s="1147" t="s">
        <v>3</v>
      </c>
      <c r="D23" s="936">
        <f>'21solsaad'!D19</f>
        <v>209122</v>
      </c>
      <c r="E23" s="936">
        <f>'10pendResol'!H22</f>
        <v>7795</v>
      </c>
      <c r="F23" s="1047">
        <f t="shared" si="3"/>
        <v>3.7274892168208034</v>
      </c>
      <c r="G23" s="932"/>
      <c r="H23" s="936">
        <f>'10pendPrest'!H22</f>
        <v>8731</v>
      </c>
      <c r="I23" s="1047">
        <f t="shared" si="0"/>
        <v>52.83190124652063</v>
      </c>
      <c r="J23" s="932"/>
      <c r="K23" s="936">
        <f t="shared" si="1"/>
        <v>16526</v>
      </c>
      <c r="L23" s="1047">
        <f t="shared" si="2"/>
        <v>7.902564053518998</v>
      </c>
    </row>
    <row r="24" spans="2:12" x14ac:dyDescent="0.35">
      <c r="B24" s="1147" t="s">
        <v>2</v>
      </c>
      <c r="D24" s="936">
        <f>'21solsaad'!D20</f>
        <v>58675</v>
      </c>
      <c r="E24" s="936">
        <f>'10pendResol'!H23</f>
        <v>238</v>
      </c>
      <c r="F24" s="1047">
        <f t="shared" si="3"/>
        <v>0.40562420110779718</v>
      </c>
      <c r="G24" s="932"/>
      <c r="H24" s="936">
        <f>'10pendPrest'!H23</f>
        <v>2988</v>
      </c>
      <c r="I24" s="1047">
        <f t="shared" si="0"/>
        <v>92.6224426534408</v>
      </c>
      <c r="J24" s="932"/>
      <c r="K24" s="936">
        <f t="shared" si="1"/>
        <v>3226</v>
      </c>
      <c r="L24" s="1047">
        <f t="shared" si="2"/>
        <v>5.4980826587132512</v>
      </c>
    </row>
    <row r="25" spans="2:12" x14ac:dyDescent="0.35">
      <c r="B25" s="1147" t="s">
        <v>35</v>
      </c>
      <c r="D25" s="936">
        <f>'21solsaad'!D21</f>
        <v>84146</v>
      </c>
      <c r="E25" s="936">
        <f>'10pendResol'!H24</f>
        <v>244</v>
      </c>
      <c r="F25" s="1047">
        <f t="shared" si="3"/>
        <v>0.28997219119150047</v>
      </c>
      <c r="G25" s="932"/>
      <c r="H25" s="936">
        <f>'10pendPrest'!H24</f>
        <v>1354</v>
      </c>
      <c r="I25" s="1047">
        <f t="shared" si="0"/>
        <v>84.73091364205257</v>
      </c>
      <c r="J25" s="932"/>
      <c r="K25" s="936">
        <f t="shared" si="1"/>
        <v>1598</v>
      </c>
      <c r="L25" s="1047">
        <f t="shared" si="2"/>
        <v>1.899080170180401</v>
      </c>
    </row>
    <row r="26" spans="2:12" x14ac:dyDescent="0.35">
      <c r="B26" s="1147" t="s">
        <v>42</v>
      </c>
      <c r="D26" s="936">
        <f>'21solsaad'!D22</f>
        <v>252067</v>
      </c>
      <c r="E26" s="936">
        <f>'10pendResol'!H25</f>
        <v>350</v>
      </c>
      <c r="F26" s="1047">
        <f t="shared" si="3"/>
        <v>0.13885197189636089</v>
      </c>
      <c r="G26" s="932"/>
      <c r="H26" s="936">
        <f>'10pendPrest'!H25</f>
        <v>10465</v>
      </c>
      <c r="I26" s="1047">
        <f t="shared" si="0"/>
        <v>96.763754045307451</v>
      </c>
      <c r="J26" s="932"/>
      <c r="K26" s="936">
        <f t="shared" si="1"/>
        <v>10815</v>
      </c>
      <c r="L26" s="1047">
        <f t="shared" si="2"/>
        <v>4.2905259315975517</v>
      </c>
    </row>
    <row r="27" spans="2:12" x14ac:dyDescent="0.35">
      <c r="B27" s="1147" t="s">
        <v>43</v>
      </c>
      <c r="D27" s="936">
        <f>'21solsaad'!D23</f>
        <v>65939</v>
      </c>
      <c r="E27" s="936">
        <f>'10pendResol'!H26</f>
        <v>4228</v>
      </c>
      <c r="F27" s="1047">
        <f t="shared" si="3"/>
        <v>6.411986836318416</v>
      </c>
      <c r="G27" s="932"/>
      <c r="H27" s="936">
        <f>'10pendPrest'!H26</f>
        <v>6353</v>
      </c>
      <c r="I27" s="1047">
        <f t="shared" si="0"/>
        <v>60.041583971269255</v>
      </c>
      <c r="J27" s="932"/>
      <c r="K27" s="936">
        <f t="shared" si="1"/>
        <v>10581</v>
      </c>
      <c r="L27" s="1047">
        <f t="shared" si="2"/>
        <v>16.046649175753348</v>
      </c>
    </row>
    <row r="28" spans="2:12" x14ac:dyDescent="0.35">
      <c r="B28" s="1147" t="s">
        <v>44</v>
      </c>
      <c r="D28" s="936">
        <f>'21solsaad'!D24</f>
        <v>21613</v>
      </c>
      <c r="E28" s="936">
        <f>'10pendResol'!H27</f>
        <v>82</v>
      </c>
      <c r="F28" s="1047">
        <f t="shared" si="3"/>
        <v>0.37940128626289732</v>
      </c>
      <c r="G28" s="932"/>
      <c r="H28" s="936">
        <f>'10pendPrest'!H27</f>
        <v>408</v>
      </c>
      <c r="I28" s="1047">
        <f t="shared" si="0"/>
        <v>83.265306122448976</v>
      </c>
      <c r="J28" s="932"/>
      <c r="K28" s="936">
        <f t="shared" si="1"/>
        <v>490</v>
      </c>
      <c r="L28" s="1047">
        <f t="shared" si="2"/>
        <v>2.2671540276685329</v>
      </c>
    </row>
    <row r="29" spans="2:12" x14ac:dyDescent="0.35">
      <c r="B29" s="1147" t="s">
        <v>45</v>
      </c>
      <c r="D29" s="936">
        <f>'21solsaad'!D25</f>
        <v>116241</v>
      </c>
      <c r="E29" s="936">
        <f>'10pendResol'!H28</f>
        <v>151</v>
      </c>
      <c r="F29" s="1047">
        <f t="shared" si="3"/>
        <v>0.12990253008835093</v>
      </c>
      <c r="G29" s="932"/>
      <c r="H29" s="936">
        <f>'10pendPrest'!H28</f>
        <v>9313</v>
      </c>
      <c r="I29" s="1047">
        <f t="shared" si="0"/>
        <v>98.404480135249358</v>
      </c>
      <c r="J29" s="932"/>
      <c r="K29" s="936">
        <f t="shared" si="1"/>
        <v>9464</v>
      </c>
      <c r="L29" s="1047">
        <f t="shared" si="2"/>
        <v>8.1417055944116115</v>
      </c>
    </row>
    <row r="30" spans="2:12" x14ac:dyDescent="0.35">
      <c r="B30" s="1147" t="s">
        <v>46</v>
      </c>
      <c r="D30" s="936">
        <f>'21solsaad'!D26</f>
        <v>14873</v>
      </c>
      <c r="E30" s="936">
        <f>'10pendResol'!H29</f>
        <v>13</v>
      </c>
      <c r="F30" s="1047">
        <f t="shared" si="3"/>
        <v>8.740671014590197E-2</v>
      </c>
      <c r="G30" s="932"/>
      <c r="H30" s="936">
        <f>'10pendPrest'!H29</f>
        <v>272</v>
      </c>
      <c r="I30" s="1047">
        <f t="shared" si="0"/>
        <v>95.438596491228068</v>
      </c>
      <c r="J30" s="932"/>
      <c r="K30" s="936">
        <f t="shared" si="1"/>
        <v>285</v>
      </c>
      <c r="L30" s="1047">
        <f t="shared" si="2"/>
        <v>1.9162240301216973</v>
      </c>
    </row>
    <row r="31" spans="2:12" x14ac:dyDescent="0.35">
      <c r="B31" s="1148" t="s">
        <v>1</v>
      </c>
      <c r="D31" s="1134">
        <f>'21solsaad'!D27</f>
        <v>5474</v>
      </c>
      <c r="E31" s="1134">
        <f>'10pendResol'!H30</f>
        <v>38</v>
      </c>
      <c r="F31" s="1048">
        <f t="shared" si="3"/>
        <v>0.69419071976616731</v>
      </c>
      <c r="G31" s="932"/>
      <c r="H31" s="1134">
        <f>'10pendPrest'!H30</f>
        <v>230</v>
      </c>
      <c r="I31" s="1048">
        <f t="shared" si="0"/>
        <v>85.820895522388057</v>
      </c>
      <c r="J31" s="932"/>
      <c r="K31" s="1134">
        <f t="shared" si="1"/>
        <v>268</v>
      </c>
      <c r="L31" s="1048">
        <f t="shared" si="2"/>
        <v>4.8958713920350752</v>
      </c>
    </row>
    <row r="32" spans="2:12" x14ac:dyDescent="0.35">
      <c r="B32" s="1316" t="s">
        <v>0</v>
      </c>
      <c r="D32" s="1317">
        <f>SUM(D14:D31)</f>
        <v>2105994</v>
      </c>
      <c r="E32" s="1317">
        <f>SUM(E14:E31)</f>
        <v>64847</v>
      </c>
      <c r="F32" s="1306">
        <f>E32/$D32*100</f>
        <v>3.0791635683672411</v>
      </c>
      <c r="G32" s="1284"/>
      <c r="H32" s="1317">
        <f>SUM(H14:H31)</f>
        <v>110589</v>
      </c>
      <c r="I32" s="1306">
        <f t="shared" si="0"/>
        <v>63.036662942611557</v>
      </c>
      <c r="J32" s="1284"/>
      <c r="K32" s="1317">
        <f>SUM(K14:K31)</f>
        <v>175436</v>
      </c>
      <c r="L32" s="1306">
        <f t="shared" si="2"/>
        <v>8.3303181300611495</v>
      </c>
    </row>
    <row r="34" spans="2:2" x14ac:dyDescent="0.35">
      <c r="B34" s="1137" t="s">
        <v>282</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7"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494" t="s">
        <v>462</v>
      </c>
      <c r="C6" s="1494"/>
      <c r="D6" s="1494"/>
      <c r="E6" s="1494"/>
      <c r="F6" s="1494"/>
      <c r="G6" s="1494"/>
      <c r="H6" s="1494"/>
      <c r="I6" s="1494"/>
      <c r="J6" s="1494"/>
      <c r="K6" s="1494"/>
      <c r="L6" s="1494"/>
      <c r="M6" s="1494"/>
      <c r="N6" s="1494"/>
      <c r="O6" s="99"/>
    </row>
    <row r="7" spans="1:17" s="4" customFormat="1" ht="11.25" customHeight="1" x14ac:dyDescent="0.25">
      <c r="A7" s="97"/>
      <c r="B7" s="1494"/>
      <c r="C7" s="1494"/>
      <c r="D7" s="1494"/>
      <c r="E7" s="1494"/>
      <c r="F7" s="1494"/>
      <c r="G7" s="1494"/>
      <c r="H7" s="1494"/>
      <c r="I7" s="1494"/>
      <c r="J7" s="1494"/>
      <c r="K7" s="1494"/>
      <c r="L7" s="1494"/>
      <c r="M7" s="1494"/>
      <c r="N7" s="1494"/>
      <c r="O7" s="99"/>
    </row>
    <row r="8" spans="1:17" s="4" customFormat="1" ht="15.75" customHeight="1" x14ac:dyDescent="0.25">
      <c r="A8" s="97"/>
      <c r="B8" s="1633" t="s">
        <v>491</v>
      </c>
      <c r="C8" s="1633"/>
      <c r="D8" s="1633"/>
      <c r="E8" s="1633"/>
      <c r="F8" s="1633"/>
      <c r="G8" s="1633"/>
      <c r="H8" s="1633"/>
      <c r="I8" s="1633"/>
      <c r="J8" s="1633"/>
      <c r="K8" s="1633"/>
      <c r="L8" s="1633"/>
      <c r="M8" s="1633"/>
      <c r="N8" s="1633"/>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687" t="s">
        <v>0</v>
      </c>
      <c r="D11" s="1687"/>
      <c r="E11" s="1687"/>
      <c r="L11" s="100">
        <v>1</v>
      </c>
      <c r="M11" s="100">
        <v>3</v>
      </c>
      <c r="N11" s="100">
        <v>4</v>
      </c>
      <c r="O11" s="100">
        <v>5</v>
      </c>
      <c r="P11" s="100">
        <v>6</v>
      </c>
    </row>
    <row r="12" spans="1:17" s="100" customFormat="1" ht="14.5" x14ac:dyDescent="0.35">
      <c r="C12" s="100" t="s">
        <v>210</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307827</v>
      </c>
      <c r="D13" s="102">
        <v>286867</v>
      </c>
      <c r="E13" s="102">
        <v>20960</v>
      </c>
      <c r="F13" s="103">
        <v>0.93190980648221244</v>
      </c>
      <c r="G13" s="103">
        <v>6.8090193517787584E-2</v>
      </c>
      <c r="I13" s="101">
        <v>10</v>
      </c>
      <c r="J13" s="101">
        <v>1</v>
      </c>
      <c r="K13" s="101">
        <v>8</v>
      </c>
      <c r="L13" s="100" t="s">
        <v>4</v>
      </c>
      <c r="M13" s="102">
        <v>124717</v>
      </c>
      <c r="N13" s="102">
        <v>158</v>
      </c>
      <c r="O13" s="103">
        <f t="shared" ref="O13:P28" si="0">INDEX($B$13:$G$32,$K13,O$11)</f>
        <v>0.99873473473473473</v>
      </c>
      <c r="P13" s="103">
        <f t="shared" si="0"/>
        <v>1.2652652652652653E-3</v>
      </c>
      <c r="Q13" s="103">
        <f>$F$32</f>
        <v>0.91498408620136462</v>
      </c>
    </row>
    <row r="14" spans="1:17" s="100" customFormat="1" ht="14.5" x14ac:dyDescent="0.35">
      <c r="B14" s="100" t="s">
        <v>7</v>
      </c>
      <c r="C14" s="102">
        <v>41954</v>
      </c>
      <c r="D14" s="102">
        <v>41854</v>
      </c>
      <c r="E14" s="102">
        <v>100</v>
      </c>
      <c r="F14" s="103">
        <v>0.9976164370501025</v>
      </c>
      <c r="G14" s="103">
        <v>2.3835629498975067E-3</v>
      </c>
      <c r="I14" s="101">
        <v>2</v>
      </c>
      <c r="J14" s="101">
        <v>2</v>
      </c>
      <c r="K14" s="101">
        <v>2</v>
      </c>
      <c r="L14" s="100" t="s">
        <v>7</v>
      </c>
      <c r="M14" s="102">
        <v>41854</v>
      </c>
      <c r="N14" s="102">
        <v>100</v>
      </c>
      <c r="O14" s="103">
        <f t="shared" si="0"/>
        <v>0.9976164370501025</v>
      </c>
      <c r="P14" s="103">
        <f t="shared" si="0"/>
        <v>2.3835629498975067E-3</v>
      </c>
      <c r="Q14" s="103">
        <f t="shared" ref="Q14:Q32" si="1">$F$32</f>
        <v>0.91498408620136462</v>
      </c>
    </row>
    <row r="15" spans="1:17" s="100" customFormat="1" ht="14.5" x14ac:dyDescent="0.35">
      <c r="B15" s="100" t="s">
        <v>37</v>
      </c>
      <c r="C15" s="102">
        <v>32296</v>
      </c>
      <c r="D15" s="102">
        <v>31659</v>
      </c>
      <c r="E15" s="102">
        <v>637</v>
      </c>
      <c r="F15" s="103">
        <v>0.98027619519445131</v>
      </c>
      <c r="G15" s="103">
        <v>1.9723804805548674E-2</v>
      </c>
      <c r="I15" s="101">
        <v>4</v>
      </c>
      <c r="J15" s="101">
        <v>3</v>
      </c>
      <c r="K15" s="101">
        <v>13</v>
      </c>
      <c r="L15" s="100" t="s">
        <v>35</v>
      </c>
      <c r="M15" s="102">
        <v>75358</v>
      </c>
      <c r="N15" s="102">
        <v>1415</v>
      </c>
      <c r="O15" s="103">
        <f t="shared" si="0"/>
        <v>0.98156904119938004</v>
      </c>
      <c r="P15" s="103">
        <f t="shared" si="0"/>
        <v>1.8430958800620009E-2</v>
      </c>
      <c r="Q15" s="103">
        <f t="shared" si="1"/>
        <v>0.91498408620136462</v>
      </c>
    </row>
    <row r="16" spans="1:17" s="100" customFormat="1" ht="14.5" x14ac:dyDescent="0.35">
      <c r="B16" s="100" t="s">
        <v>38</v>
      </c>
      <c r="C16" s="102">
        <v>34706</v>
      </c>
      <c r="D16" s="102">
        <v>30170</v>
      </c>
      <c r="E16" s="102">
        <v>4536</v>
      </c>
      <c r="F16" s="103">
        <v>0.86930213795885436</v>
      </c>
      <c r="G16" s="103">
        <v>0.13069786204114561</v>
      </c>
      <c r="I16" s="101">
        <v>17</v>
      </c>
      <c r="J16" s="101">
        <v>4</v>
      </c>
      <c r="K16" s="101">
        <v>3</v>
      </c>
      <c r="L16" s="100" t="s">
        <v>37</v>
      </c>
      <c r="M16" s="102">
        <v>31659</v>
      </c>
      <c r="N16" s="102">
        <v>637</v>
      </c>
      <c r="O16" s="103">
        <f t="shared" si="0"/>
        <v>0.98027619519445131</v>
      </c>
      <c r="P16" s="103">
        <f t="shared" si="0"/>
        <v>1.9723804805548674E-2</v>
      </c>
      <c r="Q16" s="103">
        <f t="shared" si="1"/>
        <v>0.91498408620136462</v>
      </c>
    </row>
    <row r="17" spans="2:17" s="100" customFormat="1" ht="14.5" x14ac:dyDescent="0.35">
      <c r="B17" s="100" t="s">
        <v>6</v>
      </c>
      <c r="C17" s="102">
        <v>48667</v>
      </c>
      <c r="D17" s="102">
        <v>42634</v>
      </c>
      <c r="E17" s="102">
        <v>6033</v>
      </c>
      <c r="F17" s="103">
        <v>0.87603509565002979</v>
      </c>
      <c r="G17" s="103">
        <v>0.12396490434997021</v>
      </c>
      <c r="I17" s="101">
        <v>15</v>
      </c>
      <c r="J17" s="101">
        <v>5</v>
      </c>
      <c r="K17" s="101">
        <v>17</v>
      </c>
      <c r="L17" s="100" t="s">
        <v>44</v>
      </c>
      <c r="M17" s="102">
        <v>16056</v>
      </c>
      <c r="N17" s="102">
        <v>576</v>
      </c>
      <c r="O17" s="103">
        <f t="shared" si="0"/>
        <v>0.96536796536796532</v>
      </c>
      <c r="P17" s="103">
        <f t="shared" si="0"/>
        <v>3.4632034632034632E-2</v>
      </c>
      <c r="Q17" s="103">
        <f t="shared" si="1"/>
        <v>0.91498408620136462</v>
      </c>
    </row>
    <row r="18" spans="2:17" s="100" customFormat="1" ht="14.5" x14ac:dyDescent="0.35">
      <c r="B18" s="100" t="s">
        <v>5</v>
      </c>
      <c r="C18" s="102">
        <v>18364</v>
      </c>
      <c r="D18" s="102">
        <v>17715</v>
      </c>
      <c r="E18" s="102">
        <v>649</v>
      </c>
      <c r="F18" s="103">
        <v>0.96465911566107598</v>
      </c>
      <c r="G18" s="103">
        <v>3.5340884338923982E-2</v>
      </c>
      <c r="I18" s="101">
        <v>6</v>
      </c>
      <c r="J18" s="101">
        <v>6</v>
      </c>
      <c r="K18" s="101">
        <v>6</v>
      </c>
      <c r="L18" s="100" t="s">
        <v>5</v>
      </c>
      <c r="M18" s="102">
        <v>17715</v>
      </c>
      <c r="N18" s="102">
        <v>649</v>
      </c>
      <c r="O18" s="103">
        <f t="shared" si="0"/>
        <v>0.96465911566107598</v>
      </c>
      <c r="P18" s="103">
        <f t="shared" si="0"/>
        <v>3.5340884338923982E-2</v>
      </c>
      <c r="Q18" s="103">
        <f t="shared" si="1"/>
        <v>0.91498408620136462</v>
      </c>
    </row>
    <row r="19" spans="2:17" s="100" customFormat="1" ht="14.5" x14ac:dyDescent="0.35">
      <c r="B19" s="100" t="s">
        <v>40</v>
      </c>
      <c r="C19" s="102">
        <v>77656</v>
      </c>
      <c r="D19" s="102">
        <v>73499</v>
      </c>
      <c r="E19" s="102">
        <v>4157</v>
      </c>
      <c r="F19" s="103">
        <v>0.94646904295868961</v>
      </c>
      <c r="G19" s="103">
        <v>5.3530957041310397E-2</v>
      </c>
      <c r="I19" s="101">
        <v>8</v>
      </c>
      <c r="J19" s="101">
        <v>7</v>
      </c>
      <c r="K19" s="101">
        <v>10</v>
      </c>
      <c r="L19" s="100" t="s">
        <v>39</v>
      </c>
      <c r="M19" s="102">
        <v>1594</v>
      </c>
      <c r="N19" s="102">
        <v>64</v>
      </c>
      <c r="O19" s="103">
        <f t="shared" si="0"/>
        <v>0.9613992762364294</v>
      </c>
      <c r="P19" s="103">
        <f t="shared" si="0"/>
        <v>3.8600723763570564E-2</v>
      </c>
      <c r="Q19" s="103">
        <f t="shared" si="1"/>
        <v>0.91498408620136462</v>
      </c>
    </row>
    <row r="20" spans="2:17" s="100" customFormat="1" ht="14.5" x14ac:dyDescent="0.35">
      <c r="B20" s="100" t="s">
        <v>4</v>
      </c>
      <c r="C20" s="102">
        <v>124875</v>
      </c>
      <c r="D20" s="102">
        <v>124717</v>
      </c>
      <c r="E20" s="102">
        <v>158</v>
      </c>
      <c r="F20" s="103">
        <v>0.99873473473473473</v>
      </c>
      <c r="G20" s="103">
        <v>1.2652652652652653E-3</v>
      </c>
      <c r="I20" s="101">
        <v>1</v>
      </c>
      <c r="J20" s="101">
        <v>8</v>
      </c>
      <c r="K20" s="101">
        <v>7</v>
      </c>
      <c r="L20" s="100" t="s">
        <v>40</v>
      </c>
      <c r="M20" s="102">
        <v>73499</v>
      </c>
      <c r="N20" s="102">
        <v>4157</v>
      </c>
      <c r="O20" s="103">
        <f t="shared" si="0"/>
        <v>0.94646904295868961</v>
      </c>
      <c r="P20" s="103">
        <f t="shared" si="0"/>
        <v>5.3530957041310397E-2</v>
      </c>
      <c r="Q20" s="103">
        <f t="shared" si="1"/>
        <v>0.91498408620136462</v>
      </c>
    </row>
    <row r="21" spans="2:17" s="100" customFormat="1" ht="14.5" x14ac:dyDescent="0.35">
      <c r="B21" s="100" t="s">
        <v>41</v>
      </c>
      <c r="C21" s="102">
        <v>258885</v>
      </c>
      <c r="D21" s="102">
        <v>214625</v>
      </c>
      <c r="E21" s="102">
        <v>44260</v>
      </c>
      <c r="F21" s="103">
        <v>0.82903605848156514</v>
      </c>
      <c r="G21" s="103">
        <v>0.17096394151843483</v>
      </c>
      <c r="I21" s="101">
        <v>19</v>
      </c>
      <c r="J21" s="101">
        <v>9</v>
      </c>
      <c r="K21" s="101">
        <v>14</v>
      </c>
      <c r="L21" s="100" t="s">
        <v>42</v>
      </c>
      <c r="M21" s="102">
        <v>184420</v>
      </c>
      <c r="N21" s="102">
        <v>13045</v>
      </c>
      <c r="O21" s="103">
        <f t="shared" si="0"/>
        <v>0.93393765983845234</v>
      </c>
      <c r="P21" s="103">
        <f t="shared" si="0"/>
        <v>6.606234016154762E-2</v>
      </c>
      <c r="Q21" s="103">
        <f t="shared" si="1"/>
        <v>0.91498408620136462</v>
      </c>
    </row>
    <row r="22" spans="2:17" s="100" customFormat="1" ht="14.5" x14ac:dyDescent="0.35">
      <c r="B22" s="100" t="s">
        <v>39</v>
      </c>
      <c r="C22" s="102">
        <v>1658</v>
      </c>
      <c r="D22" s="102">
        <v>1594</v>
      </c>
      <c r="E22" s="102">
        <v>64</v>
      </c>
      <c r="F22" s="103">
        <v>0.9613992762364294</v>
      </c>
      <c r="G22" s="103">
        <v>3.8600723763570564E-2</v>
      </c>
      <c r="I22" s="101">
        <v>7</v>
      </c>
      <c r="J22" s="101">
        <v>10</v>
      </c>
      <c r="K22" s="101">
        <v>1</v>
      </c>
      <c r="L22" s="100" t="s">
        <v>8</v>
      </c>
      <c r="M22" s="102">
        <v>286867</v>
      </c>
      <c r="N22" s="102">
        <v>20960</v>
      </c>
      <c r="O22" s="103">
        <f t="shared" si="0"/>
        <v>0.93190980648221244</v>
      </c>
      <c r="P22" s="103">
        <f t="shared" si="0"/>
        <v>6.8090193517787584E-2</v>
      </c>
      <c r="Q22" s="103">
        <f t="shared" si="1"/>
        <v>0.91498408620136462</v>
      </c>
    </row>
    <row r="23" spans="2:17" s="100" customFormat="1" ht="14.5" x14ac:dyDescent="0.35">
      <c r="B23" s="100" t="s">
        <v>3</v>
      </c>
      <c r="C23" s="102">
        <v>167530</v>
      </c>
      <c r="D23" s="102">
        <v>156081</v>
      </c>
      <c r="E23" s="102">
        <v>11449</v>
      </c>
      <c r="F23" s="103">
        <v>0.93166000119381598</v>
      </c>
      <c r="G23" s="103">
        <v>6.8339998806183966E-2</v>
      </c>
      <c r="I23" s="101">
        <v>11</v>
      </c>
      <c r="J23" s="101">
        <v>11</v>
      </c>
      <c r="K23" s="101">
        <v>11</v>
      </c>
      <c r="L23" s="100" t="s">
        <v>3</v>
      </c>
      <c r="M23" s="102">
        <v>156081</v>
      </c>
      <c r="N23" s="102">
        <v>11449</v>
      </c>
      <c r="O23" s="103">
        <f t="shared" si="0"/>
        <v>0.93166000119381598</v>
      </c>
      <c r="P23" s="103">
        <f t="shared" si="0"/>
        <v>6.8339998806183966E-2</v>
      </c>
      <c r="Q23" s="103">
        <f t="shared" si="1"/>
        <v>0.91498408620136462</v>
      </c>
    </row>
    <row r="24" spans="2:17" s="100" customFormat="1" ht="14.5" x14ac:dyDescent="0.35">
      <c r="B24" s="100" t="s">
        <v>2</v>
      </c>
      <c r="C24" s="102">
        <v>40732</v>
      </c>
      <c r="D24" s="102">
        <v>35934</v>
      </c>
      <c r="E24" s="102">
        <v>4798</v>
      </c>
      <c r="F24" s="103">
        <v>0.88220563684572328</v>
      </c>
      <c r="G24" s="103">
        <v>0.11779436315427673</v>
      </c>
      <c r="I24" s="101">
        <v>13</v>
      </c>
      <c r="J24" s="101">
        <v>12</v>
      </c>
      <c r="K24" s="101">
        <v>20</v>
      </c>
      <c r="L24" s="100" t="s">
        <v>108</v>
      </c>
      <c r="M24" s="102">
        <v>1457243</v>
      </c>
      <c r="N24" s="102">
        <v>135400</v>
      </c>
      <c r="O24" s="103">
        <f t="shared" si="0"/>
        <v>0.91498408620136462</v>
      </c>
      <c r="P24" s="103">
        <f t="shared" si="0"/>
        <v>8.5015913798635351E-2</v>
      </c>
      <c r="Q24" s="103">
        <f t="shared" si="1"/>
        <v>0.91498408620136462</v>
      </c>
    </row>
    <row r="25" spans="2:17" s="100" customFormat="1" ht="14.5" x14ac:dyDescent="0.35">
      <c r="B25" s="100" t="s">
        <v>35</v>
      </c>
      <c r="C25" s="102">
        <v>76773</v>
      </c>
      <c r="D25" s="102">
        <v>75358</v>
      </c>
      <c r="E25" s="102">
        <v>1415</v>
      </c>
      <c r="F25" s="103">
        <v>0.98156904119938004</v>
      </c>
      <c r="G25" s="103">
        <v>1.8430958800620009E-2</v>
      </c>
      <c r="I25" s="101">
        <v>3</v>
      </c>
      <c r="J25" s="101">
        <v>13</v>
      </c>
      <c r="K25" s="101">
        <v>12</v>
      </c>
      <c r="L25" s="100" t="s">
        <v>2</v>
      </c>
      <c r="M25" s="102">
        <v>35934</v>
      </c>
      <c r="N25" s="102">
        <v>4798</v>
      </c>
      <c r="O25" s="103">
        <f t="shared" si="0"/>
        <v>0.88220563684572328</v>
      </c>
      <c r="P25" s="103">
        <f t="shared" si="0"/>
        <v>0.11779436315427673</v>
      </c>
      <c r="Q25" s="103">
        <f t="shared" si="1"/>
        <v>0.91498408620136462</v>
      </c>
    </row>
    <row r="26" spans="2:17" s="100" customFormat="1" ht="14.5" x14ac:dyDescent="0.35">
      <c r="B26" s="100" t="s">
        <v>42</v>
      </c>
      <c r="C26" s="102">
        <v>197465</v>
      </c>
      <c r="D26" s="102">
        <v>184420</v>
      </c>
      <c r="E26" s="102">
        <v>13045</v>
      </c>
      <c r="F26" s="103">
        <v>0.93393765983845234</v>
      </c>
      <c r="G26" s="103">
        <v>6.606234016154762E-2</v>
      </c>
      <c r="I26" s="101">
        <v>9</v>
      </c>
      <c r="J26" s="101">
        <v>14</v>
      </c>
      <c r="K26" s="101">
        <v>15</v>
      </c>
      <c r="L26" s="100" t="s">
        <v>47</v>
      </c>
      <c r="M26" s="102">
        <v>1985</v>
      </c>
      <c r="N26" s="102">
        <v>277</v>
      </c>
      <c r="O26" s="103">
        <f t="shared" si="0"/>
        <v>0.87754199823165335</v>
      </c>
      <c r="P26" s="103">
        <f t="shared" si="0"/>
        <v>0.12245800176834659</v>
      </c>
      <c r="Q26" s="103">
        <f t="shared" si="1"/>
        <v>0.91498408620136462</v>
      </c>
    </row>
    <row r="27" spans="2:17" s="100" customFormat="1" ht="14.5" x14ac:dyDescent="0.35">
      <c r="B27" s="100" t="s">
        <v>47</v>
      </c>
      <c r="C27" s="102">
        <v>2262</v>
      </c>
      <c r="D27" s="102">
        <v>1985</v>
      </c>
      <c r="E27" s="102">
        <v>277</v>
      </c>
      <c r="F27" s="103">
        <v>0.87754199823165335</v>
      </c>
      <c r="G27" s="103">
        <v>0.12245800176834659</v>
      </c>
      <c r="I27" s="101">
        <v>14</v>
      </c>
      <c r="J27" s="101">
        <v>15</v>
      </c>
      <c r="K27" s="101">
        <v>5</v>
      </c>
      <c r="L27" s="100" t="s">
        <v>6</v>
      </c>
      <c r="M27" s="102">
        <v>42634</v>
      </c>
      <c r="N27" s="102">
        <v>6033</v>
      </c>
      <c r="O27" s="103">
        <f t="shared" si="0"/>
        <v>0.87603509565002979</v>
      </c>
      <c r="P27" s="103">
        <f t="shared" si="0"/>
        <v>0.12396490434997021</v>
      </c>
      <c r="Q27" s="103">
        <f t="shared" si="1"/>
        <v>0.91498408620136462</v>
      </c>
    </row>
    <row r="28" spans="2:17" s="100" customFormat="1" ht="14.5" x14ac:dyDescent="0.35">
      <c r="B28" s="100" t="s">
        <v>43</v>
      </c>
      <c r="C28" s="102">
        <v>49603</v>
      </c>
      <c r="D28" s="102">
        <v>43145</v>
      </c>
      <c r="E28" s="102">
        <v>6458</v>
      </c>
      <c r="F28" s="103">
        <v>0.86980626171804121</v>
      </c>
      <c r="G28" s="103">
        <v>0.13019373828195877</v>
      </c>
      <c r="I28" s="101">
        <v>16</v>
      </c>
      <c r="J28" s="101">
        <v>16</v>
      </c>
      <c r="K28" s="101">
        <v>16</v>
      </c>
      <c r="L28" s="100" t="s">
        <v>43</v>
      </c>
      <c r="M28" s="102">
        <v>43145</v>
      </c>
      <c r="N28" s="102">
        <v>6458</v>
      </c>
      <c r="O28" s="103">
        <f t="shared" si="0"/>
        <v>0.86980626171804121</v>
      </c>
      <c r="P28" s="103">
        <f t="shared" si="0"/>
        <v>0.13019373828195877</v>
      </c>
      <c r="Q28" s="103">
        <f t="shared" si="1"/>
        <v>0.91498408620136462</v>
      </c>
    </row>
    <row r="29" spans="2:17" s="100" customFormat="1" ht="14.5" x14ac:dyDescent="0.35">
      <c r="B29" s="100" t="s">
        <v>44</v>
      </c>
      <c r="C29" s="102">
        <v>16632</v>
      </c>
      <c r="D29" s="102">
        <v>16056</v>
      </c>
      <c r="E29" s="102">
        <v>576</v>
      </c>
      <c r="F29" s="103">
        <v>0.96536796536796532</v>
      </c>
      <c r="G29" s="103">
        <v>3.4632034632034632E-2</v>
      </c>
      <c r="I29" s="101">
        <v>5</v>
      </c>
      <c r="J29" s="101">
        <v>17</v>
      </c>
      <c r="K29" s="101">
        <v>4</v>
      </c>
      <c r="L29" s="100" t="s">
        <v>38</v>
      </c>
      <c r="M29" s="102">
        <v>30170</v>
      </c>
      <c r="N29" s="102">
        <v>4536</v>
      </c>
      <c r="O29" s="103">
        <f t="shared" ref="O29:P32" si="2">INDEX($B$13:$G$32,$K29,O$11)</f>
        <v>0.86930213795885436</v>
      </c>
      <c r="P29" s="103">
        <f t="shared" si="2"/>
        <v>0.13069786204114561</v>
      </c>
      <c r="Q29" s="103">
        <f t="shared" si="1"/>
        <v>0.91498408620136462</v>
      </c>
    </row>
    <row r="30" spans="2:17" s="100" customFormat="1" ht="14.5" x14ac:dyDescent="0.35">
      <c r="B30" s="100" t="s">
        <v>45</v>
      </c>
      <c r="C30" s="102">
        <v>84025</v>
      </c>
      <c r="D30" s="102">
        <v>69653</v>
      </c>
      <c r="E30" s="102">
        <v>14372</v>
      </c>
      <c r="F30" s="103">
        <v>0.82895566795596554</v>
      </c>
      <c r="G30" s="103">
        <v>0.17104433204403452</v>
      </c>
      <c r="I30" s="101">
        <v>20</v>
      </c>
      <c r="J30" s="101">
        <v>18</v>
      </c>
      <c r="K30" s="101">
        <v>19</v>
      </c>
      <c r="L30" s="100" t="s">
        <v>46</v>
      </c>
      <c r="M30" s="102">
        <v>9277</v>
      </c>
      <c r="N30" s="102">
        <v>1456</v>
      </c>
      <c r="O30" s="103">
        <f t="shared" si="2"/>
        <v>0.86434361315568808</v>
      </c>
      <c r="P30" s="103">
        <f t="shared" si="2"/>
        <v>0.13565638684431194</v>
      </c>
      <c r="Q30" s="103">
        <f t="shared" si="1"/>
        <v>0.91498408620136462</v>
      </c>
    </row>
    <row r="31" spans="2:17" s="100" customFormat="1" ht="14.5" x14ac:dyDescent="0.35">
      <c r="B31" s="100" t="s">
        <v>46</v>
      </c>
      <c r="C31" s="102">
        <v>10733</v>
      </c>
      <c r="D31" s="102">
        <v>9277</v>
      </c>
      <c r="E31" s="102">
        <v>1456</v>
      </c>
      <c r="F31" s="103">
        <v>0.86434361315568808</v>
      </c>
      <c r="G31" s="103">
        <v>0.13565638684431194</v>
      </c>
      <c r="I31" s="101">
        <v>18</v>
      </c>
      <c r="J31" s="101">
        <v>19</v>
      </c>
      <c r="K31" s="101">
        <v>9</v>
      </c>
      <c r="L31" s="100" t="s">
        <v>41</v>
      </c>
      <c r="M31" s="102">
        <v>214625</v>
      </c>
      <c r="N31" s="102">
        <v>44260</v>
      </c>
      <c r="O31" s="103">
        <f t="shared" si="2"/>
        <v>0.82903605848156514</v>
      </c>
      <c r="P31" s="103">
        <f t="shared" si="2"/>
        <v>0.17096394151843483</v>
      </c>
      <c r="Q31" s="103">
        <f t="shared" si="1"/>
        <v>0.91498408620136462</v>
      </c>
    </row>
    <row r="32" spans="2:17" s="100" customFormat="1" ht="14.5" x14ac:dyDescent="0.35">
      <c r="B32" s="104" t="s">
        <v>108</v>
      </c>
      <c r="C32" s="105">
        <v>1592643</v>
      </c>
      <c r="D32" s="105">
        <v>1457243</v>
      </c>
      <c r="E32" s="105">
        <v>135400</v>
      </c>
      <c r="F32" s="106">
        <v>0.91498408620136462</v>
      </c>
      <c r="G32" s="106">
        <v>8.5015913798635351E-2</v>
      </c>
      <c r="I32" s="101">
        <v>12</v>
      </c>
      <c r="J32" s="101">
        <v>20</v>
      </c>
      <c r="K32" s="101">
        <v>18</v>
      </c>
      <c r="L32" s="100" t="s">
        <v>45</v>
      </c>
      <c r="M32" s="102">
        <v>69653</v>
      </c>
      <c r="N32" s="102">
        <v>14372</v>
      </c>
      <c r="O32" s="103">
        <f t="shared" si="2"/>
        <v>0.82895566795596554</v>
      </c>
      <c r="P32" s="103">
        <f t="shared" si="2"/>
        <v>0.17104433204403452</v>
      </c>
      <c r="Q32" s="103">
        <f t="shared" si="1"/>
        <v>0.91498408620136462</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7"/>
      <c r="B6" s="1494" t="s">
        <v>463</v>
      </c>
      <c r="C6" s="1494"/>
      <c r="D6" s="1494"/>
      <c r="E6" s="1494"/>
      <c r="F6" s="1494"/>
      <c r="G6" s="1494"/>
      <c r="H6" s="1494"/>
      <c r="I6" s="1494"/>
      <c r="J6" s="1494"/>
      <c r="K6" s="1494"/>
      <c r="L6" s="1494"/>
      <c r="M6" s="1494"/>
      <c r="N6" s="1494"/>
      <c r="O6" s="1018"/>
    </row>
    <row r="7" spans="1:17" s="621" customFormat="1" ht="24.75" customHeight="1" x14ac:dyDescent="0.25">
      <c r="A7" s="1017"/>
      <c r="B7" s="1494"/>
      <c r="C7" s="1494"/>
      <c r="D7" s="1494"/>
      <c r="E7" s="1494"/>
      <c r="F7" s="1494"/>
      <c r="G7" s="1494"/>
      <c r="H7" s="1494"/>
      <c r="I7" s="1494"/>
      <c r="J7" s="1494"/>
      <c r="K7" s="1494"/>
      <c r="L7" s="1494"/>
      <c r="M7" s="1494"/>
      <c r="N7" s="1494"/>
      <c r="O7" s="1018"/>
    </row>
    <row r="8" spans="1:17" s="621" customFormat="1" ht="15.75" customHeight="1" x14ac:dyDescent="0.25">
      <c r="A8" s="1017"/>
      <c r="B8" s="1633" t="s">
        <v>491</v>
      </c>
      <c r="C8" s="1633"/>
      <c r="D8" s="1633"/>
      <c r="E8" s="1633"/>
      <c r="F8" s="1633"/>
      <c r="G8" s="1633"/>
      <c r="H8" s="1633"/>
      <c r="I8" s="1633"/>
      <c r="J8" s="1633"/>
      <c r="K8" s="1633"/>
      <c r="L8" s="1633"/>
      <c r="M8" s="1633"/>
      <c r="N8" s="1633"/>
    </row>
    <row r="9" spans="1:17" s="700" customFormat="1" ht="6" customHeight="1" x14ac:dyDescent="0.35">
      <c r="A9" s="1020"/>
      <c r="B9" s="1020"/>
      <c r="C9" s="1020"/>
      <c r="D9" s="1020"/>
      <c r="E9" s="1020"/>
      <c r="F9" s="1020"/>
      <c r="G9" s="1020"/>
      <c r="H9" s="1020"/>
      <c r="I9" s="1020"/>
      <c r="J9" s="1020"/>
      <c r="K9" s="1020"/>
      <c r="L9" s="1020"/>
    </row>
    <row r="10" spans="1:17" s="113" customFormat="1" x14ac:dyDescent="0.35"/>
    <row r="11" spans="1:17" s="101" customFormat="1" x14ac:dyDescent="0.35">
      <c r="C11" s="1634" t="s">
        <v>32</v>
      </c>
      <c r="D11" s="1634"/>
      <c r="E11" s="1634"/>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21">
        <v>78852</v>
      </c>
      <c r="D13" s="1021">
        <v>76202</v>
      </c>
      <c r="E13" s="1021">
        <v>2650</v>
      </c>
      <c r="F13" s="1022">
        <v>0.96639273575812912</v>
      </c>
      <c r="G13" s="1022">
        <v>3.3607264241870848E-2</v>
      </c>
      <c r="I13" s="101">
        <v>8</v>
      </c>
      <c r="J13" s="101">
        <v>1</v>
      </c>
      <c r="K13" s="101">
        <v>8</v>
      </c>
      <c r="L13" s="101" t="s">
        <v>4</v>
      </c>
      <c r="M13" s="1021">
        <v>34899</v>
      </c>
      <c r="N13" s="1021">
        <v>32</v>
      </c>
      <c r="O13" s="1022">
        <v>0.99908390827631621</v>
      </c>
      <c r="P13" s="1022">
        <v>9.1609172368383384E-4</v>
      </c>
      <c r="Q13" s="1022">
        <v>0.95215479208718345</v>
      </c>
    </row>
    <row r="14" spans="1:17" s="101" customFormat="1" x14ac:dyDescent="0.35">
      <c r="B14" s="101" t="s">
        <v>7</v>
      </c>
      <c r="C14" s="1021">
        <v>12278</v>
      </c>
      <c r="D14" s="1021">
        <v>12264</v>
      </c>
      <c r="E14" s="1021">
        <v>14</v>
      </c>
      <c r="F14" s="1022">
        <v>0.9988597491448119</v>
      </c>
      <c r="G14" s="1022">
        <v>1.1402508551881414E-3</v>
      </c>
      <c r="I14" s="101">
        <v>2</v>
      </c>
      <c r="J14" s="101">
        <v>2</v>
      </c>
      <c r="K14" s="101">
        <v>2</v>
      </c>
      <c r="L14" s="101" t="s">
        <v>7</v>
      </c>
      <c r="M14" s="1021">
        <v>12264</v>
      </c>
      <c r="N14" s="1021">
        <v>14</v>
      </c>
      <c r="O14" s="1022">
        <v>0.9988597491448119</v>
      </c>
      <c r="P14" s="1022">
        <v>1.1402508551881414E-3</v>
      </c>
      <c r="Q14" s="1022">
        <v>0.95215479208718345</v>
      </c>
    </row>
    <row r="15" spans="1:17" s="101" customFormat="1" x14ac:dyDescent="0.35">
      <c r="B15" s="101" t="s">
        <v>37</v>
      </c>
      <c r="C15" s="1021">
        <v>7902</v>
      </c>
      <c r="D15" s="1021">
        <v>7801</v>
      </c>
      <c r="E15" s="1021">
        <v>101</v>
      </c>
      <c r="F15" s="1022">
        <v>0.98721842571500884</v>
      </c>
      <c r="G15" s="1022">
        <v>1.2781574284991142E-2</v>
      </c>
      <c r="I15" s="101">
        <v>4</v>
      </c>
      <c r="J15" s="101">
        <v>3</v>
      </c>
      <c r="K15" s="101">
        <v>13</v>
      </c>
      <c r="L15" s="101" t="s">
        <v>35</v>
      </c>
      <c r="M15" s="1021">
        <v>25998</v>
      </c>
      <c r="N15" s="1021">
        <v>98</v>
      </c>
      <c r="O15" s="1022">
        <v>0.996244635193133</v>
      </c>
      <c r="P15" s="1022">
        <v>3.7553648068669528E-3</v>
      </c>
      <c r="Q15" s="1022">
        <v>0.95215479208718345</v>
      </c>
    </row>
    <row r="16" spans="1:17" s="101" customFormat="1" x14ac:dyDescent="0.35">
      <c r="B16" s="101" t="s">
        <v>38</v>
      </c>
      <c r="C16" s="1021">
        <v>8527</v>
      </c>
      <c r="D16" s="1021">
        <v>7768</v>
      </c>
      <c r="E16" s="1021">
        <v>759</v>
      </c>
      <c r="F16" s="1022">
        <v>0.91098862436964934</v>
      </c>
      <c r="G16" s="1022">
        <v>8.901137563035065E-2</v>
      </c>
      <c r="I16" s="101">
        <v>16</v>
      </c>
      <c r="J16" s="101">
        <v>4</v>
      </c>
      <c r="K16" s="101">
        <v>3</v>
      </c>
      <c r="L16" s="101" t="s">
        <v>37</v>
      </c>
      <c r="M16" s="1021">
        <v>7801</v>
      </c>
      <c r="N16" s="1021">
        <v>101</v>
      </c>
      <c r="O16" s="1022">
        <v>0.98721842571500884</v>
      </c>
      <c r="P16" s="1022">
        <v>1.2781574284991142E-2</v>
      </c>
      <c r="Q16" s="1022">
        <v>0.95215479208718345</v>
      </c>
    </row>
    <row r="17" spans="2:17" s="101" customFormat="1" x14ac:dyDescent="0.35">
      <c r="B17" s="101" t="s">
        <v>6</v>
      </c>
      <c r="C17" s="1021">
        <v>15898</v>
      </c>
      <c r="D17" s="1021">
        <v>14003</v>
      </c>
      <c r="E17" s="1021">
        <v>1895</v>
      </c>
      <c r="F17" s="1022">
        <v>0.88080261668134352</v>
      </c>
      <c r="G17" s="1022">
        <v>0.11919738331865644</v>
      </c>
      <c r="I17" s="101">
        <v>19</v>
      </c>
      <c r="J17" s="101">
        <v>5</v>
      </c>
      <c r="K17" s="101">
        <v>17</v>
      </c>
      <c r="L17" s="101" t="s">
        <v>44</v>
      </c>
      <c r="M17" s="1021">
        <v>3277</v>
      </c>
      <c r="N17" s="1021">
        <v>65</v>
      </c>
      <c r="O17" s="1022">
        <v>0.98055056852184319</v>
      </c>
      <c r="P17" s="1022">
        <v>1.9449431478156792E-2</v>
      </c>
      <c r="Q17" s="1022">
        <v>0.95215479208718345</v>
      </c>
    </row>
    <row r="18" spans="2:17" s="101" customFormat="1" x14ac:dyDescent="0.35">
      <c r="B18" s="101" t="s">
        <v>5</v>
      </c>
      <c r="C18" s="1021">
        <v>5340</v>
      </c>
      <c r="D18" s="1021">
        <v>5182</v>
      </c>
      <c r="E18" s="1021">
        <v>158</v>
      </c>
      <c r="F18" s="1022">
        <v>0.97041198501872661</v>
      </c>
      <c r="G18" s="1022">
        <v>2.9588014981273409E-2</v>
      </c>
      <c r="I18" s="101">
        <v>7</v>
      </c>
      <c r="J18" s="101">
        <v>6</v>
      </c>
      <c r="K18" s="101">
        <v>14</v>
      </c>
      <c r="L18" s="101" t="s">
        <v>42</v>
      </c>
      <c r="M18" s="1021">
        <v>62113</v>
      </c>
      <c r="N18" s="1021">
        <v>1814</v>
      </c>
      <c r="O18" s="1022">
        <v>0.97162388349210815</v>
      </c>
      <c r="P18" s="1022">
        <v>2.8376116507891815E-2</v>
      </c>
      <c r="Q18" s="1022">
        <v>0.95215479208718345</v>
      </c>
    </row>
    <row r="19" spans="2:17" s="101" customFormat="1" x14ac:dyDescent="0.35">
      <c r="B19" s="101" t="s">
        <v>40</v>
      </c>
      <c r="C19" s="1021">
        <v>23183</v>
      </c>
      <c r="D19" s="1021">
        <v>22369</v>
      </c>
      <c r="E19" s="1021">
        <v>814</v>
      </c>
      <c r="F19" s="1022">
        <v>0.96488806453004361</v>
      </c>
      <c r="G19" s="1022">
        <v>3.5111935469956432E-2</v>
      </c>
      <c r="I19" s="101">
        <v>10</v>
      </c>
      <c r="J19" s="101">
        <v>7</v>
      </c>
      <c r="K19" s="101">
        <v>6</v>
      </c>
      <c r="L19" s="101" t="s">
        <v>5</v>
      </c>
      <c r="M19" s="1021">
        <v>5182</v>
      </c>
      <c r="N19" s="1021">
        <v>158</v>
      </c>
      <c r="O19" s="1022">
        <v>0.97041198501872661</v>
      </c>
      <c r="P19" s="1022">
        <v>2.9588014981273409E-2</v>
      </c>
      <c r="Q19" s="1022">
        <v>0.95215479208718345</v>
      </c>
    </row>
    <row r="20" spans="2:17" s="101" customFormat="1" x14ac:dyDescent="0.35">
      <c r="B20" s="101" t="s">
        <v>4</v>
      </c>
      <c r="C20" s="1021">
        <v>34931</v>
      </c>
      <c r="D20" s="1021">
        <v>34899</v>
      </c>
      <c r="E20" s="1021">
        <v>32</v>
      </c>
      <c r="F20" s="1022">
        <v>0.99908390827631621</v>
      </c>
      <c r="G20" s="1022">
        <v>9.1609172368383384E-4</v>
      </c>
      <c r="I20" s="101">
        <v>1</v>
      </c>
      <c r="J20" s="101">
        <v>8</v>
      </c>
      <c r="K20" s="101">
        <v>1</v>
      </c>
      <c r="L20" s="101" t="s">
        <v>8</v>
      </c>
      <c r="M20" s="1021">
        <v>76202</v>
      </c>
      <c r="N20" s="1021">
        <v>2650</v>
      </c>
      <c r="O20" s="1022">
        <v>0.96639273575812912</v>
      </c>
      <c r="P20" s="1022">
        <v>3.3607264241870848E-2</v>
      </c>
      <c r="Q20" s="1022">
        <v>0.95215479208718345</v>
      </c>
    </row>
    <row r="21" spans="2:17" s="101" customFormat="1" x14ac:dyDescent="0.35">
      <c r="B21" s="101" t="s">
        <v>41</v>
      </c>
      <c r="C21" s="1021">
        <v>49490</v>
      </c>
      <c r="D21" s="1021">
        <v>44841</v>
      </c>
      <c r="E21" s="1021">
        <v>4649</v>
      </c>
      <c r="F21" s="1022">
        <v>0.90606183067286317</v>
      </c>
      <c r="G21" s="1022">
        <v>9.3938169327136792E-2</v>
      </c>
      <c r="I21" s="101">
        <v>17</v>
      </c>
      <c r="J21" s="101">
        <v>9</v>
      </c>
      <c r="K21" s="101">
        <v>10</v>
      </c>
      <c r="L21" s="101" t="s">
        <v>39</v>
      </c>
      <c r="M21" s="1021">
        <v>423</v>
      </c>
      <c r="N21" s="1021">
        <v>15</v>
      </c>
      <c r="O21" s="1022">
        <v>0.96575342465753422</v>
      </c>
      <c r="P21" s="1022">
        <v>3.4246575342465752E-2</v>
      </c>
      <c r="Q21" s="1022">
        <v>0.95215479208718345</v>
      </c>
    </row>
    <row r="22" spans="2:17" s="101" customFormat="1" x14ac:dyDescent="0.35">
      <c r="B22" s="101" t="s">
        <v>39</v>
      </c>
      <c r="C22" s="1021">
        <v>438</v>
      </c>
      <c r="D22" s="1021">
        <v>423</v>
      </c>
      <c r="E22" s="1021">
        <v>15</v>
      </c>
      <c r="F22" s="1022">
        <v>0.96575342465753422</v>
      </c>
      <c r="G22" s="1022">
        <v>3.4246575342465752E-2</v>
      </c>
      <c r="I22" s="101">
        <v>9</v>
      </c>
      <c r="J22" s="101">
        <v>10</v>
      </c>
      <c r="K22" s="101">
        <v>7</v>
      </c>
      <c r="L22" s="101" t="s">
        <v>40</v>
      </c>
      <c r="M22" s="1021">
        <v>22369</v>
      </c>
      <c r="N22" s="1021">
        <v>814</v>
      </c>
      <c r="O22" s="1022">
        <v>0.96488806453004361</v>
      </c>
      <c r="P22" s="1022">
        <v>3.5111935469956432E-2</v>
      </c>
      <c r="Q22" s="1022">
        <v>0.95215479208718345</v>
      </c>
    </row>
    <row r="23" spans="2:17" s="101" customFormat="1" x14ac:dyDescent="0.35">
      <c r="B23" s="101" t="s">
        <v>3</v>
      </c>
      <c r="C23" s="1021">
        <v>47970</v>
      </c>
      <c r="D23" s="1021">
        <v>45673</v>
      </c>
      <c r="E23" s="1021">
        <v>2297</v>
      </c>
      <c r="F23" s="1022">
        <v>0.95211590577444238</v>
      </c>
      <c r="G23" s="1022">
        <v>4.7884094225557637E-2</v>
      </c>
      <c r="I23" s="101">
        <v>12</v>
      </c>
      <c r="J23" s="101">
        <v>11</v>
      </c>
      <c r="K23" s="101">
        <v>20</v>
      </c>
      <c r="L23" s="101" t="s">
        <v>108</v>
      </c>
      <c r="M23" s="1021">
        <v>408980</v>
      </c>
      <c r="N23" s="1021">
        <v>20551</v>
      </c>
      <c r="O23" s="1022">
        <v>0.95215479208718345</v>
      </c>
      <c r="P23" s="1022">
        <v>4.7845207912816538E-2</v>
      </c>
      <c r="Q23" s="1022">
        <v>0.95215479208718345</v>
      </c>
    </row>
    <row r="24" spans="2:17" s="101" customFormat="1" x14ac:dyDescent="0.35">
      <c r="B24" s="101" t="s">
        <v>2</v>
      </c>
      <c r="C24" s="1021">
        <v>13208</v>
      </c>
      <c r="D24" s="1021">
        <v>12245</v>
      </c>
      <c r="E24" s="1021">
        <v>963</v>
      </c>
      <c r="F24" s="1022">
        <v>0.92708964264082372</v>
      </c>
      <c r="G24" s="1022">
        <v>7.2910357359176253E-2</v>
      </c>
      <c r="I24" s="101">
        <v>14</v>
      </c>
      <c r="J24" s="101">
        <v>12</v>
      </c>
      <c r="K24" s="101">
        <v>11</v>
      </c>
      <c r="L24" s="101" t="s">
        <v>3</v>
      </c>
      <c r="M24" s="1021">
        <v>45673</v>
      </c>
      <c r="N24" s="1021">
        <v>2297</v>
      </c>
      <c r="O24" s="1022">
        <v>0.95211590577444238</v>
      </c>
      <c r="P24" s="1022">
        <v>4.7884094225557637E-2</v>
      </c>
      <c r="Q24" s="1022">
        <v>0.95215479208718345</v>
      </c>
    </row>
    <row r="25" spans="2:17" s="101" customFormat="1" x14ac:dyDescent="0.35">
      <c r="B25" s="101" t="s">
        <v>35</v>
      </c>
      <c r="C25" s="1021">
        <v>26096</v>
      </c>
      <c r="D25" s="1021">
        <v>25998</v>
      </c>
      <c r="E25" s="1021">
        <v>98</v>
      </c>
      <c r="F25" s="1022">
        <v>0.996244635193133</v>
      </c>
      <c r="G25" s="1022">
        <v>3.7553648068669528E-3</v>
      </c>
      <c r="I25" s="101">
        <v>3</v>
      </c>
      <c r="J25" s="101">
        <v>13</v>
      </c>
      <c r="K25" s="101">
        <v>19</v>
      </c>
      <c r="L25" s="101" t="s">
        <v>46</v>
      </c>
      <c r="M25" s="1021">
        <v>2352</v>
      </c>
      <c r="N25" s="1021">
        <v>172</v>
      </c>
      <c r="O25" s="1022">
        <v>0.93185419968304284</v>
      </c>
      <c r="P25" s="1022">
        <v>6.8145800316957217E-2</v>
      </c>
      <c r="Q25" s="1022">
        <v>0.95215479208718345</v>
      </c>
    </row>
    <row r="26" spans="2:17" s="101" customFormat="1" x14ac:dyDescent="0.35">
      <c r="B26" s="101" t="s">
        <v>42</v>
      </c>
      <c r="C26" s="1021">
        <v>63927</v>
      </c>
      <c r="D26" s="1021">
        <v>62113</v>
      </c>
      <c r="E26" s="1021">
        <v>1814</v>
      </c>
      <c r="F26" s="1022">
        <v>0.97162388349210815</v>
      </c>
      <c r="G26" s="1022">
        <v>2.8376116507891815E-2</v>
      </c>
      <c r="I26" s="101">
        <v>6</v>
      </c>
      <c r="J26" s="101">
        <v>14</v>
      </c>
      <c r="K26" s="101">
        <v>12</v>
      </c>
      <c r="L26" s="101" t="s">
        <v>2</v>
      </c>
      <c r="M26" s="1021">
        <v>12245</v>
      </c>
      <c r="N26" s="1021">
        <v>963</v>
      </c>
      <c r="O26" s="1022">
        <v>0.92708964264082372</v>
      </c>
      <c r="P26" s="1022">
        <v>7.2910357359176253E-2</v>
      </c>
      <c r="Q26" s="1022">
        <v>0.95215479208718345</v>
      </c>
    </row>
    <row r="27" spans="2:17" s="101" customFormat="1" x14ac:dyDescent="0.35">
      <c r="B27" s="101" t="s">
        <v>47</v>
      </c>
      <c r="C27" s="1021">
        <v>832</v>
      </c>
      <c r="D27" s="1021">
        <v>770</v>
      </c>
      <c r="E27" s="1021">
        <v>62</v>
      </c>
      <c r="F27" s="1022">
        <v>0.92548076923076927</v>
      </c>
      <c r="G27" s="1022">
        <v>7.4519230769230768E-2</v>
      </c>
      <c r="I27" s="101">
        <v>15</v>
      </c>
      <c r="J27" s="101">
        <v>15</v>
      </c>
      <c r="K27" s="101">
        <v>15</v>
      </c>
      <c r="L27" s="101" t="s">
        <v>47</v>
      </c>
      <c r="M27" s="1021">
        <v>770</v>
      </c>
      <c r="N27" s="1021">
        <v>62</v>
      </c>
      <c r="O27" s="1022">
        <v>0.92548076923076927</v>
      </c>
      <c r="P27" s="1022">
        <v>7.4519230769230768E-2</v>
      </c>
      <c r="Q27" s="1022">
        <v>0.95215479208718345</v>
      </c>
    </row>
    <row r="28" spans="2:17" s="101" customFormat="1" x14ac:dyDescent="0.35">
      <c r="B28" s="101" t="s">
        <v>43</v>
      </c>
      <c r="C28" s="1021">
        <v>14927</v>
      </c>
      <c r="D28" s="1021">
        <v>13462</v>
      </c>
      <c r="E28" s="1021">
        <v>1465</v>
      </c>
      <c r="F28" s="1022">
        <v>0.90185569772894758</v>
      </c>
      <c r="G28" s="1022">
        <v>9.8144302271052461E-2</v>
      </c>
      <c r="I28" s="101">
        <v>18</v>
      </c>
      <c r="J28" s="101">
        <v>16</v>
      </c>
      <c r="K28" s="101">
        <v>4</v>
      </c>
      <c r="L28" s="101" t="s">
        <v>38</v>
      </c>
      <c r="M28" s="1021">
        <v>7768</v>
      </c>
      <c r="N28" s="1021">
        <v>759</v>
      </c>
      <c r="O28" s="1022">
        <v>0.91098862436964934</v>
      </c>
      <c r="P28" s="1022">
        <v>8.901137563035065E-2</v>
      </c>
      <c r="Q28" s="1022">
        <v>0.95215479208718345</v>
      </c>
    </row>
    <row r="29" spans="2:17" s="101" customFormat="1" x14ac:dyDescent="0.35">
      <c r="B29" s="101" t="s">
        <v>44</v>
      </c>
      <c r="C29" s="1021">
        <v>3342</v>
      </c>
      <c r="D29" s="1021">
        <v>3277</v>
      </c>
      <c r="E29" s="1021">
        <v>65</v>
      </c>
      <c r="F29" s="1022">
        <v>0.98055056852184319</v>
      </c>
      <c r="G29" s="1022">
        <v>1.9449431478156792E-2</v>
      </c>
      <c r="I29" s="101">
        <v>5</v>
      </c>
      <c r="J29" s="101">
        <v>17</v>
      </c>
      <c r="K29" s="101">
        <v>9</v>
      </c>
      <c r="L29" s="101" t="s">
        <v>41</v>
      </c>
      <c r="M29" s="1021">
        <v>44841</v>
      </c>
      <c r="N29" s="1021">
        <v>4649</v>
      </c>
      <c r="O29" s="1022">
        <v>0.90606183067286317</v>
      </c>
      <c r="P29" s="1022">
        <v>9.3938169327136792E-2</v>
      </c>
      <c r="Q29" s="1022">
        <v>0.95215479208718345</v>
      </c>
    </row>
    <row r="30" spans="2:17" s="101" customFormat="1" x14ac:dyDescent="0.35">
      <c r="B30" s="101" t="s">
        <v>45</v>
      </c>
      <c r="C30" s="1021">
        <v>19866</v>
      </c>
      <c r="D30" s="1021">
        <v>17338</v>
      </c>
      <c r="E30" s="1021">
        <v>2528</v>
      </c>
      <c r="F30" s="1022">
        <v>0.87274740763112857</v>
      </c>
      <c r="G30" s="1022">
        <v>0.12725259236887143</v>
      </c>
      <c r="I30" s="101">
        <v>20</v>
      </c>
      <c r="J30" s="101">
        <v>18</v>
      </c>
      <c r="K30" s="101">
        <v>16</v>
      </c>
      <c r="L30" s="101" t="s">
        <v>43</v>
      </c>
      <c r="M30" s="1021">
        <v>13462</v>
      </c>
      <c r="N30" s="1021">
        <v>1465</v>
      </c>
      <c r="O30" s="1022">
        <v>0.90185569772894758</v>
      </c>
      <c r="P30" s="1022">
        <v>9.8144302271052461E-2</v>
      </c>
      <c r="Q30" s="1022">
        <v>0.95215479208718345</v>
      </c>
    </row>
    <row r="31" spans="2:17" s="101" customFormat="1" x14ac:dyDescent="0.35">
      <c r="B31" s="101" t="s">
        <v>46</v>
      </c>
      <c r="C31" s="1021">
        <v>2524</v>
      </c>
      <c r="D31" s="1021">
        <v>2352</v>
      </c>
      <c r="E31" s="1021">
        <v>172</v>
      </c>
      <c r="F31" s="1022">
        <v>0.93185419968304284</v>
      </c>
      <c r="G31" s="1022">
        <v>6.8145800316957217E-2</v>
      </c>
      <c r="I31" s="101">
        <v>13</v>
      </c>
      <c r="J31" s="101">
        <v>19</v>
      </c>
      <c r="K31" s="101">
        <v>5</v>
      </c>
      <c r="L31" s="101" t="s">
        <v>6</v>
      </c>
      <c r="M31" s="1021">
        <v>14003</v>
      </c>
      <c r="N31" s="1021">
        <v>1895</v>
      </c>
      <c r="O31" s="1022">
        <v>0.88080261668134352</v>
      </c>
      <c r="P31" s="1022">
        <v>0.11919738331865644</v>
      </c>
      <c r="Q31" s="1022">
        <v>0.95215479208718345</v>
      </c>
    </row>
    <row r="32" spans="2:17" s="101" customFormat="1" x14ac:dyDescent="0.35">
      <c r="B32" s="104" t="s">
        <v>108</v>
      </c>
      <c r="C32" s="105">
        <v>429531</v>
      </c>
      <c r="D32" s="105">
        <v>408980</v>
      </c>
      <c r="E32" s="105">
        <v>20551</v>
      </c>
      <c r="F32" s="106">
        <v>0.95215479208718345</v>
      </c>
      <c r="G32" s="106">
        <v>4.7845207912816538E-2</v>
      </c>
      <c r="I32" s="101">
        <v>11</v>
      </c>
      <c r="J32" s="101">
        <v>20</v>
      </c>
      <c r="K32" s="101">
        <v>18</v>
      </c>
      <c r="L32" s="101" t="s">
        <v>45</v>
      </c>
      <c r="M32" s="1021">
        <v>17338</v>
      </c>
      <c r="N32" s="1021">
        <v>2528</v>
      </c>
      <c r="O32" s="1022">
        <v>0.87274740763112857</v>
      </c>
      <c r="P32" s="1022">
        <v>0.12725259236887143</v>
      </c>
      <c r="Q32" s="1022">
        <v>0.95215479208718345</v>
      </c>
    </row>
    <row r="33" spans="13:16" s="113" customFormat="1" x14ac:dyDescent="0.35">
      <c r="M33" s="1152"/>
      <c r="N33" s="1152"/>
      <c r="O33" s="1153"/>
      <c r="P33" s="1153"/>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B28"/>
  <sheetViews>
    <sheetView topLeftCell="J10" zoomScaleNormal="100" workbookViewId="0">
      <selection activeCell="W28" sqref="W28"/>
    </sheetView>
  </sheetViews>
  <sheetFormatPr baseColWidth="10" defaultColWidth="11.453125" defaultRowHeight="14.5" x14ac:dyDescent="0.35"/>
  <cols>
    <col min="1" max="1" width="1.81640625" style="220" customWidth="1"/>
    <col min="2" max="2" width="24.54296875" style="220" customWidth="1"/>
    <col min="3" max="3" width="1" style="220" customWidth="1"/>
    <col min="4" max="10" width="10.81640625" style="220" customWidth="1"/>
    <col min="11" max="11" width="7.1796875" style="220" customWidth="1"/>
    <col min="12" max="12" width="1.1796875" style="220" customWidth="1"/>
    <col min="13" max="13" width="7.1796875" style="220" customWidth="1"/>
    <col min="14" max="14" width="7.7265625" style="220" customWidth="1"/>
    <col min="15" max="22" width="8.26953125" style="220" customWidth="1"/>
    <col min="23" max="24" width="7.7265625" style="220" customWidth="1"/>
    <col min="25" max="25" width="11.453125" style="220" customWidth="1"/>
    <col min="26" max="26" width="11.453125" style="220"/>
    <col min="27" max="27" width="11.81640625" style="220" bestFit="1" customWidth="1"/>
    <col min="28" max="16384" width="11.453125" style="220"/>
  </cols>
  <sheetData>
    <row r="1" spans="1:26" x14ac:dyDescent="0.35">
      <c r="A1" s="219"/>
      <c r="B1" s="219"/>
      <c r="J1" s="221"/>
      <c r="K1" s="221"/>
    </row>
    <row r="2" spans="1:26" ht="48.75" customHeight="1" x14ac:dyDescent="0.35">
      <c r="A2" s="219"/>
      <c r="B2" s="219"/>
      <c r="J2" s="221"/>
      <c r="K2" s="221"/>
    </row>
    <row r="3" spans="1:26" ht="24" customHeight="1" x14ac:dyDescent="0.35">
      <c r="A3" s="219"/>
      <c r="B3" s="1362" t="s">
        <v>370</v>
      </c>
      <c r="C3" s="1362"/>
      <c r="D3" s="1362"/>
      <c r="E3" s="1362"/>
      <c r="F3" s="1362"/>
      <c r="G3" s="1362"/>
      <c r="H3" s="1362"/>
      <c r="I3" s="1362"/>
      <c r="J3" s="1362"/>
      <c r="K3" s="1362"/>
      <c r="L3" s="1362"/>
      <c r="M3" s="1362"/>
      <c r="N3" s="1362"/>
      <c r="O3" s="1362"/>
      <c r="P3" s="1362"/>
      <c r="Q3" s="1362"/>
      <c r="R3" s="1362"/>
      <c r="S3" s="1362"/>
      <c r="T3" s="1362"/>
      <c r="U3" s="1362"/>
      <c r="V3" s="1362"/>
      <c r="W3" s="1362"/>
    </row>
    <row r="5" spans="1:26" x14ac:dyDescent="0.35">
      <c r="B5" s="219"/>
      <c r="C5" s="219"/>
      <c r="D5" s="1363" t="s">
        <v>366</v>
      </c>
      <c r="E5" s="1363"/>
      <c r="F5" s="1363"/>
      <c r="G5" s="1363"/>
      <c r="H5" s="1363"/>
      <c r="I5" s="1363"/>
      <c r="J5" s="1363"/>
      <c r="K5" s="1363"/>
      <c r="L5" s="219"/>
      <c r="M5" s="1364" t="s">
        <v>340</v>
      </c>
      <c r="N5" s="1364"/>
      <c r="O5" s="1364"/>
      <c r="P5" s="1364"/>
      <c r="Q5" s="1364"/>
      <c r="R5" s="1364"/>
      <c r="S5" s="1364"/>
      <c r="T5" s="1364"/>
      <c r="U5" s="1364"/>
      <c r="V5" s="1364"/>
      <c r="W5" s="1364"/>
      <c r="X5" s="1364"/>
    </row>
    <row r="6" spans="1:26" ht="21" customHeight="1" x14ac:dyDescent="0.35">
      <c r="B6" s="219"/>
      <c r="C6" s="219"/>
      <c r="D6" s="1364"/>
      <c r="E6" s="1364"/>
      <c r="F6" s="1364"/>
      <c r="G6" s="1364"/>
      <c r="H6" s="1364"/>
      <c r="I6" s="1364"/>
      <c r="J6" s="1364"/>
      <c r="K6" s="1364"/>
      <c r="L6" s="219"/>
      <c r="M6" s="1365">
        <v>43830</v>
      </c>
      <c r="N6" s="1366"/>
      <c r="O6" s="1367">
        <v>44196</v>
      </c>
      <c r="P6" s="1368"/>
      <c r="Q6" s="1367">
        <v>44561</v>
      </c>
      <c r="R6" s="1368"/>
      <c r="S6" s="1371">
        <v>44926</v>
      </c>
      <c r="T6" s="1372"/>
      <c r="U6" s="1369">
        <v>45291</v>
      </c>
      <c r="V6" s="1373"/>
      <c r="W6" s="1369">
        <f>EVO_sol!W6</f>
        <v>45473</v>
      </c>
      <c r="X6" s="1370"/>
    </row>
    <row r="7" spans="1:26" x14ac:dyDescent="0.35">
      <c r="B7" s="225"/>
      <c r="C7" s="219"/>
      <c r="D7" s="226">
        <v>43465</v>
      </c>
      <c r="E7" s="227">
        <v>43830</v>
      </c>
      <c r="F7" s="228">
        <v>44196</v>
      </c>
      <c r="G7" s="228">
        <v>44561</v>
      </c>
      <c r="H7" s="228">
        <v>44926</v>
      </c>
      <c r="I7" s="228">
        <v>45291</v>
      </c>
      <c r="J7" s="228">
        <f>EVO!J7</f>
        <v>45473</v>
      </c>
      <c r="K7" s="229"/>
      <c r="L7" s="219"/>
      <c r="M7" s="230" t="s">
        <v>28</v>
      </c>
      <c r="N7" s="231" t="s">
        <v>341</v>
      </c>
      <c r="O7" s="232" t="s">
        <v>28</v>
      </c>
      <c r="P7" s="233" t="s">
        <v>341</v>
      </c>
      <c r="Q7" s="231" t="s">
        <v>28</v>
      </c>
      <c r="R7" s="232" t="s">
        <v>341</v>
      </c>
      <c r="S7" s="232" t="s">
        <v>28</v>
      </c>
      <c r="T7" s="232" t="s">
        <v>341</v>
      </c>
      <c r="U7" s="232" t="s">
        <v>28</v>
      </c>
      <c r="V7" s="227" t="s">
        <v>341</v>
      </c>
      <c r="W7" s="231" t="s">
        <v>28</v>
      </c>
      <c r="X7" s="229" t="s">
        <v>341</v>
      </c>
    </row>
    <row r="8" spans="1:26" ht="8.25" customHeight="1" x14ac:dyDescent="0.35">
      <c r="B8" s="225"/>
      <c r="C8" s="219"/>
      <c r="D8" s="234"/>
      <c r="E8" s="234"/>
      <c r="F8" s="234"/>
      <c r="G8" s="297"/>
      <c r="H8" s="297"/>
      <c r="I8" s="297"/>
      <c r="J8" s="234"/>
      <c r="K8" s="234"/>
      <c r="L8" s="219"/>
    </row>
    <row r="9" spans="1:26" ht="15" customHeight="1" x14ac:dyDescent="0.35">
      <c r="B9" s="298" t="s">
        <v>8</v>
      </c>
      <c r="C9" s="219"/>
      <c r="D9" s="299">
        <v>75097</v>
      </c>
      <c r="E9" s="300">
        <v>73871</v>
      </c>
      <c r="F9" s="300">
        <v>56534</v>
      </c>
      <c r="G9" s="254">
        <v>38325</v>
      </c>
      <c r="H9" s="254">
        <v>36606</v>
      </c>
      <c r="I9" s="254">
        <v>35558</v>
      </c>
      <c r="J9" s="301">
        <v>20960</v>
      </c>
      <c r="K9" s="302"/>
      <c r="L9" s="222"/>
      <c r="M9" s="278">
        <v>-1.6325552285710532E-2</v>
      </c>
      <c r="N9" s="279">
        <v>-1226</v>
      </c>
      <c r="O9" s="280">
        <v>-0.23469291061444952</v>
      </c>
      <c r="P9" s="279">
        <v>-17337</v>
      </c>
      <c r="Q9" s="280">
        <f t="shared" ref="Q9:Q27" si="0">G9/F9-1</f>
        <v>-0.32208936215374817</v>
      </c>
      <c r="R9" s="279">
        <f t="shared" ref="R9:R27" si="1">G9-F9</f>
        <v>-18209</v>
      </c>
      <c r="S9" s="280">
        <f>H9/G9-1</f>
        <v>-4.4853228962817959E-2</v>
      </c>
      <c r="T9" s="279">
        <f>H9-G9</f>
        <v>-1719</v>
      </c>
      <c r="U9" s="280">
        <f>I9/H9-1</f>
        <v>-2.862918647216306E-2</v>
      </c>
      <c r="V9" s="279">
        <f>I9-H9</f>
        <v>-1048</v>
      </c>
      <c r="W9" s="280">
        <f>[1]Cuadro_CCAA2!O105</f>
        <v>-0.50784258476566169</v>
      </c>
      <c r="X9" s="279">
        <f>[1]Cuadro_CCAA2!P105</f>
        <v>-21628</v>
      </c>
    </row>
    <row r="10" spans="1:26" x14ac:dyDescent="0.35">
      <c r="B10" s="303" t="s">
        <v>7</v>
      </c>
      <c r="C10" s="219"/>
      <c r="D10" s="253">
        <v>6000</v>
      </c>
      <c r="E10" s="254">
        <v>6236</v>
      </c>
      <c r="F10" s="254">
        <v>4811</v>
      </c>
      <c r="G10" s="254">
        <v>2779</v>
      </c>
      <c r="H10" s="254">
        <v>1565</v>
      </c>
      <c r="I10" s="254">
        <v>186</v>
      </c>
      <c r="J10" s="257">
        <v>100</v>
      </c>
      <c r="L10" s="222"/>
      <c r="M10" s="256">
        <v>3.9333333333333442E-2</v>
      </c>
      <c r="N10" s="257">
        <v>236</v>
      </c>
      <c r="O10" s="258">
        <v>-0.22851186658114175</v>
      </c>
      <c r="P10" s="257">
        <v>-1425</v>
      </c>
      <c r="Q10" s="258">
        <f t="shared" si="0"/>
        <v>-0.4223654125961338</v>
      </c>
      <c r="R10" s="257">
        <f t="shared" si="1"/>
        <v>-2032</v>
      </c>
      <c r="S10" s="258">
        <f t="shared" ref="S10:S27" si="2">H10/G10-1</f>
        <v>-0.43684778697373161</v>
      </c>
      <c r="T10" s="257">
        <f t="shared" ref="T10:T27" si="3">H10-G10</f>
        <v>-1214</v>
      </c>
      <c r="U10" s="258">
        <f t="shared" ref="U10:U27" si="4">I10/H10-1</f>
        <v>-0.88115015974440891</v>
      </c>
      <c r="V10" s="257">
        <f t="shared" ref="V10:V27" si="5">I10-H10</f>
        <v>-1379</v>
      </c>
      <c r="W10" s="258">
        <f>[1]Cuadro_CCAA2!O106</f>
        <v>-0.93569131832797425</v>
      </c>
      <c r="X10" s="257">
        <f>[1]Cuadro_CCAA2!P106</f>
        <v>-1455</v>
      </c>
    </row>
    <row r="11" spans="1:26" x14ac:dyDescent="0.35">
      <c r="B11" s="303" t="s">
        <v>37</v>
      </c>
      <c r="C11" s="219"/>
      <c r="D11" s="253">
        <v>3524</v>
      </c>
      <c r="E11" s="254">
        <v>5794</v>
      </c>
      <c r="F11" s="254">
        <v>3064</v>
      </c>
      <c r="G11" s="254">
        <v>2063</v>
      </c>
      <c r="H11" s="254">
        <v>2778</v>
      </c>
      <c r="I11" s="254">
        <v>1346</v>
      </c>
      <c r="J11" s="257">
        <v>637</v>
      </c>
      <c r="L11" s="222"/>
      <c r="M11" s="256">
        <v>0.64415437003405218</v>
      </c>
      <c r="N11" s="257">
        <v>2270</v>
      </c>
      <c r="O11" s="258">
        <v>-0.47117707973765965</v>
      </c>
      <c r="P11" s="257">
        <v>-2730</v>
      </c>
      <c r="Q11" s="258">
        <f t="shared" si="0"/>
        <v>-0.32669712793733685</v>
      </c>
      <c r="R11" s="257">
        <f t="shared" si="1"/>
        <v>-1001</v>
      </c>
      <c r="S11" s="258">
        <f t="shared" si="2"/>
        <v>0.34658264663111971</v>
      </c>
      <c r="T11" s="257">
        <f t="shared" si="3"/>
        <v>715</v>
      </c>
      <c r="U11" s="258">
        <f t="shared" si="4"/>
        <v>-0.51547876169906415</v>
      </c>
      <c r="V11" s="257">
        <f t="shared" si="5"/>
        <v>-1432</v>
      </c>
      <c r="W11" s="258">
        <f>[1]Cuadro_CCAA2!O107</f>
        <v>-0.80968031072602331</v>
      </c>
      <c r="X11" s="257">
        <f>[1]Cuadro_CCAA2!P107</f>
        <v>-2710</v>
      </c>
    </row>
    <row r="12" spans="1:26" x14ac:dyDescent="0.35">
      <c r="B12" s="303" t="s">
        <v>38</v>
      </c>
      <c r="C12" s="219"/>
      <c r="D12" s="253">
        <v>2811</v>
      </c>
      <c r="E12" s="254">
        <v>4317</v>
      </c>
      <c r="F12" s="254">
        <v>2454</v>
      </c>
      <c r="G12" s="254">
        <v>2514</v>
      </c>
      <c r="H12" s="254">
        <v>3293</v>
      </c>
      <c r="I12" s="254">
        <v>4117</v>
      </c>
      <c r="J12" s="257">
        <v>4536</v>
      </c>
      <c r="L12" s="222"/>
      <c r="M12" s="256">
        <v>0.53575240128068313</v>
      </c>
      <c r="N12" s="257">
        <v>1506</v>
      </c>
      <c r="O12" s="258">
        <v>-0.43154968728283527</v>
      </c>
      <c r="P12" s="257">
        <v>-1863</v>
      </c>
      <c r="Q12" s="258">
        <f t="shared" si="0"/>
        <v>2.4449877750611249E-2</v>
      </c>
      <c r="R12" s="257">
        <f t="shared" si="1"/>
        <v>60</v>
      </c>
      <c r="S12" s="258">
        <f t="shared" si="2"/>
        <v>0.30986475735879071</v>
      </c>
      <c r="T12" s="257">
        <f t="shared" si="3"/>
        <v>779</v>
      </c>
      <c r="U12" s="258">
        <f t="shared" si="4"/>
        <v>0.25022775584573331</v>
      </c>
      <c r="V12" s="257">
        <f t="shared" si="5"/>
        <v>824</v>
      </c>
      <c r="W12" s="258">
        <f>[1]Cuadro_CCAA2!O108</f>
        <v>0.24615384615384617</v>
      </c>
      <c r="X12" s="257">
        <f>[1]Cuadro_CCAA2!P108</f>
        <v>896</v>
      </c>
    </row>
    <row r="13" spans="1:26" x14ac:dyDescent="0.35">
      <c r="B13" s="303" t="s">
        <v>6</v>
      </c>
      <c r="C13" s="219"/>
      <c r="D13" s="253">
        <v>8956</v>
      </c>
      <c r="E13" s="254">
        <v>9040</v>
      </c>
      <c r="F13" s="254">
        <v>8082</v>
      </c>
      <c r="G13" s="254">
        <v>9950</v>
      </c>
      <c r="H13" s="254">
        <v>7071</v>
      </c>
      <c r="I13" s="254">
        <v>5826</v>
      </c>
      <c r="J13" s="257">
        <v>6033</v>
      </c>
      <c r="K13" s="304"/>
      <c r="L13" s="219"/>
      <c r="M13" s="256">
        <v>9.3791871371147195E-3</v>
      </c>
      <c r="N13" s="257">
        <v>84</v>
      </c>
      <c r="O13" s="258">
        <v>-0.10597345132743363</v>
      </c>
      <c r="P13" s="257">
        <v>-958</v>
      </c>
      <c r="Q13" s="258">
        <f t="shared" si="0"/>
        <v>0.23113090819104176</v>
      </c>
      <c r="R13" s="257">
        <f t="shared" si="1"/>
        <v>1868</v>
      </c>
      <c r="S13" s="258">
        <f t="shared" si="2"/>
        <v>-0.28934673366834174</v>
      </c>
      <c r="T13" s="257">
        <f t="shared" si="3"/>
        <v>-2879</v>
      </c>
      <c r="U13" s="258">
        <f t="shared" si="4"/>
        <v>-0.1760712770470938</v>
      </c>
      <c r="V13" s="257">
        <f t="shared" si="5"/>
        <v>-1245</v>
      </c>
      <c r="W13" s="258">
        <f>[1]Cuadro_CCAA2!O109</f>
        <v>5.8792558792558847E-2</v>
      </c>
      <c r="X13" s="257">
        <f>[1]Cuadro_CCAA2!P109</f>
        <v>335</v>
      </c>
      <c r="Z13" s="224"/>
    </row>
    <row r="14" spans="1:26" x14ac:dyDescent="0.35">
      <c r="B14" s="303" t="s">
        <v>5</v>
      </c>
      <c r="C14" s="219"/>
      <c r="D14" s="253">
        <v>4667</v>
      </c>
      <c r="E14" s="254">
        <v>3990</v>
      </c>
      <c r="F14" s="254">
        <v>3899</v>
      </c>
      <c r="G14" s="254">
        <v>1365</v>
      </c>
      <c r="H14" s="254">
        <v>873</v>
      </c>
      <c r="I14" s="254">
        <v>1583</v>
      </c>
      <c r="J14" s="257">
        <v>649</v>
      </c>
      <c r="K14" s="304"/>
      <c r="L14" s="219"/>
      <c r="M14" s="256">
        <v>-0.14506106706663813</v>
      </c>
      <c r="N14" s="257">
        <v>-677</v>
      </c>
      <c r="O14" s="258">
        <v>-2.2807017543859609E-2</v>
      </c>
      <c r="P14" s="257">
        <v>-91</v>
      </c>
      <c r="Q14" s="258">
        <f t="shared" si="0"/>
        <v>-0.64991023339317766</v>
      </c>
      <c r="R14" s="257">
        <f t="shared" si="1"/>
        <v>-2534</v>
      </c>
      <c r="S14" s="258">
        <f t="shared" si="2"/>
        <v>-0.36043956043956049</v>
      </c>
      <c r="T14" s="257">
        <f t="shared" si="3"/>
        <v>-492</v>
      </c>
      <c r="U14" s="258">
        <f t="shared" si="4"/>
        <v>0.81328751431844215</v>
      </c>
      <c r="V14" s="257">
        <f t="shared" si="5"/>
        <v>710</v>
      </c>
      <c r="W14" s="258">
        <f>[1]Cuadro_CCAA2!O110</f>
        <v>-0.32676348547717837</v>
      </c>
      <c r="X14" s="257">
        <f>[1]Cuadro_CCAA2!P110</f>
        <v>-315</v>
      </c>
      <c r="Z14" s="224"/>
    </row>
    <row r="15" spans="1:26" x14ac:dyDescent="0.35">
      <c r="B15" s="303" t="s">
        <v>4</v>
      </c>
      <c r="C15" s="219"/>
      <c r="D15" s="253">
        <v>1471</v>
      </c>
      <c r="E15" s="254">
        <v>1593</v>
      </c>
      <c r="F15" s="254">
        <v>119</v>
      </c>
      <c r="G15" s="254">
        <v>186</v>
      </c>
      <c r="H15" s="254">
        <v>207</v>
      </c>
      <c r="I15" s="254">
        <v>157</v>
      </c>
      <c r="J15" s="257">
        <v>158</v>
      </c>
      <c r="L15" s="222"/>
      <c r="M15" s="256">
        <v>8.2936777702243392E-2</v>
      </c>
      <c r="N15" s="257">
        <v>122</v>
      </c>
      <c r="O15" s="258">
        <v>-0.92529817953546767</v>
      </c>
      <c r="P15" s="257">
        <v>-1474</v>
      </c>
      <c r="Q15" s="258">
        <f t="shared" si="0"/>
        <v>0.56302521008403361</v>
      </c>
      <c r="R15" s="257">
        <f t="shared" si="1"/>
        <v>67</v>
      </c>
      <c r="S15" s="258">
        <f t="shared" si="2"/>
        <v>0.11290322580645151</v>
      </c>
      <c r="T15" s="257">
        <f t="shared" si="3"/>
        <v>21</v>
      </c>
      <c r="U15" s="258">
        <f t="shared" si="4"/>
        <v>-0.24154589371980673</v>
      </c>
      <c r="V15" s="257">
        <f t="shared" si="5"/>
        <v>-50</v>
      </c>
      <c r="W15" s="258">
        <f>[1]Cuadro_CCAA2!O111</f>
        <v>0</v>
      </c>
      <c r="X15" s="257">
        <f>[1]Cuadro_CCAA2!P111</f>
        <v>0</v>
      </c>
      <c r="Z15" s="224"/>
    </row>
    <row r="16" spans="1:26" x14ac:dyDescent="0.35">
      <c r="B16" s="303" t="s">
        <v>40</v>
      </c>
      <c r="C16" s="219"/>
      <c r="D16" s="253">
        <v>7126</v>
      </c>
      <c r="E16" s="254">
        <v>5895</v>
      </c>
      <c r="F16" s="254">
        <v>4923</v>
      </c>
      <c r="G16" s="254">
        <v>3015</v>
      </c>
      <c r="H16" s="254">
        <v>2591</v>
      </c>
      <c r="I16" s="254">
        <v>2478</v>
      </c>
      <c r="J16" s="257">
        <v>4157</v>
      </c>
      <c r="L16" s="222"/>
      <c r="M16" s="256">
        <v>-0.17274768453550382</v>
      </c>
      <c r="N16" s="257">
        <v>-1231</v>
      </c>
      <c r="O16" s="258">
        <v>-0.16488549618320614</v>
      </c>
      <c r="P16" s="257">
        <v>-972</v>
      </c>
      <c r="Q16" s="258">
        <f t="shared" si="0"/>
        <v>-0.38756855575868376</v>
      </c>
      <c r="R16" s="257">
        <f t="shared" si="1"/>
        <v>-1908</v>
      </c>
      <c r="S16" s="258">
        <f t="shared" si="2"/>
        <v>-0.14063018242122716</v>
      </c>
      <c r="T16" s="257">
        <f t="shared" si="3"/>
        <v>-424</v>
      </c>
      <c r="U16" s="258">
        <f t="shared" si="4"/>
        <v>-4.3612504824392162E-2</v>
      </c>
      <c r="V16" s="257">
        <f t="shared" si="5"/>
        <v>-113</v>
      </c>
      <c r="W16" s="258">
        <f>[1]Cuadro_CCAA2!O112</f>
        <v>-4.6340903877036044E-2</v>
      </c>
      <c r="X16" s="257">
        <f>[1]Cuadro_CCAA2!P112</f>
        <v>-202</v>
      </c>
      <c r="Z16" s="224"/>
    </row>
    <row r="17" spans="2:28" x14ac:dyDescent="0.35">
      <c r="B17" s="303" t="s">
        <v>41</v>
      </c>
      <c r="C17" s="219"/>
      <c r="D17" s="253">
        <v>75141</v>
      </c>
      <c r="E17" s="254">
        <v>76253</v>
      </c>
      <c r="F17" s="254">
        <v>73386</v>
      </c>
      <c r="G17" s="254">
        <v>78542</v>
      </c>
      <c r="H17" s="254">
        <v>69770</v>
      </c>
      <c r="I17" s="254">
        <v>48470</v>
      </c>
      <c r="J17" s="257">
        <v>44260</v>
      </c>
      <c r="K17" s="304"/>
      <c r="L17" s="219"/>
      <c r="M17" s="256">
        <v>1.4798844838370462E-2</v>
      </c>
      <c r="N17" s="257">
        <v>1112</v>
      </c>
      <c r="O17" s="258">
        <v>-3.7598520713939099E-2</v>
      </c>
      <c r="P17" s="257">
        <v>-2867</v>
      </c>
      <c r="Q17" s="258">
        <f t="shared" si="0"/>
        <v>7.0258632436704493E-2</v>
      </c>
      <c r="R17" s="257">
        <f t="shared" si="1"/>
        <v>5156</v>
      </c>
      <c r="S17" s="258">
        <f t="shared" si="2"/>
        <v>-0.11168546764788267</v>
      </c>
      <c r="T17" s="257">
        <f t="shared" si="3"/>
        <v>-8772</v>
      </c>
      <c r="U17" s="258">
        <f t="shared" si="4"/>
        <v>-0.30528880607711051</v>
      </c>
      <c r="V17" s="257">
        <f t="shared" si="5"/>
        <v>-21300</v>
      </c>
      <c r="W17" s="258">
        <f>[1]Cuadro_CCAA2!O113</f>
        <v>-0.36038613832769728</v>
      </c>
      <c r="X17" s="257">
        <f>[1]Cuadro_CCAA2!P113</f>
        <v>-24938</v>
      </c>
      <c r="Z17" s="224"/>
    </row>
    <row r="18" spans="2:28" x14ac:dyDescent="0.35">
      <c r="B18" s="303" t="s">
        <v>3</v>
      </c>
      <c r="C18" s="219"/>
      <c r="D18" s="253">
        <v>10677</v>
      </c>
      <c r="E18" s="254">
        <v>14865</v>
      </c>
      <c r="F18" s="254">
        <v>13381</v>
      </c>
      <c r="G18" s="254">
        <v>11826</v>
      </c>
      <c r="H18" s="254">
        <v>10571</v>
      </c>
      <c r="I18" s="254">
        <v>15501</v>
      </c>
      <c r="J18" s="257">
        <v>11449</v>
      </c>
      <c r="L18" s="222"/>
      <c r="M18" s="256">
        <v>0.39224501264400113</v>
      </c>
      <c r="N18" s="257">
        <v>4188</v>
      </c>
      <c r="O18" s="258">
        <v>-9.9831819710729852E-2</v>
      </c>
      <c r="P18" s="257">
        <v>-1484</v>
      </c>
      <c r="Q18" s="258">
        <f>G18/F18-1</f>
        <v>-0.11620955085569096</v>
      </c>
      <c r="R18" s="257">
        <f>G18-F18</f>
        <v>-1555</v>
      </c>
      <c r="S18" s="258">
        <f t="shared" si="2"/>
        <v>-0.10612210383899878</v>
      </c>
      <c r="T18" s="257">
        <f t="shared" si="3"/>
        <v>-1255</v>
      </c>
      <c r="U18" s="258">
        <f t="shared" si="4"/>
        <v>0.46637025825371303</v>
      </c>
      <c r="V18" s="257">
        <f t="shared" si="5"/>
        <v>4930</v>
      </c>
      <c r="W18" s="258">
        <f>[1]Cuadro_CCAA2!O114</f>
        <v>1.995545657015585E-2</v>
      </c>
      <c r="X18" s="257">
        <f>[1]Cuadro_CCAA2!P114</f>
        <v>224</v>
      </c>
      <c r="Z18" s="224"/>
    </row>
    <row r="19" spans="2:28" x14ac:dyDescent="0.35">
      <c r="B19" s="303" t="s">
        <v>2</v>
      </c>
      <c r="C19" s="219"/>
      <c r="D19" s="253">
        <v>4152</v>
      </c>
      <c r="E19" s="254">
        <v>7206</v>
      </c>
      <c r="F19" s="254">
        <v>5685</v>
      </c>
      <c r="G19" s="254">
        <v>5272</v>
      </c>
      <c r="H19" s="254">
        <v>6122</v>
      </c>
      <c r="I19" s="254">
        <v>5753</v>
      </c>
      <c r="J19" s="257">
        <v>4798</v>
      </c>
      <c r="L19" s="222"/>
      <c r="M19" s="256">
        <v>0.73554913294797686</v>
      </c>
      <c r="N19" s="257">
        <v>3054</v>
      </c>
      <c r="O19" s="258">
        <v>-0.21107410491257284</v>
      </c>
      <c r="P19" s="257">
        <v>-1521</v>
      </c>
      <c r="Q19" s="258">
        <f t="shared" si="0"/>
        <v>-7.2647317502198772E-2</v>
      </c>
      <c r="R19" s="257">
        <f t="shared" si="1"/>
        <v>-413</v>
      </c>
      <c r="S19" s="258">
        <f t="shared" si="2"/>
        <v>0.16122913505311076</v>
      </c>
      <c r="T19" s="257">
        <f t="shared" si="3"/>
        <v>850</v>
      </c>
      <c r="U19" s="258">
        <f t="shared" si="4"/>
        <v>-6.0274420124142414E-2</v>
      </c>
      <c r="V19" s="257">
        <f t="shared" si="5"/>
        <v>-369</v>
      </c>
      <c r="W19" s="258">
        <f>[1]Cuadro_CCAA2!O115</f>
        <v>-0.13658448803311141</v>
      </c>
      <c r="X19" s="257">
        <f>[1]Cuadro_CCAA2!P115</f>
        <v>-759</v>
      </c>
      <c r="Z19" s="224"/>
    </row>
    <row r="20" spans="2:28" x14ac:dyDescent="0.35">
      <c r="B20" s="303" t="s">
        <v>35</v>
      </c>
      <c r="C20" s="219"/>
      <c r="D20" s="253">
        <v>7804</v>
      </c>
      <c r="E20" s="254">
        <v>8456</v>
      </c>
      <c r="F20" s="254">
        <v>4923</v>
      </c>
      <c r="G20" s="254">
        <v>4018</v>
      </c>
      <c r="H20" s="254">
        <v>3271</v>
      </c>
      <c r="I20" s="254">
        <v>1893</v>
      </c>
      <c r="J20" s="257">
        <v>1415</v>
      </c>
      <c r="L20" s="222"/>
      <c r="M20" s="256">
        <v>8.3546899026140542E-2</v>
      </c>
      <c r="N20" s="257">
        <v>652</v>
      </c>
      <c r="O20" s="258">
        <v>-0.41780983916745507</v>
      </c>
      <c r="P20" s="257">
        <v>-3533</v>
      </c>
      <c r="Q20" s="258">
        <f t="shared" si="0"/>
        <v>-0.18383099735933373</v>
      </c>
      <c r="R20" s="257">
        <f t="shared" si="1"/>
        <v>-905</v>
      </c>
      <c r="S20" s="258">
        <f t="shared" si="2"/>
        <v>-0.18591338974614235</v>
      </c>
      <c r="T20" s="257">
        <f t="shared" si="3"/>
        <v>-747</v>
      </c>
      <c r="U20" s="258">
        <f t="shared" si="4"/>
        <v>-0.42127789666768567</v>
      </c>
      <c r="V20" s="257">
        <f t="shared" si="5"/>
        <v>-1378</v>
      </c>
      <c r="W20" s="258">
        <f>[1]Cuadro_CCAA2!O116</f>
        <v>-0.33599249178789303</v>
      </c>
      <c r="X20" s="257">
        <f>[1]Cuadro_CCAA2!P116</f>
        <v>-716</v>
      </c>
      <c r="Z20" s="224"/>
    </row>
    <row r="21" spans="2:28" x14ac:dyDescent="0.35">
      <c r="B21" s="303" t="s">
        <v>42</v>
      </c>
      <c r="C21" s="219"/>
      <c r="D21" s="253">
        <v>19669</v>
      </c>
      <c r="E21" s="254">
        <v>28300</v>
      </c>
      <c r="F21" s="254">
        <v>28494</v>
      </c>
      <c r="G21" s="254">
        <v>10563</v>
      </c>
      <c r="H21" s="254">
        <v>9303</v>
      </c>
      <c r="I21" s="254">
        <v>8062</v>
      </c>
      <c r="J21" s="257">
        <v>13045</v>
      </c>
      <c r="L21" s="222"/>
      <c r="M21" s="256">
        <v>0.4388123442981342</v>
      </c>
      <c r="N21" s="257">
        <v>8631</v>
      </c>
      <c r="O21" s="258">
        <v>6.8551236749117006E-3</v>
      </c>
      <c r="P21" s="257">
        <v>194</v>
      </c>
      <c r="Q21" s="258">
        <f t="shared" si="0"/>
        <v>-0.62929037692145717</v>
      </c>
      <c r="R21" s="257">
        <f t="shared" si="1"/>
        <v>-17931</v>
      </c>
      <c r="S21" s="258">
        <f t="shared" si="2"/>
        <v>-0.11928429423459241</v>
      </c>
      <c r="T21" s="257">
        <f t="shared" si="3"/>
        <v>-1260</v>
      </c>
      <c r="U21" s="258">
        <f t="shared" si="4"/>
        <v>-0.13339782865742233</v>
      </c>
      <c r="V21" s="257">
        <f t="shared" si="5"/>
        <v>-1241</v>
      </c>
      <c r="W21" s="258">
        <f>[1]Cuadro_CCAA2!O117</f>
        <v>0.26847530143912879</v>
      </c>
      <c r="X21" s="257">
        <f>[1]Cuadro_CCAA2!P117</f>
        <v>2761</v>
      </c>
      <c r="Z21" s="224"/>
    </row>
    <row r="22" spans="2:28" x14ac:dyDescent="0.35">
      <c r="B22" s="303" t="s">
        <v>43</v>
      </c>
      <c r="C22" s="219"/>
      <c r="D22" s="253">
        <v>4430</v>
      </c>
      <c r="E22" s="254">
        <v>6258</v>
      </c>
      <c r="F22" s="254">
        <v>4718</v>
      </c>
      <c r="G22" s="254">
        <v>5035</v>
      </c>
      <c r="H22" s="254">
        <v>6525</v>
      </c>
      <c r="I22" s="254">
        <v>7096</v>
      </c>
      <c r="J22" s="257">
        <v>6458</v>
      </c>
      <c r="L22" s="222"/>
      <c r="M22" s="256">
        <v>0.41264108352144468</v>
      </c>
      <c r="N22" s="257">
        <v>1828</v>
      </c>
      <c r="O22" s="258">
        <v>-0.24608501118568238</v>
      </c>
      <c r="P22" s="257">
        <v>-1540</v>
      </c>
      <c r="Q22" s="258">
        <f t="shared" si="0"/>
        <v>6.7189487070792753E-2</v>
      </c>
      <c r="R22" s="257">
        <f t="shared" si="1"/>
        <v>317</v>
      </c>
      <c r="S22" s="258">
        <f t="shared" si="2"/>
        <v>0.29592850049652442</v>
      </c>
      <c r="T22" s="257">
        <f t="shared" si="3"/>
        <v>1490</v>
      </c>
      <c r="U22" s="258">
        <f t="shared" si="4"/>
        <v>8.7509578544061384E-2</v>
      </c>
      <c r="V22" s="257">
        <f t="shared" si="5"/>
        <v>571</v>
      </c>
      <c r="W22" s="258">
        <f>[1]Cuadro_CCAA2!O118</f>
        <v>3.3279999999999976E-2</v>
      </c>
      <c r="X22" s="257">
        <f>[1]Cuadro_CCAA2!P118</f>
        <v>208</v>
      </c>
      <c r="Z22" s="224"/>
    </row>
    <row r="23" spans="2:28" x14ac:dyDescent="0.35">
      <c r="B23" s="303" t="s">
        <v>44</v>
      </c>
      <c r="C23" s="219"/>
      <c r="D23" s="253">
        <v>1465</v>
      </c>
      <c r="E23" s="254">
        <v>836</v>
      </c>
      <c r="F23" s="254">
        <v>801</v>
      </c>
      <c r="G23" s="254">
        <v>1019</v>
      </c>
      <c r="H23" s="254">
        <v>768</v>
      </c>
      <c r="I23" s="254">
        <v>659</v>
      </c>
      <c r="J23" s="257">
        <v>576</v>
      </c>
      <c r="K23" s="304"/>
      <c r="L23" s="219"/>
      <c r="M23" s="256">
        <v>-0.42935153583617747</v>
      </c>
      <c r="N23" s="257">
        <v>-629</v>
      </c>
      <c r="O23" s="258">
        <v>-4.186602870813394E-2</v>
      </c>
      <c r="P23" s="257">
        <v>-35</v>
      </c>
      <c r="Q23" s="258">
        <f t="shared" si="0"/>
        <v>0.27215980024968789</v>
      </c>
      <c r="R23" s="257">
        <f t="shared" si="1"/>
        <v>218</v>
      </c>
      <c r="S23" s="258">
        <f t="shared" si="2"/>
        <v>-0.24631992149165849</v>
      </c>
      <c r="T23" s="257">
        <f t="shared" si="3"/>
        <v>-251</v>
      </c>
      <c r="U23" s="258">
        <f t="shared" si="4"/>
        <v>-0.14192708333333337</v>
      </c>
      <c r="V23" s="257">
        <f t="shared" si="5"/>
        <v>-109</v>
      </c>
      <c r="W23" s="258">
        <f>[1]Cuadro_CCAA2!O119</f>
        <v>-0.18873239436619715</v>
      </c>
      <c r="X23" s="257">
        <f>[1]Cuadro_CCAA2!P119</f>
        <v>-134</v>
      </c>
      <c r="Z23" s="224"/>
    </row>
    <row r="24" spans="2:28" x14ac:dyDescent="0.35">
      <c r="B24" s="303" t="s">
        <v>45</v>
      </c>
      <c r="C24" s="219"/>
      <c r="D24" s="253">
        <v>13794</v>
      </c>
      <c r="E24" s="254">
        <v>13680</v>
      </c>
      <c r="F24" s="254">
        <v>13558</v>
      </c>
      <c r="G24" s="254">
        <v>13090</v>
      </c>
      <c r="H24" s="254">
        <v>13861</v>
      </c>
      <c r="I24" s="254">
        <v>14769</v>
      </c>
      <c r="J24" s="257">
        <v>14372</v>
      </c>
      <c r="L24" s="222"/>
      <c r="M24" s="256">
        <v>-8.2644628099173278E-3</v>
      </c>
      <c r="N24" s="257">
        <v>-114</v>
      </c>
      <c r="O24" s="258">
        <v>-8.9181286549707695E-3</v>
      </c>
      <c r="P24" s="257">
        <v>-122</v>
      </c>
      <c r="Q24" s="258">
        <f t="shared" si="0"/>
        <v>-3.451836554064025E-2</v>
      </c>
      <c r="R24" s="257">
        <f t="shared" si="1"/>
        <v>-468</v>
      </c>
      <c r="S24" s="258">
        <f t="shared" si="2"/>
        <v>5.8899923605805871E-2</v>
      </c>
      <c r="T24" s="257">
        <f t="shared" si="3"/>
        <v>771</v>
      </c>
      <c r="U24" s="258">
        <f t="shared" si="4"/>
        <v>6.5507539138590198E-2</v>
      </c>
      <c r="V24" s="257">
        <f t="shared" si="5"/>
        <v>908</v>
      </c>
      <c r="W24" s="258">
        <f>[1]Cuadro_CCAA2!O120</f>
        <v>1.6551138774932861E-2</v>
      </c>
      <c r="X24" s="257">
        <f>[1]Cuadro_CCAA2!P120</f>
        <v>234</v>
      </c>
      <c r="Z24" s="224"/>
    </row>
    <row r="25" spans="2:28" x14ac:dyDescent="0.35">
      <c r="B25" s="303" t="s">
        <v>46</v>
      </c>
      <c r="C25" s="219"/>
      <c r="D25" s="253">
        <v>3067</v>
      </c>
      <c r="E25" s="254">
        <v>3116</v>
      </c>
      <c r="F25" s="254">
        <v>3168</v>
      </c>
      <c r="G25" s="254">
        <v>3686</v>
      </c>
      <c r="H25" s="254">
        <v>1997</v>
      </c>
      <c r="I25" s="254">
        <v>1466</v>
      </c>
      <c r="J25" s="257">
        <v>1456</v>
      </c>
      <c r="L25" s="222"/>
      <c r="M25" s="256">
        <v>1.5976524290837846E-2</v>
      </c>
      <c r="N25" s="257">
        <v>49</v>
      </c>
      <c r="O25" s="258">
        <v>1.6688061617458283E-2</v>
      </c>
      <c r="P25" s="257">
        <v>52</v>
      </c>
      <c r="Q25" s="258">
        <f t="shared" si="0"/>
        <v>0.16351010101010099</v>
      </c>
      <c r="R25" s="257">
        <f t="shared" si="1"/>
        <v>518</v>
      </c>
      <c r="S25" s="258">
        <f t="shared" si="2"/>
        <v>-0.45822029300054257</v>
      </c>
      <c r="T25" s="257">
        <f t="shared" si="3"/>
        <v>-1689</v>
      </c>
      <c r="U25" s="258">
        <f t="shared" si="4"/>
        <v>-0.26589884827240862</v>
      </c>
      <c r="V25" s="257">
        <f t="shared" si="5"/>
        <v>-531</v>
      </c>
      <c r="W25" s="258">
        <f>[1]Cuadro_CCAA2!O121</f>
        <v>-7.0835992342054843E-2</v>
      </c>
      <c r="X25" s="257">
        <f>[1]Cuadro_CCAA2!P121</f>
        <v>-111</v>
      </c>
      <c r="Z25" s="224"/>
    </row>
    <row r="26" spans="2:28" x14ac:dyDescent="0.35">
      <c r="B26" s="305" t="s">
        <v>1</v>
      </c>
      <c r="C26" s="219"/>
      <c r="D26" s="260">
        <v>186</v>
      </c>
      <c r="E26" s="261">
        <v>148</v>
      </c>
      <c r="F26" s="261">
        <v>243</v>
      </c>
      <c r="G26" s="261">
        <v>188</v>
      </c>
      <c r="H26" s="261">
        <v>251</v>
      </c>
      <c r="I26" s="261">
        <v>321</v>
      </c>
      <c r="J26" s="265">
        <v>341</v>
      </c>
      <c r="K26" s="1227"/>
      <c r="L26" s="219"/>
      <c r="M26" s="264">
        <v>-0.20430107526881724</v>
      </c>
      <c r="N26" s="265">
        <v>-38</v>
      </c>
      <c r="O26" s="266">
        <v>0.64189189189189189</v>
      </c>
      <c r="P26" s="265">
        <v>95</v>
      </c>
      <c r="Q26" s="266">
        <f t="shared" si="0"/>
        <v>-0.22633744855967075</v>
      </c>
      <c r="R26" s="265">
        <f t="shared" si="1"/>
        <v>-55</v>
      </c>
      <c r="S26" s="266">
        <f t="shared" si="2"/>
        <v>0.33510638297872331</v>
      </c>
      <c r="T26" s="265">
        <f t="shared" si="3"/>
        <v>63</v>
      </c>
      <c r="U26" s="266">
        <f t="shared" si="4"/>
        <v>0.2788844621513944</v>
      </c>
      <c r="V26" s="265">
        <f t="shared" si="5"/>
        <v>70</v>
      </c>
      <c r="W26" s="266">
        <f>[1]Cuadro_CCAA2!$O$125</f>
        <v>-0.13231552162849869</v>
      </c>
      <c r="X26" s="257">
        <f>[1]Cuadro_CCAA2!P122+[1]Cuadro_CCAA2!P123</f>
        <v>-52</v>
      </c>
      <c r="Z26" s="224"/>
      <c r="AA26" s="224"/>
      <c r="AB26" s="286"/>
    </row>
    <row r="27" spans="2:28" x14ac:dyDescent="0.35">
      <c r="B27" s="235" t="s">
        <v>0</v>
      </c>
      <c r="C27" s="219"/>
      <c r="D27" s="1228">
        <f>SUM(D9:D26)</f>
        <v>250037</v>
      </c>
      <c r="E27" s="306">
        <f>SUM(E9:E26)</f>
        <v>269854</v>
      </c>
      <c r="F27" s="307">
        <f>SUM(F9:F26)</f>
        <v>232243</v>
      </c>
      <c r="G27" s="306">
        <f>SUM(G9:G26)</f>
        <v>193436</v>
      </c>
      <c r="H27" s="307">
        <v>177423</v>
      </c>
      <c r="I27" s="306">
        <v>155241</v>
      </c>
      <c r="J27" s="306">
        <f>SUM(J9:J26)</f>
        <v>135400</v>
      </c>
      <c r="K27" s="308"/>
      <c r="L27" s="222"/>
      <c r="M27" s="240">
        <f>E27/D27-1</f>
        <v>7.92562700720294E-2</v>
      </c>
      <c r="N27" s="241">
        <f>E27-D27</f>
        <v>19817</v>
      </c>
      <c r="O27" s="242">
        <f>F27/E27-1</f>
        <v>-0.13937536593861866</v>
      </c>
      <c r="P27" s="243">
        <f>F27-E27</f>
        <v>-37611</v>
      </c>
      <c r="Q27" s="242">
        <f t="shared" si="0"/>
        <v>-0.16709653251120593</v>
      </c>
      <c r="R27" s="237">
        <f t="shared" si="1"/>
        <v>-38807</v>
      </c>
      <c r="S27" s="242">
        <f t="shared" si="2"/>
        <v>-8.2781902024442244E-2</v>
      </c>
      <c r="T27" s="243">
        <f t="shared" si="3"/>
        <v>-16013</v>
      </c>
      <c r="U27" s="309">
        <f t="shared" si="4"/>
        <v>-0.12502324952232802</v>
      </c>
      <c r="V27" s="237">
        <f t="shared" si="5"/>
        <v>-22182</v>
      </c>
      <c r="W27" s="242">
        <f>[1]Cuadro_CCAA2!O124</f>
        <v>-0.26317737072953062</v>
      </c>
      <c r="X27" s="243">
        <f>SUM(X9:X26)</f>
        <v>-48362</v>
      </c>
    </row>
    <row r="28" spans="2:28" x14ac:dyDescent="0.35">
      <c r="D28" s="296"/>
      <c r="F28" s="296"/>
      <c r="H28" s="296"/>
      <c r="I28" s="296"/>
      <c r="K28" s="296"/>
    </row>
  </sheetData>
  <mergeCells count="9">
    <mergeCell ref="B3:W3"/>
    <mergeCell ref="D5:K6"/>
    <mergeCell ref="M5:X5"/>
    <mergeCell ref="M6:N6"/>
    <mergeCell ref="O6:P6"/>
    <mergeCell ref="W6:X6"/>
    <mergeCell ref="Q6:R6"/>
    <mergeCell ref="S6:T6"/>
    <mergeCell ref="U6:V6"/>
  </mergeCells>
  <pageMargins left="0.7" right="0.7" top="0.75" bottom="0.75" header="0.3" footer="0.3"/>
  <pageSetup paperSize="9" scale="64"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EVO_sinPIA!D9:J9</xm:f>
              <xm:sqref>K9</xm:sqref>
            </x14:sparkline>
            <x14:sparkline>
              <xm:f>EVO_sinPIA!D10:J10</xm:f>
              <xm:sqref>K10</xm:sqref>
            </x14:sparkline>
            <x14:sparkline>
              <xm:f>EVO_sinPIA!D11:J11</xm:f>
              <xm:sqref>K11</xm:sqref>
            </x14:sparkline>
            <x14:sparkline>
              <xm:f>EVO_sinPIA!D12:J12</xm:f>
              <xm:sqref>K12</xm:sqref>
            </x14:sparkline>
            <x14:sparkline>
              <xm:f>EVO_sinPIA!D13:J13</xm:f>
              <xm:sqref>K13</xm:sqref>
            </x14:sparkline>
            <x14:sparkline>
              <xm:f>EVO_sinPIA!D14:J14</xm:f>
              <xm:sqref>K14</xm:sqref>
            </x14:sparkline>
            <x14:sparkline>
              <xm:f>EVO_sinPIA!D15:J15</xm:f>
              <xm:sqref>K15</xm:sqref>
            </x14:sparkline>
            <x14:sparkline>
              <xm:f>EVO_sinPIA!D16:J16</xm:f>
              <xm:sqref>K16</xm:sqref>
            </x14:sparkline>
            <x14:sparkline>
              <xm:f>EVO_sinPIA!D17:J17</xm:f>
              <xm:sqref>K17</xm:sqref>
            </x14:sparkline>
            <x14:sparkline>
              <xm:f>EVO_sinPIA!D18:J18</xm:f>
              <xm:sqref>K18</xm:sqref>
            </x14:sparkline>
            <x14:sparkline>
              <xm:f>EVO_sinPIA!D19:J19</xm:f>
              <xm:sqref>K19</xm:sqref>
            </x14:sparkline>
            <x14:sparkline>
              <xm:f>EVO_sinPIA!D20:J20</xm:f>
              <xm:sqref>K20</xm:sqref>
            </x14:sparkline>
            <x14:sparkline>
              <xm:f>EVO_sinPIA!D21:J21</xm:f>
              <xm:sqref>K21</xm:sqref>
            </x14:sparkline>
            <x14:sparkline>
              <xm:f>EVO_sinPIA!D22:J22</xm:f>
              <xm:sqref>K22</xm:sqref>
            </x14:sparkline>
            <x14:sparkline>
              <xm:f>EVO_sinPIA!D23:J23</xm:f>
              <xm:sqref>K23</xm:sqref>
            </x14:sparkline>
            <x14:sparkline>
              <xm:f>EVO_sinPIA!D24:J24</xm:f>
              <xm:sqref>K24</xm:sqref>
            </x14:sparkline>
            <x14:sparkline>
              <xm:f>EVO_sinPIA!D25:J25</xm:f>
              <xm:sqref>K25</xm:sqref>
            </x14:sparkline>
            <x14:sparkline>
              <xm:f>EVO_sinPIA!D26:J26</xm:f>
              <xm:sqref>K26</xm:sqref>
            </x14:sparkline>
            <x14:sparkline>
              <xm:f>EVO_sinPIA!D27:J27</xm:f>
              <xm:sqref>K27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7"/>
      <c r="B6" s="1494" t="s">
        <v>464</v>
      </c>
      <c r="C6" s="1494"/>
      <c r="D6" s="1494"/>
      <c r="E6" s="1494"/>
      <c r="F6" s="1494"/>
      <c r="G6" s="1494"/>
      <c r="H6" s="1494"/>
      <c r="I6" s="1494"/>
      <c r="J6" s="1494"/>
      <c r="K6" s="1494"/>
      <c r="L6" s="1494"/>
      <c r="M6" s="1494"/>
      <c r="N6" s="1494"/>
      <c r="O6" s="1018"/>
    </row>
    <row r="7" spans="1:17" s="621" customFormat="1" ht="24.75" customHeight="1" x14ac:dyDescent="0.25">
      <c r="A7" s="1017"/>
      <c r="B7" s="1494"/>
      <c r="C7" s="1494"/>
      <c r="D7" s="1494"/>
      <c r="E7" s="1494"/>
      <c r="F7" s="1494"/>
      <c r="G7" s="1494"/>
      <c r="H7" s="1494"/>
      <c r="I7" s="1494"/>
      <c r="J7" s="1494"/>
      <c r="K7" s="1494"/>
      <c r="L7" s="1494"/>
      <c r="M7" s="1494"/>
      <c r="N7" s="1494"/>
      <c r="O7" s="1018"/>
    </row>
    <row r="8" spans="1:17" s="621" customFormat="1" ht="15.75" customHeight="1" x14ac:dyDescent="0.25">
      <c r="A8" s="1017"/>
      <c r="B8" s="1633" t="s">
        <v>491</v>
      </c>
      <c r="C8" s="1633"/>
      <c r="D8" s="1633"/>
      <c r="E8" s="1633"/>
      <c r="F8" s="1633"/>
      <c r="G8" s="1633"/>
      <c r="H8" s="1633"/>
      <c r="I8" s="1633"/>
      <c r="J8" s="1633"/>
      <c r="K8" s="1633"/>
      <c r="L8" s="1633"/>
      <c r="M8" s="1633"/>
      <c r="N8" s="1633"/>
    </row>
    <row r="9" spans="1:17" s="700" customFormat="1" ht="6" customHeight="1" x14ac:dyDescent="0.35">
      <c r="A9" s="1020"/>
      <c r="B9" s="1020"/>
      <c r="C9" s="1020"/>
      <c r="D9" s="1020"/>
      <c r="E9" s="1020"/>
      <c r="F9" s="1020"/>
      <c r="G9" s="1020"/>
      <c r="H9" s="1020"/>
      <c r="I9" s="1020"/>
      <c r="J9" s="1020"/>
      <c r="K9" s="1020"/>
      <c r="L9" s="1020"/>
    </row>
    <row r="10" spans="1:17" s="113" customFormat="1" x14ac:dyDescent="0.35"/>
    <row r="11" spans="1:17" s="101" customFormat="1" x14ac:dyDescent="0.35">
      <c r="C11" s="1634" t="s">
        <v>33</v>
      </c>
      <c r="D11" s="1634"/>
      <c r="E11" s="1634"/>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21">
        <v>137863</v>
      </c>
      <c r="D13" s="1021">
        <v>131252</v>
      </c>
      <c r="E13" s="1021">
        <v>6611</v>
      </c>
      <c r="F13" s="1022">
        <v>0.95204659698396232</v>
      </c>
      <c r="G13" s="1022">
        <v>4.7953403016037663E-2</v>
      </c>
      <c r="I13" s="101">
        <v>8</v>
      </c>
      <c r="J13" s="101">
        <v>1</v>
      </c>
      <c r="K13" s="101">
        <v>8</v>
      </c>
      <c r="L13" s="101" t="s">
        <v>4</v>
      </c>
      <c r="M13" s="1021">
        <v>40936</v>
      </c>
      <c r="N13" s="1021">
        <v>60</v>
      </c>
      <c r="O13" s="1022">
        <v>0.99853644257976393</v>
      </c>
      <c r="P13" s="1022">
        <v>1.4635574202361205E-3</v>
      </c>
      <c r="Q13" s="1022">
        <v>0.93256839098487021</v>
      </c>
    </row>
    <row r="14" spans="1:17" s="101" customFormat="1" x14ac:dyDescent="0.35">
      <c r="B14" s="101" t="s">
        <v>7</v>
      </c>
      <c r="C14" s="1021">
        <v>15064</v>
      </c>
      <c r="D14" s="1021">
        <v>15041</v>
      </c>
      <c r="E14" s="1021">
        <v>23</v>
      </c>
      <c r="F14" s="1022">
        <v>0.99847318109399896</v>
      </c>
      <c r="G14" s="1022">
        <v>1.526818906001062E-3</v>
      </c>
      <c r="I14" s="101">
        <v>2</v>
      </c>
      <c r="J14" s="101">
        <v>2</v>
      </c>
      <c r="K14" s="101">
        <v>2</v>
      </c>
      <c r="L14" s="101" t="s">
        <v>7</v>
      </c>
      <c r="M14" s="1021">
        <v>15041</v>
      </c>
      <c r="N14" s="1021">
        <v>23</v>
      </c>
      <c r="O14" s="1022">
        <v>0.99847318109399896</v>
      </c>
      <c r="P14" s="1022">
        <v>1.526818906001062E-3</v>
      </c>
      <c r="Q14" s="1022">
        <v>0.93256839098487021</v>
      </c>
    </row>
    <row r="15" spans="1:17" s="101" customFormat="1" x14ac:dyDescent="0.35">
      <c r="B15" s="101" t="s">
        <v>37</v>
      </c>
      <c r="C15" s="1021">
        <v>10862</v>
      </c>
      <c r="D15" s="1021">
        <v>10662</v>
      </c>
      <c r="E15" s="1021">
        <v>200</v>
      </c>
      <c r="F15" s="1022">
        <v>0.98158718468053763</v>
      </c>
      <c r="G15" s="1022">
        <v>1.8412815319462345E-2</v>
      </c>
      <c r="I15" s="101">
        <v>4</v>
      </c>
      <c r="J15" s="101">
        <v>3</v>
      </c>
      <c r="K15" s="101">
        <v>13</v>
      </c>
      <c r="L15" s="101" t="s">
        <v>35</v>
      </c>
      <c r="M15" s="1021">
        <v>26188</v>
      </c>
      <c r="N15" s="1021">
        <v>239</v>
      </c>
      <c r="O15" s="1022">
        <v>0.99095621901842812</v>
      </c>
      <c r="P15" s="1022">
        <v>9.0437809815718771E-3</v>
      </c>
      <c r="Q15" s="1022">
        <v>0.93256839098487021</v>
      </c>
    </row>
    <row r="16" spans="1:17" s="101" customFormat="1" x14ac:dyDescent="0.35">
      <c r="B16" s="101" t="s">
        <v>38</v>
      </c>
      <c r="C16" s="1021">
        <v>11327</v>
      </c>
      <c r="D16" s="1021">
        <v>10127</v>
      </c>
      <c r="E16" s="1021">
        <v>1200</v>
      </c>
      <c r="F16" s="1022">
        <v>0.89405844442482563</v>
      </c>
      <c r="G16" s="1022">
        <v>0.10594155557517436</v>
      </c>
      <c r="I16" s="101">
        <v>15</v>
      </c>
      <c r="J16" s="101">
        <v>4</v>
      </c>
      <c r="K16" s="101">
        <v>3</v>
      </c>
      <c r="L16" s="101" t="s">
        <v>37</v>
      </c>
      <c r="M16" s="1021">
        <v>10662</v>
      </c>
      <c r="N16" s="1021">
        <v>200</v>
      </c>
      <c r="O16" s="1022">
        <v>0.98158718468053763</v>
      </c>
      <c r="P16" s="1022">
        <v>1.8412815319462345E-2</v>
      </c>
      <c r="Q16" s="1022">
        <v>0.93256839098487021</v>
      </c>
    </row>
    <row r="17" spans="2:17" s="101" customFormat="1" x14ac:dyDescent="0.35">
      <c r="B17" s="101" t="s">
        <v>6</v>
      </c>
      <c r="C17" s="1021">
        <v>17134</v>
      </c>
      <c r="D17" s="1021">
        <v>15105</v>
      </c>
      <c r="E17" s="1021">
        <v>2029</v>
      </c>
      <c r="F17" s="1022">
        <v>0.88158048324967897</v>
      </c>
      <c r="G17" s="1022">
        <v>0.118419516750321</v>
      </c>
      <c r="I17" s="101">
        <v>17</v>
      </c>
      <c r="J17" s="101">
        <v>5</v>
      </c>
      <c r="K17" s="101">
        <v>17</v>
      </c>
      <c r="L17" s="101" t="s">
        <v>44</v>
      </c>
      <c r="M17" s="1021">
        <v>6161</v>
      </c>
      <c r="N17" s="1021">
        <v>146</v>
      </c>
      <c r="O17" s="1022">
        <v>0.97685111780561285</v>
      </c>
      <c r="P17" s="1022">
        <v>2.3148882194387189E-2</v>
      </c>
      <c r="Q17" s="1022">
        <v>0.93256839098487021</v>
      </c>
    </row>
    <row r="18" spans="2:17" s="101" customFormat="1" x14ac:dyDescent="0.35">
      <c r="B18" s="101" t="s">
        <v>5</v>
      </c>
      <c r="C18" s="1021">
        <v>7881</v>
      </c>
      <c r="D18" s="1021">
        <v>7658</v>
      </c>
      <c r="E18" s="1021">
        <v>223</v>
      </c>
      <c r="F18" s="1022">
        <v>0.97170409846466188</v>
      </c>
      <c r="G18" s="1022">
        <v>2.8295901535338154E-2</v>
      </c>
      <c r="I18" s="101">
        <v>6</v>
      </c>
      <c r="J18" s="101">
        <v>6</v>
      </c>
      <c r="K18" s="101">
        <v>6</v>
      </c>
      <c r="L18" s="101" t="s">
        <v>5</v>
      </c>
      <c r="M18" s="1021">
        <v>7658</v>
      </c>
      <c r="N18" s="1021">
        <v>223</v>
      </c>
      <c r="O18" s="1022">
        <v>0.97170409846466188</v>
      </c>
      <c r="P18" s="1022">
        <v>2.8295901535338154E-2</v>
      </c>
      <c r="Q18" s="1022">
        <v>0.93256839098487021</v>
      </c>
    </row>
    <row r="19" spans="2:17" s="101" customFormat="1" x14ac:dyDescent="0.35">
      <c r="B19" s="101" t="s">
        <v>40</v>
      </c>
      <c r="C19" s="1021">
        <v>25471</v>
      </c>
      <c r="D19" s="1021">
        <v>24157</v>
      </c>
      <c r="E19" s="1021">
        <v>1314</v>
      </c>
      <c r="F19" s="1022">
        <v>0.94841191943779202</v>
      </c>
      <c r="G19" s="1022">
        <v>5.1588080562208004E-2</v>
      </c>
      <c r="I19" s="101">
        <v>9</v>
      </c>
      <c r="J19" s="101">
        <v>7</v>
      </c>
      <c r="K19" s="101">
        <v>10</v>
      </c>
      <c r="L19" s="101" t="s">
        <v>39</v>
      </c>
      <c r="M19" s="1021">
        <v>553</v>
      </c>
      <c r="N19" s="1021">
        <v>17</v>
      </c>
      <c r="O19" s="1022">
        <v>0.97017543859649125</v>
      </c>
      <c r="P19" s="1022">
        <v>2.9824561403508771E-2</v>
      </c>
      <c r="Q19" s="1022">
        <v>0.93256839098487021</v>
      </c>
    </row>
    <row r="20" spans="2:17" s="101" customFormat="1" x14ac:dyDescent="0.35">
      <c r="B20" s="101" t="s">
        <v>4</v>
      </c>
      <c r="C20" s="1021">
        <v>40996</v>
      </c>
      <c r="D20" s="1021">
        <v>40936</v>
      </c>
      <c r="E20" s="1021">
        <v>60</v>
      </c>
      <c r="F20" s="1022">
        <v>0.99853644257976393</v>
      </c>
      <c r="G20" s="1022">
        <v>1.4635574202361205E-3</v>
      </c>
      <c r="I20" s="101">
        <v>1</v>
      </c>
      <c r="J20" s="101">
        <v>8</v>
      </c>
      <c r="K20" s="101">
        <v>1</v>
      </c>
      <c r="L20" s="101" t="s">
        <v>8</v>
      </c>
      <c r="M20" s="1021">
        <v>131252</v>
      </c>
      <c r="N20" s="1021">
        <v>6611</v>
      </c>
      <c r="O20" s="1022">
        <v>0.95204659698396232</v>
      </c>
      <c r="P20" s="1022">
        <v>4.7953403016037663E-2</v>
      </c>
      <c r="Q20" s="1022">
        <v>0.93256839098487021</v>
      </c>
    </row>
    <row r="21" spans="2:17" s="101" customFormat="1" x14ac:dyDescent="0.35">
      <c r="B21" s="101" t="s">
        <v>41</v>
      </c>
      <c r="C21" s="1021">
        <v>98952</v>
      </c>
      <c r="D21" s="1021">
        <v>86114</v>
      </c>
      <c r="E21" s="1021">
        <v>12838</v>
      </c>
      <c r="F21" s="1022">
        <v>0.87026032823995469</v>
      </c>
      <c r="G21" s="1022">
        <v>0.12973967176004528</v>
      </c>
      <c r="I21" s="101">
        <v>20</v>
      </c>
      <c r="J21" s="101">
        <v>9</v>
      </c>
      <c r="K21" s="101">
        <v>7</v>
      </c>
      <c r="L21" s="101" t="s">
        <v>40</v>
      </c>
      <c r="M21" s="1021">
        <v>24157</v>
      </c>
      <c r="N21" s="1021">
        <v>1314</v>
      </c>
      <c r="O21" s="1022">
        <v>0.94841191943779202</v>
      </c>
      <c r="P21" s="1022">
        <v>5.1588080562208004E-2</v>
      </c>
      <c r="Q21" s="1022">
        <v>0.93256839098487021</v>
      </c>
    </row>
    <row r="22" spans="2:17" s="101" customFormat="1" x14ac:dyDescent="0.35">
      <c r="B22" s="101" t="s">
        <v>39</v>
      </c>
      <c r="C22" s="1021">
        <v>570</v>
      </c>
      <c r="D22" s="1021">
        <v>553</v>
      </c>
      <c r="E22" s="1021">
        <v>17</v>
      </c>
      <c r="F22" s="1022">
        <v>0.97017543859649125</v>
      </c>
      <c r="G22" s="1022">
        <v>2.9824561403508771E-2</v>
      </c>
      <c r="I22" s="101">
        <v>7</v>
      </c>
      <c r="J22" s="101">
        <v>10</v>
      </c>
      <c r="K22" s="101">
        <v>14</v>
      </c>
      <c r="L22" s="101" t="s">
        <v>42</v>
      </c>
      <c r="M22" s="1021">
        <v>69073</v>
      </c>
      <c r="N22" s="1021">
        <v>4269</v>
      </c>
      <c r="O22" s="1022">
        <v>0.94179324261678166</v>
      </c>
      <c r="P22" s="1022">
        <v>5.8206757383218344E-2</v>
      </c>
      <c r="Q22" s="1022">
        <v>0.93256839098487021</v>
      </c>
    </row>
    <row r="23" spans="2:17" s="101" customFormat="1" x14ac:dyDescent="0.35">
      <c r="B23" s="101" t="s">
        <v>3</v>
      </c>
      <c r="C23" s="1021">
        <v>62679</v>
      </c>
      <c r="D23" s="1021">
        <v>58649</v>
      </c>
      <c r="E23" s="1021">
        <v>4030</v>
      </c>
      <c r="F23" s="1022">
        <v>0.93570414333349283</v>
      </c>
      <c r="G23" s="1022">
        <v>6.4295856666507126E-2</v>
      </c>
      <c r="I23" s="101">
        <v>11</v>
      </c>
      <c r="J23" s="101">
        <v>11</v>
      </c>
      <c r="K23" s="101">
        <v>11</v>
      </c>
      <c r="L23" s="101" t="s">
        <v>3</v>
      </c>
      <c r="M23" s="1021">
        <v>58649</v>
      </c>
      <c r="N23" s="1021">
        <v>4030</v>
      </c>
      <c r="O23" s="1022">
        <v>0.93570414333349283</v>
      </c>
      <c r="P23" s="1022">
        <v>6.4295856666507126E-2</v>
      </c>
      <c r="Q23" s="1022">
        <v>0.93256839098487021</v>
      </c>
    </row>
    <row r="24" spans="2:17" s="101" customFormat="1" x14ac:dyDescent="0.35">
      <c r="B24" s="101" t="s">
        <v>2</v>
      </c>
      <c r="C24" s="1021">
        <v>13449</v>
      </c>
      <c r="D24" s="1021">
        <v>12011</v>
      </c>
      <c r="E24" s="1021">
        <v>1438</v>
      </c>
      <c r="F24" s="1022">
        <v>0.89307755223436691</v>
      </c>
      <c r="G24" s="1022">
        <v>0.10692244776563313</v>
      </c>
      <c r="I24" s="101">
        <v>16</v>
      </c>
      <c r="J24" s="101">
        <v>12</v>
      </c>
      <c r="K24" s="101">
        <v>20</v>
      </c>
      <c r="L24" s="101" t="s">
        <v>108</v>
      </c>
      <c r="M24" s="1021">
        <v>558933</v>
      </c>
      <c r="N24" s="1021">
        <v>40415</v>
      </c>
      <c r="O24" s="1022">
        <v>0.93256839098487021</v>
      </c>
      <c r="P24" s="1022">
        <v>6.7431609015129776E-2</v>
      </c>
      <c r="Q24" s="1022">
        <v>0.93256839098487021</v>
      </c>
    </row>
    <row r="25" spans="2:17" s="101" customFormat="1" x14ac:dyDescent="0.35">
      <c r="B25" s="101" t="s">
        <v>35</v>
      </c>
      <c r="C25" s="1021">
        <v>26427</v>
      </c>
      <c r="D25" s="1021">
        <v>26188</v>
      </c>
      <c r="E25" s="1021">
        <v>239</v>
      </c>
      <c r="F25" s="1022">
        <v>0.99095621901842812</v>
      </c>
      <c r="G25" s="1022">
        <v>9.0437809815718771E-3</v>
      </c>
      <c r="I25" s="101">
        <v>3</v>
      </c>
      <c r="J25" s="101">
        <v>13</v>
      </c>
      <c r="K25" s="101">
        <v>19</v>
      </c>
      <c r="L25" s="101" t="s">
        <v>46</v>
      </c>
      <c r="M25" s="1021">
        <v>4010</v>
      </c>
      <c r="N25" s="1021">
        <v>376</v>
      </c>
      <c r="O25" s="1022">
        <v>0.9142726858185134</v>
      </c>
      <c r="P25" s="1022">
        <v>8.5727314181486547E-2</v>
      </c>
      <c r="Q25" s="1022">
        <v>0.93256839098487021</v>
      </c>
    </row>
    <row r="26" spans="2:17" s="101" customFormat="1" x14ac:dyDescent="0.35">
      <c r="B26" s="101" t="s">
        <v>42</v>
      </c>
      <c r="C26" s="1021">
        <v>73342</v>
      </c>
      <c r="D26" s="1021">
        <v>69073</v>
      </c>
      <c r="E26" s="1021">
        <v>4269</v>
      </c>
      <c r="F26" s="1022">
        <v>0.94179324261678166</v>
      </c>
      <c r="G26" s="1022">
        <v>5.8206757383218344E-2</v>
      </c>
      <c r="I26" s="101">
        <v>10</v>
      </c>
      <c r="J26" s="101">
        <v>14</v>
      </c>
      <c r="K26" s="101">
        <v>16</v>
      </c>
      <c r="L26" s="101" t="s">
        <v>43</v>
      </c>
      <c r="M26" s="1021">
        <v>16967</v>
      </c>
      <c r="N26" s="1021">
        <v>1953</v>
      </c>
      <c r="O26" s="1022">
        <v>0.89677589852008455</v>
      </c>
      <c r="P26" s="1022">
        <v>0.10322410147991544</v>
      </c>
      <c r="Q26" s="1022">
        <v>0.93256839098487021</v>
      </c>
    </row>
    <row r="27" spans="2:17" s="101" customFormat="1" x14ac:dyDescent="0.35">
      <c r="B27" s="101" t="s">
        <v>47</v>
      </c>
      <c r="C27" s="1021">
        <v>843</v>
      </c>
      <c r="D27" s="1021">
        <v>743</v>
      </c>
      <c r="E27" s="1021">
        <v>100</v>
      </c>
      <c r="F27" s="1022">
        <v>0.8813760379596679</v>
      </c>
      <c r="G27" s="1022">
        <v>0.11862396204033215</v>
      </c>
      <c r="I27" s="101">
        <v>18</v>
      </c>
      <c r="J27" s="101">
        <v>15</v>
      </c>
      <c r="K27" s="101">
        <v>4</v>
      </c>
      <c r="L27" s="101" t="s">
        <v>38</v>
      </c>
      <c r="M27" s="1021">
        <v>10127</v>
      </c>
      <c r="N27" s="1021">
        <v>1200</v>
      </c>
      <c r="O27" s="1022">
        <v>0.89405844442482563</v>
      </c>
      <c r="P27" s="1022">
        <v>0.10594155557517436</v>
      </c>
      <c r="Q27" s="1022">
        <v>0.93256839098487021</v>
      </c>
    </row>
    <row r="28" spans="2:17" s="101" customFormat="1" x14ac:dyDescent="0.35">
      <c r="B28" s="101" t="s">
        <v>43</v>
      </c>
      <c r="C28" s="1021">
        <v>18920</v>
      </c>
      <c r="D28" s="1021">
        <v>16967</v>
      </c>
      <c r="E28" s="1021">
        <v>1953</v>
      </c>
      <c r="F28" s="1022">
        <v>0.89677589852008455</v>
      </c>
      <c r="G28" s="1022">
        <v>0.10322410147991544</v>
      </c>
      <c r="I28" s="101">
        <v>14</v>
      </c>
      <c r="J28" s="101">
        <v>16</v>
      </c>
      <c r="K28" s="101">
        <v>12</v>
      </c>
      <c r="L28" s="101" t="s">
        <v>2</v>
      </c>
      <c r="M28" s="1021">
        <v>12011</v>
      </c>
      <c r="N28" s="1021">
        <v>1438</v>
      </c>
      <c r="O28" s="1022">
        <v>0.89307755223436691</v>
      </c>
      <c r="P28" s="1022">
        <v>0.10692244776563313</v>
      </c>
      <c r="Q28" s="1022">
        <v>0.93256839098487021</v>
      </c>
    </row>
    <row r="29" spans="2:17" s="101" customFormat="1" x14ac:dyDescent="0.35">
      <c r="B29" s="101" t="s">
        <v>44</v>
      </c>
      <c r="C29" s="1021">
        <v>6307</v>
      </c>
      <c r="D29" s="1021">
        <v>6161</v>
      </c>
      <c r="E29" s="1021">
        <v>146</v>
      </c>
      <c r="F29" s="1022">
        <v>0.97685111780561285</v>
      </c>
      <c r="G29" s="1022">
        <v>2.3148882194387189E-2</v>
      </c>
      <c r="I29" s="101">
        <v>5</v>
      </c>
      <c r="J29" s="101">
        <v>17</v>
      </c>
      <c r="K29" s="101">
        <v>5</v>
      </c>
      <c r="L29" s="101" t="s">
        <v>6</v>
      </c>
      <c r="M29" s="1021">
        <v>15105</v>
      </c>
      <c r="N29" s="1021">
        <v>2029</v>
      </c>
      <c r="O29" s="1022">
        <v>0.88158048324967897</v>
      </c>
      <c r="P29" s="1022">
        <v>0.118419516750321</v>
      </c>
      <c r="Q29" s="1022">
        <v>0.93256839098487021</v>
      </c>
    </row>
    <row r="30" spans="2:17" s="101" customFormat="1" x14ac:dyDescent="0.35">
      <c r="B30" s="101" t="s">
        <v>45</v>
      </c>
      <c r="C30" s="1021">
        <v>26875</v>
      </c>
      <c r="D30" s="1021">
        <v>23526</v>
      </c>
      <c r="E30" s="1021">
        <v>3349</v>
      </c>
      <c r="F30" s="1022">
        <v>0.87538604651162788</v>
      </c>
      <c r="G30" s="1022">
        <v>0.12461395348837209</v>
      </c>
      <c r="I30" s="101">
        <v>19</v>
      </c>
      <c r="J30" s="101">
        <v>18</v>
      </c>
      <c r="K30" s="101">
        <v>15</v>
      </c>
      <c r="L30" s="101" t="s">
        <v>47</v>
      </c>
      <c r="M30" s="1021">
        <v>743</v>
      </c>
      <c r="N30" s="1021">
        <v>100</v>
      </c>
      <c r="O30" s="1022">
        <v>0.8813760379596679</v>
      </c>
      <c r="P30" s="1022">
        <v>0.11862396204033215</v>
      </c>
      <c r="Q30" s="1022">
        <v>0.93256839098487021</v>
      </c>
    </row>
    <row r="31" spans="2:17" s="101" customFormat="1" x14ac:dyDescent="0.35">
      <c r="B31" s="101" t="s">
        <v>46</v>
      </c>
      <c r="C31" s="1021">
        <v>4386</v>
      </c>
      <c r="D31" s="1021">
        <v>4010</v>
      </c>
      <c r="E31" s="1021">
        <v>376</v>
      </c>
      <c r="F31" s="1022">
        <v>0.9142726858185134</v>
      </c>
      <c r="G31" s="1022">
        <v>8.5727314181486547E-2</v>
      </c>
      <c r="I31" s="101">
        <v>13</v>
      </c>
      <c r="J31" s="101">
        <v>19</v>
      </c>
      <c r="K31" s="101">
        <v>18</v>
      </c>
      <c r="L31" s="101" t="s">
        <v>45</v>
      </c>
      <c r="M31" s="1021">
        <v>23526</v>
      </c>
      <c r="N31" s="1021">
        <v>3349</v>
      </c>
      <c r="O31" s="1022">
        <v>0.87538604651162788</v>
      </c>
      <c r="P31" s="1022">
        <v>0.12461395348837209</v>
      </c>
      <c r="Q31" s="1022">
        <v>0.93256839098487021</v>
      </c>
    </row>
    <row r="32" spans="2:17" s="101" customFormat="1" x14ac:dyDescent="0.35">
      <c r="B32" s="104" t="s">
        <v>108</v>
      </c>
      <c r="C32" s="105">
        <v>599348</v>
      </c>
      <c r="D32" s="105">
        <v>558933</v>
      </c>
      <c r="E32" s="105">
        <v>40415</v>
      </c>
      <c r="F32" s="106">
        <v>0.93256839098487021</v>
      </c>
      <c r="G32" s="106">
        <v>6.7431609015129776E-2</v>
      </c>
      <c r="I32" s="101">
        <v>12</v>
      </c>
      <c r="J32" s="101">
        <v>20</v>
      </c>
      <c r="K32" s="101">
        <v>9</v>
      </c>
      <c r="L32" s="101" t="s">
        <v>41</v>
      </c>
      <c r="M32" s="1021">
        <v>86114</v>
      </c>
      <c r="N32" s="1021">
        <v>12838</v>
      </c>
      <c r="O32" s="1022">
        <v>0.87026032823995469</v>
      </c>
      <c r="P32" s="1022">
        <v>0.12973967176004528</v>
      </c>
      <c r="Q32" s="1022">
        <v>0.93256839098487021</v>
      </c>
    </row>
    <row r="33" spans="13:16" s="113" customFormat="1" x14ac:dyDescent="0.35">
      <c r="M33" s="1152"/>
      <c r="N33" s="1152"/>
      <c r="O33" s="1153"/>
      <c r="P33" s="1153"/>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7"/>
      <c r="B6" s="1494" t="s">
        <v>465</v>
      </c>
      <c r="C6" s="1494"/>
      <c r="D6" s="1494"/>
      <c r="E6" s="1494"/>
      <c r="F6" s="1494"/>
      <c r="G6" s="1494"/>
      <c r="H6" s="1494"/>
      <c r="I6" s="1494"/>
      <c r="J6" s="1494"/>
      <c r="K6" s="1494"/>
      <c r="L6" s="1494"/>
      <c r="M6" s="1494"/>
      <c r="N6" s="1494"/>
      <c r="O6" s="1018"/>
    </row>
    <row r="7" spans="1:17" s="621" customFormat="1" ht="24.75" customHeight="1" x14ac:dyDescent="0.25">
      <c r="A7" s="1017"/>
      <c r="B7" s="1494"/>
      <c r="C7" s="1494"/>
      <c r="D7" s="1494"/>
      <c r="E7" s="1494"/>
      <c r="F7" s="1494"/>
      <c r="G7" s="1494"/>
      <c r="H7" s="1494"/>
      <c r="I7" s="1494"/>
      <c r="J7" s="1494"/>
      <c r="K7" s="1494"/>
      <c r="L7" s="1494"/>
      <c r="M7" s="1494"/>
      <c r="N7" s="1494"/>
      <c r="O7" s="1018"/>
    </row>
    <row r="8" spans="1:17" s="621" customFormat="1" ht="15.75" customHeight="1" x14ac:dyDescent="0.25">
      <c r="A8" s="1017"/>
      <c r="B8" s="1633" t="s">
        <v>491</v>
      </c>
      <c r="C8" s="1633"/>
      <c r="D8" s="1633"/>
      <c r="E8" s="1633"/>
      <c r="F8" s="1633"/>
      <c r="G8" s="1633"/>
      <c r="H8" s="1633"/>
      <c r="I8" s="1633"/>
      <c r="J8" s="1633"/>
      <c r="K8" s="1633"/>
      <c r="L8" s="1633"/>
      <c r="M8" s="1633"/>
      <c r="N8" s="1633"/>
    </row>
    <row r="9" spans="1:17" s="700" customFormat="1" ht="6" customHeight="1" x14ac:dyDescent="0.35">
      <c r="A9" s="1020"/>
      <c r="B9" s="1020"/>
      <c r="C9" s="1020"/>
      <c r="D9" s="1020"/>
      <c r="E9" s="1020"/>
      <c r="F9" s="1020"/>
      <c r="G9" s="1020"/>
      <c r="H9" s="1020"/>
      <c r="I9" s="1020"/>
      <c r="J9" s="1020"/>
      <c r="K9" s="1020"/>
      <c r="L9" s="1020"/>
    </row>
    <row r="10" spans="1:17" s="113" customFormat="1" x14ac:dyDescent="0.35"/>
    <row r="11" spans="1:17" s="101" customFormat="1" x14ac:dyDescent="0.35">
      <c r="C11" s="1634" t="s">
        <v>48</v>
      </c>
      <c r="D11" s="1634"/>
      <c r="E11" s="1634"/>
      <c r="L11" s="101">
        <v>1</v>
      </c>
      <c r="M11" s="101">
        <v>3</v>
      </c>
      <c r="N11" s="101">
        <v>4</v>
      </c>
      <c r="O11" s="101">
        <v>5</v>
      </c>
      <c r="P11" s="101">
        <v>6</v>
      </c>
    </row>
    <row r="12" spans="1:17" s="101" customFormat="1" x14ac:dyDescent="0.35">
      <c r="C12" s="101" t="s">
        <v>210</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21">
        <v>91112</v>
      </c>
      <c r="D13" s="1021">
        <v>79413</v>
      </c>
      <c r="E13" s="1021">
        <v>11699</v>
      </c>
      <c r="F13" s="1022">
        <v>0.87159759416981297</v>
      </c>
      <c r="G13" s="1022">
        <v>0.12840240583018703</v>
      </c>
      <c r="I13" s="101">
        <v>11</v>
      </c>
      <c r="J13" s="101">
        <v>1</v>
      </c>
      <c r="K13" s="101">
        <v>8</v>
      </c>
      <c r="L13" s="101" t="s">
        <v>4</v>
      </c>
      <c r="M13" s="1021">
        <v>48882</v>
      </c>
      <c r="N13" s="1021">
        <v>66</v>
      </c>
      <c r="O13" s="1022">
        <v>0.99865163030154447</v>
      </c>
      <c r="P13" s="1022">
        <v>1.3483696984555038E-3</v>
      </c>
      <c r="Q13" s="1022">
        <v>0.86796957592183965</v>
      </c>
    </row>
    <row r="14" spans="1:17" s="101" customFormat="1" x14ac:dyDescent="0.35">
      <c r="B14" s="101" t="s">
        <v>7</v>
      </c>
      <c r="C14" s="1021">
        <v>14612</v>
      </c>
      <c r="D14" s="1021">
        <v>14549</v>
      </c>
      <c r="E14" s="1021">
        <v>63</v>
      </c>
      <c r="F14" s="1022">
        <v>0.99568847522584181</v>
      </c>
      <c r="G14" s="1022">
        <v>4.311524774158226E-3</v>
      </c>
      <c r="I14" s="101">
        <v>2</v>
      </c>
      <c r="J14" s="101">
        <v>2</v>
      </c>
      <c r="K14" s="101">
        <v>2</v>
      </c>
      <c r="L14" s="101" t="s">
        <v>7</v>
      </c>
      <c r="M14" s="1021">
        <v>14549</v>
      </c>
      <c r="N14" s="1021">
        <v>63</v>
      </c>
      <c r="O14" s="1022">
        <v>0.99568847522584181</v>
      </c>
      <c r="P14" s="1022">
        <v>4.311524774158226E-3</v>
      </c>
      <c r="Q14" s="1022">
        <v>0.86796957592183965</v>
      </c>
    </row>
    <row r="15" spans="1:17" s="101" customFormat="1" x14ac:dyDescent="0.35">
      <c r="B15" s="101" t="s">
        <v>37</v>
      </c>
      <c r="C15" s="1021">
        <v>13532</v>
      </c>
      <c r="D15" s="1021">
        <v>13196</v>
      </c>
      <c r="E15" s="1021">
        <v>336</v>
      </c>
      <c r="F15" s="1022">
        <v>0.97516996748448126</v>
      </c>
      <c r="G15" s="1022">
        <v>2.4830032515518772E-2</v>
      </c>
      <c r="I15" s="101">
        <v>3</v>
      </c>
      <c r="J15" s="101">
        <v>3</v>
      </c>
      <c r="K15" s="101">
        <v>3</v>
      </c>
      <c r="L15" s="101" t="s">
        <v>37</v>
      </c>
      <c r="M15" s="1021">
        <v>13196</v>
      </c>
      <c r="N15" s="1021">
        <v>336</v>
      </c>
      <c r="O15" s="1022">
        <v>0.97516996748448126</v>
      </c>
      <c r="P15" s="1022">
        <v>2.4830032515518772E-2</v>
      </c>
      <c r="Q15" s="1022">
        <v>0.86796957592183965</v>
      </c>
    </row>
    <row r="16" spans="1:17" s="101" customFormat="1" x14ac:dyDescent="0.35">
      <c r="B16" s="101" t="s">
        <v>38</v>
      </c>
      <c r="C16" s="1021">
        <v>14852</v>
      </c>
      <c r="D16" s="1021">
        <v>12275</v>
      </c>
      <c r="E16" s="1021">
        <v>2577</v>
      </c>
      <c r="F16" s="1022">
        <v>0.82648801508214387</v>
      </c>
      <c r="G16" s="1022">
        <v>0.17351198491785619</v>
      </c>
      <c r="I16" s="101">
        <v>15</v>
      </c>
      <c r="J16" s="101">
        <v>4</v>
      </c>
      <c r="K16" s="101">
        <v>13</v>
      </c>
      <c r="L16" s="101" t="s">
        <v>35</v>
      </c>
      <c r="M16" s="1021">
        <v>23172</v>
      </c>
      <c r="N16" s="1021">
        <v>1078</v>
      </c>
      <c r="O16" s="1022">
        <v>0.95554639175257727</v>
      </c>
      <c r="P16" s="1022">
        <v>4.4453608247422678E-2</v>
      </c>
      <c r="Q16" s="1022">
        <v>0.86796957592183965</v>
      </c>
    </row>
    <row r="17" spans="2:17" s="101" customFormat="1" x14ac:dyDescent="0.35">
      <c r="B17" s="101" t="s">
        <v>6</v>
      </c>
      <c r="C17" s="1021">
        <v>15635</v>
      </c>
      <c r="D17" s="1021">
        <v>13526</v>
      </c>
      <c r="E17" s="1021">
        <v>2109</v>
      </c>
      <c r="F17" s="1022">
        <v>0.86511032938919097</v>
      </c>
      <c r="G17" s="1022">
        <v>0.13488967061080909</v>
      </c>
      <c r="I17" s="101">
        <v>13</v>
      </c>
      <c r="J17" s="101">
        <v>5</v>
      </c>
      <c r="K17" s="101">
        <v>10</v>
      </c>
      <c r="L17" s="101" t="s">
        <v>39</v>
      </c>
      <c r="M17" s="1021">
        <v>618</v>
      </c>
      <c r="N17" s="1021">
        <v>32</v>
      </c>
      <c r="O17" s="1022">
        <v>0.95076923076923081</v>
      </c>
      <c r="P17" s="1022">
        <v>4.9230769230769231E-2</v>
      </c>
      <c r="Q17" s="1022">
        <v>0.86796957592183965</v>
      </c>
    </row>
    <row r="18" spans="2:17" s="101" customFormat="1" x14ac:dyDescent="0.35">
      <c r="B18" s="101" t="s">
        <v>5</v>
      </c>
      <c r="C18" s="1021">
        <v>5143</v>
      </c>
      <c r="D18" s="1021">
        <v>4875</v>
      </c>
      <c r="E18" s="1021">
        <v>268</v>
      </c>
      <c r="F18" s="1022">
        <v>0.94789033637954501</v>
      </c>
      <c r="G18" s="1022">
        <v>5.2109663620454987E-2</v>
      </c>
      <c r="I18" s="101">
        <v>6</v>
      </c>
      <c r="J18" s="101">
        <v>6</v>
      </c>
      <c r="K18" s="101">
        <v>6</v>
      </c>
      <c r="L18" s="101" t="s">
        <v>5</v>
      </c>
      <c r="M18" s="1021">
        <v>4875</v>
      </c>
      <c r="N18" s="1021">
        <v>268</v>
      </c>
      <c r="O18" s="1022">
        <v>0.94789033637954501</v>
      </c>
      <c r="P18" s="1022">
        <v>5.2109663620454987E-2</v>
      </c>
      <c r="Q18" s="1022">
        <v>0.86796957592183965</v>
      </c>
    </row>
    <row r="19" spans="2:17" s="101" customFormat="1" x14ac:dyDescent="0.35">
      <c r="B19" s="101" t="s">
        <v>40</v>
      </c>
      <c r="C19" s="1021">
        <v>29002</v>
      </c>
      <c r="D19" s="1021">
        <v>26973</v>
      </c>
      <c r="E19" s="1021">
        <v>2029</v>
      </c>
      <c r="F19" s="1022">
        <v>0.93003930763395626</v>
      </c>
      <c r="G19" s="1022">
        <v>6.9960692366043728E-2</v>
      </c>
      <c r="I19" s="101">
        <v>8</v>
      </c>
      <c r="J19" s="101">
        <v>7</v>
      </c>
      <c r="K19" s="101">
        <v>17</v>
      </c>
      <c r="L19" s="101" t="s">
        <v>44</v>
      </c>
      <c r="M19" s="1021">
        <v>6618</v>
      </c>
      <c r="N19" s="1021">
        <v>365</v>
      </c>
      <c r="O19" s="1022">
        <v>0.94773020191894597</v>
      </c>
      <c r="P19" s="1022">
        <v>5.2269798081053989E-2</v>
      </c>
      <c r="Q19" s="1022">
        <v>0.86796957592183965</v>
      </c>
    </row>
    <row r="20" spans="2:17" s="101" customFormat="1" x14ac:dyDescent="0.35">
      <c r="B20" s="101" t="s">
        <v>4</v>
      </c>
      <c r="C20" s="1021">
        <v>48948</v>
      </c>
      <c r="D20" s="1021">
        <v>48882</v>
      </c>
      <c r="E20" s="1021">
        <v>66</v>
      </c>
      <c r="F20" s="1022">
        <v>0.99865163030154447</v>
      </c>
      <c r="G20" s="1022">
        <v>1.3483696984555038E-3</v>
      </c>
      <c r="I20" s="101">
        <v>1</v>
      </c>
      <c r="J20" s="101">
        <v>8</v>
      </c>
      <c r="K20" s="101">
        <v>7</v>
      </c>
      <c r="L20" s="101" t="s">
        <v>40</v>
      </c>
      <c r="M20" s="1021">
        <v>26973</v>
      </c>
      <c r="N20" s="1021">
        <v>2029</v>
      </c>
      <c r="O20" s="1022">
        <v>0.93003930763395626</v>
      </c>
      <c r="P20" s="1022">
        <v>6.9960692366043728E-2</v>
      </c>
      <c r="Q20" s="1022">
        <v>0.86796957592183965</v>
      </c>
    </row>
    <row r="21" spans="2:17" s="101" customFormat="1" x14ac:dyDescent="0.35">
      <c r="B21" s="101" t="s">
        <v>41</v>
      </c>
      <c r="C21" s="1021">
        <v>110443</v>
      </c>
      <c r="D21" s="1021">
        <v>83670</v>
      </c>
      <c r="E21" s="1021">
        <v>26773</v>
      </c>
      <c r="F21" s="1022">
        <v>0.75758536077433614</v>
      </c>
      <c r="G21" s="1022">
        <v>0.24241463922566392</v>
      </c>
      <c r="I21" s="101">
        <v>20</v>
      </c>
      <c r="J21" s="101">
        <v>9</v>
      </c>
      <c r="K21" s="101">
        <v>11</v>
      </c>
      <c r="L21" s="101" t="s">
        <v>3</v>
      </c>
      <c r="M21" s="1021">
        <v>51759</v>
      </c>
      <c r="N21" s="1021">
        <v>5122</v>
      </c>
      <c r="O21" s="1022">
        <v>0.90995235667446073</v>
      </c>
      <c r="P21" s="1022">
        <v>9.0047643325539287E-2</v>
      </c>
      <c r="Q21" s="1022">
        <v>0.86796957592183965</v>
      </c>
    </row>
    <row r="22" spans="2:17" s="101" customFormat="1" x14ac:dyDescent="0.35">
      <c r="B22" s="101" t="s">
        <v>39</v>
      </c>
      <c r="C22" s="1021">
        <v>650</v>
      </c>
      <c r="D22" s="1021">
        <v>618</v>
      </c>
      <c r="E22" s="1021">
        <v>32</v>
      </c>
      <c r="F22" s="1022">
        <v>0.95076923076923081</v>
      </c>
      <c r="G22" s="1022">
        <v>4.9230769230769231E-2</v>
      </c>
      <c r="I22" s="101">
        <v>5</v>
      </c>
      <c r="J22" s="101">
        <v>10</v>
      </c>
      <c r="K22" s="101">
        <v>14</v>
      </c>
      <c r="L22" s="101" t="s">
        <v>42</v>
      </c>
      <c r="M22" s="1021">
        <v>53234</v>
      </c>
      <c r="N22" s="1021">
        <v>6962</v>
      </c>
      <c r="O22" s="1022">
        <v>0.88434447471592792</v>
      </c>
      <c r="P22" s="1022">
        <v>0.11565552528407202</v>
      </c>
      <c r="Q22" s="1022">
        <v>0.86796957592183965</v>
      </c>
    </row>
    <row r="23" spans="2:17" s="101" customFormat="1" x14ac:dyDescent="0.35">
      <c r="B23" s="101" t="s">
        <v>3</v>
      </c>
      <c r="C23" s="1021">
        <v>56881</v>
      </c>
      <c r="D23" s="1021">
        <v>51759</v>
      </c>
      <c r="E23" s="1021">
        <v>5122</v>
      </c>
      <c r="F23" s="1022">
        <v>0.90995235667446073</v>
      </c>
      <c r="G23" s="1022">
        <v>9.0047643325539287E-2</v>
      </c>
      <c r="I23" s="101">
        <v>9</v>
      </c>
      <c r="J23" s="101">
        <v>11</v>
      </c>
      <c r="K23" s="101">
        <v>1</v>
      </c>
      <c r="L23" s="101" t="s">
        <v>8</v>
      </c>
      <c r="M23" s="1021">
        <v>79413</v>
      </c>
      <c r="N23" s="1021">
        <v>11699</v>
      </c>
      <c r="O23" s="1022">
        <v>0.87159759416981297</v>
      </c>
      <c r="P23" s="1022">
        <v>0.12840240583018703</v>
      </c>
      <c r="Q23" s="1022">
        <v>0.86796957592183965</v>
      </c>
    </row>
    <row r="24" spans="2:17" s="101" customFormat="1" x14ac:dyDescent="0.35">
      <c r="B24" s="101" t="s">
        <v>2</v>
      </c>
      <c r="C24" s="1021">
        <v>14075</v>
      </c>
      <c r="D24" s="1021">
        <v>11678</v>
      </c>
      <c r="E24" s="1021">
        <v>2397</v>
      </c>
      <c r="F24" s="1022">
        <v>0.82969804618117227</v>
      </c>
      <c r="G24" s="1022">
        <v>0.17030195381882771</v>
      </c>
      <c r="I24" s="101">
        <v>14</v>
      </c>
      <c r="J24" s="101">
        <v>12</v>
      </c>
      <c r="K24" s="101">
        <v>20</v>
      </c>
      <c r="L24" s="101" t="s">
        <v>108</v>
      </c>
      <c r="M24" s="1021">
        <v>489330</v>
      </c>
      <c r="N24" s="1021">
        <v>74434</v>
      </c>
      <c r="O24" s="1022">
        <v>0.86796957592183965</v>
      </c>
      <c r="P24" s="1022">
        <v>0.13203042407816037</v>
      </c>
      <c r="Q24" s="1022">
        <v>0.86796957592183965</v>
      </c>
    </row>
    <row r="25" spans="2:17" s="101" customFormat="1" x14ac:dyDescent="0.35">
      <c r="B25" s="101" t="s">
        <v>35</v>
      </c>
      <c r="C25" s="1021">
        <v>24250</v>
      </c>
      <c r="D25" s="1021">
        <v>23172</v>
      </c>
      <c r="E25" s="1021">
        <v>1078</v>
      </c>
      <c r="F25" s="1022">
        <v>0.95554639175257727</v>
      </c>
      <c r="G25" s="1022">
        <v>4.4453608247422678E-2</v>
      </c>
      <c r="I25" s="101">
        <v>4</v>
      </c>
      <c r="J25" s="101">
        <v>13</v>
      </c>
      <c r="K25" s="101">
        <v>5</v>
      </c>
      <c r="L25" s="101" t="s">
        <v>6</v>
      </c>
      <c r="M25" s="1021">
        <v>13526</v>
      </c>
      <c r="N25" s="1021">
        <v>2109</v>
      </c>
      <c r="O25" s="1022">
        <v>0.86511032938919097</v>
      </c>
      <c r="P25" s="1022">
        <v>0.13488967061080909</v>
      </c>
      <c r="Q25" s="1022">
        <v>0.86796957592183965</v>
      </c>
    </row>
    <row r="26" spans="2:17" s="101" customFormat="1" x14ac:dyDescent="0.35">
      <c r="B26" s="101" t="s">
        <v>42</v>
      </c>
      <c r="C26" s="1021">
        <v>60196</v>
      </c>
      <c r="D26" s="1021">
        <v>53234</v>
      </c>
      <c r="E26" s="1021">
        <v>6962</v>
      </c>
      <c r="F26" s="1022">
        <v>0.88434447471592792</v>
      </c>
      <c r="G26" s="1022">
        <v>0.11565552528407202</v>
      </c>
      <c r="I26" s="101">
        <v>10</v>
      </c>
      <c r="J26" s="101">
        <v>14</v>
      </c>
      <c r="K26" s="101">
        <v>12</v>
      </c>
      <c r="L26" s="101" t="s">
        <v>2</v>
      </c>
      <c r="M26" s="1021">
        <v>11678</v>
      </c>
      <c r="N26" s="1021">
        <v>2397</v>
      </c>
      <c r="O26" s="1022">
        <v>0.82969804618117227</v>
      </c>
      <c r="P26" s="1022">
        <v>0.17030195381882771</v>
      </c>
      <c r="Q26" s="1022">
        <v>0.86796957592183965</v>
      </c>
    </row>
    <row r="27" spans="2:17" s="101" customFormat="1" x14ac:dyDescent="0.35">
      <c r="B27" s="101" t="s">
        <v>47</v>
      </c>
      <c r="C27" s="1021">
        <v>587</v>
      </c>
      <c r="D27" s="1021">
        <v>472</v>
      </c>
      <c r="E27" s="1021">
        <v>115</v>
      </c>
      <c r="F27" s="1022">
        <v>0.80408858603066435</v>
      </c>
      <c r="G27" s="1022">
        <v>0.19591141396933562</v>
      </c>
      <c r="I27" s="101">
        <v>17</v>
      </c>
      <c r="J27" s="101">
        <v>15</v>
      </c>
      <c r="K27" s="101">
        <v>4</v>
      </c>
      <c r="L27" s="101" t="s">
        <v>38</v>
      </c>
      <c r="M27" s="1021">
        <v>12275</v>
      </c>
      <c r="N27" s="1021">
        <v>2577</v>
      </c>
      <c r="O27" s="1022">
        <v>0.82648801508214387</v>
      </c>
      <c r="P27" s="1022">
        <v>0.17351198491785619</v>
      </c>
      <c r="Q27" s="1022">
        <v>0.86796957592183965</v>
      </c>
    </row>
    <row r="28" spans="2:17" s="101" customFormat="1" x14ac:dyDescent="0.35">
      <c r="B28" s="101" t="s">
        <v>43</v>
      </c>
      <c r="C28" s="1021">
        <v>15756</v>
      </c>
      <c r="D28" s="1021">
        <v>12716</v>
      </c>
      <c r="E28" s="1021">
        <v>3040</v>
      </c>
      <c r="F28" s="1022">
        <v>0.80705762883980703</v>
      </c>
      <c r="G28" s="1022">
        <v>0.19294237116019294</v>
      </c>
      <c r="I28" s="101">
        <v>16</v>
      </c>
      <c r="J28" s="101">
        <v>16</v>
      </c>
      <c r="K28" s="101">
        <v>16</v>
      </c>
      <c r="L28" s="101" t="s">
        <v>43</v>
      </c>
      <c r="M28" s="1021">
        <v>12716</v>
      </c>
      <c r="N28" s="1021">
        <v>3040</v>
      </c>
      <c r="O28" s="1022">
        <v>0.80705762883980703</v>
      </c>
      <c r="P28" s="1022">
        <v>0.19294237116019294</v>
      </c>
      <c r="Q28" s="1022">
        <v>0.86796957592183965</v>
      </c>
    </row>
    <row r="29" spans="2:17" s="101" customFormat="1" x14ac:dyDescent="0.35">
      <c r="B29" s="101" t="s">
        <v>44</v>
      </c>
      <c r="C29" s="1021">
        <v>6983</v>
      </c>
      <c r="D29" s="1021">
        <v>6618</v>
      </c>
      <c r="E29" s="1021">
        <v>365</v>
      </c>
      <c r="F29" s="1022">
        <v>0.94773020191894597</v>
      </c>
      <c r="G29" s="1022">
        <v>5.2269798081053989E-2</v>
      </c>
      <c r="I29" s="101">
        <v>7</v>
      </c>
      <c r="J29" s="101">
        <v>17</v>
      </c>
      <c r="K29" s="101">
        <v>15</v>
      </c>
      <c r="L29" s="101" t="s">
        <v>47</v>
      </c>
      <c r="M29" s="1021">
        <v>472</v>
      </c>
      <c r="N29" s="1021">
        <v>115</v>
      </c>
      <c r="O29" s="1022">
        <v>0.80408858603066435</v>
      </c>
      <c r="P29" s="1022">
        <v>0.19591141396933562</v>
      </c>
      <c r="Q29" s="1022">
        <v>0.86796957592183965</v>
      </c>
    </row>
    <row r="30" spans="2:17" s="101" customFormat="1" x14ac:dyDescent="0.35">
      <c r="B30" s="101" t="s">
        <v>45</v>
      </c>
      <c r="C30" s="1021">
        <v>37284</v>
      </c>
      <c r="D30" s="1021">
        <v>28789</v>
      </c>
      <c r="E30" s="1021">
        <v>8495</v>
      </c>
      <c r="F30" s="1022">
        <v>0.77215427529235059</v>
      </c>
      <c r="G30" s="1022">
        <v>0.22784572470764938</v>
      </c>
      <c r="I30" s="101">
        <v>18</v>
      </c>
      <c r="J30" s="101">
        <v>18</v>
      </c>
      <c r="K30" s="101">
        <v>18</v>
      </c>
      <c r="L30" s="101" t="s">
        <v>45</v>
      </c>
      <c r="M30" s="1021">
        <v>28789</v>
      </c>
      <c r="N30" s="1021">
        <v>8495</v>
      </c>
      <c r="O30" s="1022">
        <v>0.77215427529235059</v>
      </c>
      <c r="P30" s="1022">
        <v>0.22784572470764938</v>
      </c>
      <c r="Q30" s="1022">
        <v>0.86796957592183965</v>
      </c>
    </row>
    <row r="31" spans="2:17" s="101" customFormat="1" x14ac:dyDescent="0.35">
      <c r="B31" s="101" t="s">
        <v>46</v>
      </c>
      <c r="C31" s="1021">
        <v>3823</v>
      </c>
      <c r="D31" s="1021">
        <v>2915</v>
      </c>
      <c r="E31" s="1021">
        <v>908</v>
      </c>
      <c r="F31" s="1022">
        <v>0.76249019094951609</v>
      </c>
      <c r="G31" s="1022">
        <v>0.23750980905048391</v>
      </c>
      <c r="I31" s="101">
        <v>19</v>
      </c>
      <c r="J31" s="101">
        <v>19</v>
      </c>
      <c r="K31" s="101">
        <v>19</v>
      </c>
      <c r="L31" s="101" t="s">
        <v>46</v>
      </c>
      <c r="M31" s="1021">
        <v>2915</v>
      </c>
      <c r="N31" s="1021">
        <v>908</v>
      </c>
      <c r="O31" s="1022">
        <v>0.76249019094951609</v>
      </c>
      <c r="P31" s="1022">
        <v>0.23750980905048391</v>
      </c>
      <c r="Q31" s="1022">
        <v>0.86796957592183965</v>
      </c>
    </row>
    <row r="32" spans="2:17" s="101" customFormat="1" x14ac:dyDescent="0.35">
      <c r="B32" s="104" t="s">
        <v>108</v>
      </c>
      <c r="C32" s="105">
        <v>563764</v>
      </c>
      <c r="D32" s="105">
        <v>489330</v>
      </c>
      <c r="E32" s="105">
        <v>74434</v>
      </c>
      <c r="F32" s="106">
        <v>0.86796957592183965</v>
      </c>
      <c r="G32" s="106">
        <v>0.13203042407816037</v>
      </c>
      <c r="I32" s="101">
        <v>12</v>
      </c>
      <c r="J32" s="101">
        <v>20</v>
      </c>
      <c r="K32" s="101">
        <v>9</v>
      </c>
      <c r="L32" s="101" t="s">
        <v>41</v>
      </c>
      <c r="M32" s="1021">
        <v>83670</v>
      </c>
      <c r="N32" s="1021">
        <v>26773</v>
      </c>
      <c r="O32" s="1022">
        <v>0.75758536077433614</v>
      </c>
      <c r="P32" s="1022">
        <v>0.24241463922566392</v>
      </c>
      <c r="Q32" s="1022">
        <v>0.86796957592183965</v>
      </c>
    </row>
    <row r="33" spans="13:16" s="113" customFormat="1" x14ac:dyDescent="0.35">
      <c r="M33" s="1152"/>
      <c r="N33" s="1152"/>
      <c r="O33" s="1153"/>
      <c r="P33" s="1153"/>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5"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topLeftCell="A2" zoomScale="80" zoomScaleNormal="80" workbookViewId="0">
      <selection activeCell="A38" sqref="A38"/>
    </sheetView>
  </sheetViews>
  <sheetFormatPr baseColWidth="10" defaultColWidth="11.453125" defaultRowHeight="14.5" x14ac:dyDescent="0.35"/>
  <cols>
    <col min="1" max="1" width="4.453125" style="1016" customWidth="1"/>
    <col min="2" max="2" width="28.7265625" style="1016" customWidth="1"/>
    <col min="3" max="3" width="0.54296875" style="1016" customWidth="1"/>
    <col min="4" max="4" width="13.453125" style="1016" customWidth="1"/>
    <col min="5" max="5" width="0.54296875" style="1016" customWidth="1"/>
    <col min="6" max="6" width="13.453125" style="1016" customWidth="1"/>
    <col min="7" max="7" width="10.453125" style="1016" customWidth="1"/>
    <col min="8" max="8" width="0.7265625" style="1016" customWidth="1"/>
    <col min="9" max="9" width="11.1796875" style="1016" customWidth="1"/>
    <col min="10" max="10" width="10.453125" style="1016" customWidth="1"/>
    <col min="11" max="11" width="0.7265625" style="1016" customWidth="1"/>
    <col min="12" max="12" width="9.54296875" style="1016" customWidth="1"/>
    <col min="13" max="13" width="11.453125" style="1016"/>
    <col min="14" max="14" width="9.54296875" style="1016" customWidth="1"/>
    <col min="15" max="15" width="11.453125" style="1016"/>
    <col min="16" max="16" width="9.54296875" style="1016" customWidth="1"/>
    <col min="17" max="16384" width="11.453125" style="1016"/>
  </cols>
  <sheetData>
    <row r="2" spans="1:19" s="967" customFormat="1" x14ac:dyDescent="0.35">
      <c r="B2" s="1689"/>
      <c r="C2" s="1689"/>
      <c r="D2" s="1162"/>
      <c r="E2" s="1163"/>
      <c r="F2" s="1161"/>
      <c r="G2" s="1163"/>
    </row>
    <row r="3" spans="1:19" s="967" customFormat="1" ht="38.25" customHeight="1" x14ac:dyDescent="0.35">
      <c r="B3" s="1161"/>
      <c r="C3" s="1161"/>
      <c r="D3" s="1161"/>
      <c r="E3" s="1163"/>
      <c r="F3" s="1161"/>
      <c r="G3" s="1163"/>
    </row>
    <row r="4" spans="1:19" s="969" customFormat="1" ht="37.5" customHeight="1" x14ac:dyDescent="0.25">
      <c r="B4" s="1710" t="s">
        <v>337</v>
      </c>
      <c r="C4" s="1710"/>
      <c r="D4" s="1710"/>
      <c r="E4" s="1710"/>
      <c r="F4" s="1710"/>
      <c r="G4" s="1710"/>
      <c r="H4" s="1710"/>
      <c r="I4" s="1710"/>
      <c r="J4" s="1710"/>
      <c r="K4" s="1710"/>
      <c r="L4" s="1710"/>
      <c r="M4" s="1710"/>
      <c r="N4" s="1710"/>
      <c r="O4" s="1710"/>
      <c r="P4" s="1710"/>
      <c r="Q4" s="1710"/>
    </row>
    <row r="5" spans="1:19" s="969" customFormat="1" ht="15.5" x14ac:dyDescent="0.25">
      <c r="B5" s="1415" t="str">
        <f>porsaad!$B$6</f>
        <v>Situación a 30 de junio de 2024</v>
      </c>
      <c r="C5" s="1415"/>
      <c r="D5" s="1415"/>
      <c r="E5" s="1415"/>
      <c r="F5" s="1415"/>
      <c r="G5" s="1415"/>
      <c r="H5" s="1415"/>
      <c r="I5" s="1415"/>
      <c r="J5" s="1415"/>
      <c r="K5" s="1415"/>
      <c r="L5" s="1415"/>
      <c r="M5" s="1415"/>
      <c r="N5" s="1415"/>
      <c r="O5" s="1415"/>
      <c r="P5" s="1415"/>
      <c r="Q5" s="1415"/>
    </row>
    <row r="6" spans="1:19" s="969" customFormat="1" ht="6" customHeight="1" x14ac:dyDescent="0.25">
      <c r="B6" s="970"/>
      <c r="C6" s="970"/>
      <c r="D6" s="1164"/>
      <c r="E6" s="1164"/>
      <c r="F6" s="1164"/>
      <c r="G6" s="1164"/>
      <c r="H6" s="970"/>
      <c r="I6" s="970"/>
      <c r="J6" s="970"/>
      <c r="K6" s="970"/>
      <c r="L6" s="970"/>
      <c r="M6" s="970"/>
      <c r="N6" s="970"/>
      <c r="O6" s="970"/>
      <c r="P6" s="970"/>
      <c r="Q6" s="970"/>
    </row>
    <row r="7" spans="1:19" s="974" customFormat="1" ht="4.5" customHeight="1" x14ac:dyDescent="0.25">
      <c r="A7" s="1154"/>
      <c r="B7" s="1690" t="s">
        <v>12</v>
      </c>
      <c r="C7" s="1155"/>
      <c r="D7" s="1690" t="s">
        <v>274</v>
      </c>
      <c r="E7" s="1156"/>
      <c r="F7" s="1693" t="s">
        <v>466</v>
      </c>
      <c r="G7" s="1694"/>
      <c r="H7" s="1157"/>
      <c r="I7" s="1693" t="s">
        <v>275</v>
      </c>
      <c r="J7" s="1697"/>
      <c r="K7" s="1165"/>
      <c r="L7" s="1165"/>
      <c r="M7" s="1165"/>
      <c r="N7" s="1165"/>
      <c r="O7" s="1165"/>
      <c r="P7" s="1165"/>
      <c r="Q7" s="1166"/>
    </row>
    <row r="8" spans="1:19" s="974" customFormat="1" ht="15" customHeight="1" x14ac:dyDescent="0.25">
      <c r="A8" s="1154"/>
      <c r="B8" s="1691"/>
      <c r="C8" s="1155"/>
      <c r="D8" s="1691"/>
      <c r="E8" s="1156"/>
      <c r="F8" s="1695"/>
      <c r="G8" s="1696"/>
      <c r="H8" s="1157"/>
      <c r="I8" s="1695"/>
      <c r="J8" s="1698"/>
      <c r="K8" s="1158"/>
      <c r="L8" s="1701" t="s">
        <v>133</v>
      </c>
      <c r="M8" s="1702"/>
      <c r="N8" s="1705" t="s">
        <v>134</v>
      </c>
      <c r="O8" s="1679"/>
      <c r="P8" s="1679"/>
      <c r="Q8" s="1679"/>
    </row>
    <row r="9" spans="1:19" s="974" customFormat="1" ht="44.25" customHeight="1" x14ac:dyDescent="0.25">
      <c r="A9" s="1154"/>
      <c r="B9" s="1691"/>
      <c r="C9" s="1155"/>
      <c r="D9" s="1691"/>
      <c r="E9" s="1156"/>
      <c r="F9" s="1695"/>
      <c r="G9" s="1696"/>
      <c r="H9" s="1157"/>
      <c r="I9" s="1699"/>
      <c r="J9" s="1700"/>
      <c r="K9" s="1158"/>
      <c r="L9" s="1703"/>
      <c r="M9" s="1704"/>
      <c r="N9" s="1706" t="s">
        <v>469</v>
      </c>
      <c r="O9" s="1707"/>
      <c r="P9" s="1708" t="s">
        <v>470</v>
      </c>
      <c r="Q9" s="1709"/>
    </row>
    <row r="10" spans="1:19" s="974" customFormat="1" ht="72.5" x14ac:dyDescent="0.25">
      <c r="A10" s="1154"/>
      <c r="B10" s="1692"/>
      <c r="C10" s="1157"/>
      <c r="D10" s="1199" t="s">
        <v>9</v>
      </c>
      <c r="E10" s="1167"/>
      <c r="F10" s="1200" t="s">
        <v>9</v>
      </c>
      <c r="G10" s="1201" t="s">
        <v>276</v>
      </c>
      <c r="H10" s="1157"/>
      <c r="I10" s="1200" t="s">
        <v>9</v>
      </c>
      <c r="J10" s="1197" t="s">
        <v>276</v>
      </c>
      <c r="K10" s="1168"/>
      <c r="L10" s="1202" t="s">
        <v>9</v>
      </c>
      <c r="M10" s="1198" t="s">
        <v>471</v>
      </c>
      <c r="N10" s="1151" t="s">
        <v>9</v>
      </c>
      <c r="O10" s="1204" t="s">
        <v>471</v>
      </c>
      <c r="P10" s="1203" t="s">
        <v>9</v>
      </c>
      <c r="Q10" s="1150" t="s">
        <v>471</v>
      </c>
    </row>
    <row r="11" spans="1:19" s="963" customFormat="1" ht="9" customHeight="1" x14ac:dyDescent="0.35">
      <c r="A11" s="1159"/>
      <c r="B11" s="1160"/>
      <c r="D11" s="127"/>
      <c r="E11" s="1160"/>
      <c r="F11" s="127"/>
      <c r="G11" s="1160"/>
      <c r="I11" s="1160"/>
      <c r="J11" s="1160"/>
    </row>
    <row r="12" spans="1:19" s="964" customFormat="1" x14ac:dyDescent="0.25">
      <c r="A12" s="1169"/>
      <c r="B12" s="1170" t="s">
        <v>8</v>
      </c>
      <c r="D12" s="1171">
        <f>'41benpresaad'!D10</f>
        <v>286867</v>
      </c>
      <c r="E12" s="1172">
        <v>53364</v>
      </c>
      <c r="F12" s="1173">
        <f>D12-I12</f>
        <v>286266</v>
      </c>
      <c r="G12" s="1174">
        <f>F12*100/D12</f>
        <v>99.79049524692627</v>
      </c>
      <c r="I12" s="1173">
        <f>L12+N12+P12</f>
        <v>601</v>
      </c>
      <c r="J12" s="1174">
        <f t="shared" ref="J12:J29" si="0">I12*100/D12</f>
        <v>0.20950475307372407</v>
      </c>
      <c r="L12" s="1173">
        <v>0</v>
      </c>
      <c r="M12" s="1175">
        <f>L12/$I12*100</f>
        <v>0</v>
      </c>
      <c r="N12" s="1173">
        <v>100</v>
      </c>
      <c r="O12" s="1132">
        <f>N12/$I12*100</f>
        <v>16.638935108153078</v>
      </c>
      <c r="P12" s="1173">
        <v>501</v>
      </c>
      <c r="Q12" s="1132">
        <f>P12/$I12*100</f>
        <v>83.361064891846922</v>
      </c>
      <c r="R12" s="1176"/>
      <c r="S12" s="1176"/>
    </row>
    <row r="13" spans="1:19" s="964" customFormat="1" x14ac:dyDescent="0.25">
      <c r="A13" s="1169"/>
      <c r="B13" s="1177" t="s">
        <v>7</v>
      </c>
      <c r="D13" s="1178">
        <f>'41benpresaad'!D11</f>
        <v>41854</v>
      </c>
      <c r="E13" s="1172">
        <v>5161</v>
      </c>
      <c r="F13" s="1179">
        <f t="shared" ref="F13:F29" si="1">D13-I13</f>
        <v>41129</v>
      </c>
      <c r="G13" s="1180">
        <f t="shared" ref="G13:G29" si="2">F13*100/D13</f>
        <v>98.267788025039422</v>
      </c>
      <c r="I13" s="1179">
        <f t="shared" ref="I13:I29" si="3">L13+N13+P13</f>
        <v>725</v>
      </c>
      <c r="J13" s="1180">
        <f t="shared" si="0"/>
        <v>1.7322119749605773</v>
      </c>
      <c r="L13" s="1179">
        <v>0</v>
      </c>
      <c r="M13" s="1181">
        <f>L13/$I13*100</f>
        <v>0</v>
      </c>
      <c r="N13" s="1179">
        <v>420</v>
      </c>
      <c r="O13" s="1133">
        <f>N13/$I13*100</f>
        <v>57.931034482758626</v>
      </c>
      <c r="P13" s="1179">
        <v>305</v>
      </c>
      <c r="Q13" s="1133">
        <f>P13/$I13*100</f>
        <v>42.068965517241381</v>
      </c>
      <c r="R13" s="1176"/>
      <c r="S13" s="1176"/>
    </row>
    <row r="14" spans="1:19" s="964" customFormat="1" x14ac:dyDescent="0.25">
      <c r="A14" s="1169"/>
      <c r="B14" s="1177" t="s">
        <v>37</v>
      </c>
      <c r="D14" s="1178">
        <f>'41benpresaad'!D12</f>
        <v>31659</v>
      </c>
      <c r="E14" s="1172">
        <v>3593</v>
      </c>
      <c r="F14" s="1179">
        <f t="shared" si="1"/>
        <v>30795</v>
      </c>
      <c r="G14" s="1180">
        <f t="shared" si="2"/>
        <v>97.270918222306449</v>
      </c>
      <c r="I14" s="1179">
        <f t="shared" si="3"/>
        <v>864</v>
      </c>
      <c r="J14" s="1180">
        <f t="shared" si="0"/>
        <v>2.7290817776935468</v>
      </c>
      <c r="L14" s="1179">
        <v>2</v>
      </c>
      <c r="M14" s="1181">
        <f>L14/$I14*100</f>
        <v>0.23148148148148145</v>
      </c>
      <c r="N14" s="1179">
        <v>173</v>
      </c>
      <c r="O14" s="1133">
        <f>N14/$I14*100</f>
        <v>20.023148148148149</v>
      </c>
      <c r="P14" s="1179">
        <v>689</v>
      </c>
      <c r="Q14" s="1133">
        <f>P14/$I14*100</f>
        <v>79.745370370370367</v>
      </c>
      <c r="R14" s="1176"/>
      <c r="S14" s="1176"/>
    </row>
    <row r="15" spans="1:19" s="964" customFormat="1" x14ac:dyDescent="0.25">
      <c r="A15" s="1169"/>
      <c r="B15" s="1177" t="s">
        <v>38</v>
      </c>
      <c r="D15" s="1178">
        <f>'41benpresaad'!D13</f>
        <v>30170</v>
      </c>
      <c r="E15" s="1172">
        <v>2742</v>
      </c>
      <c r="F15" s="1179">
        <f t="shared" si="1"/>
        <v>30170</v>
      </c>
      <c r="G15" s="1180">
        <f t="shared" si="2"/>
        <v>100</v>
      </c>
      <c r="I15" s="1179">
        <f t="shared" si="3"/>
        <v>0</v>
      </c>
      <c r="J15" s="1180">
        <f t="shared" si="0"/>
        <v>0</v>
      </c>
      <c r="L15" s="1179">
        <v>0</v>
      </c>
      <c r="M15" s="1181" t="s">
        <v>364</v>
      </c>
      <c r="N15" s="1179">
        <v>0</v>
      </c>
      <c r="O15" s="1133" t="s">
        <v>364</v>
      </c>
      <c r="P15" s="1179">
        <v>0</v>
      </c>
      <c r="Q15" s="1133" t="s">
        <v>364</v>
      </c>
      <c r="R15" s="1176"/>
      <c r="S15" s="1176"/>
    </row>
    <row r="16" spans="1:19" s="964" customFormat="1" x14ac:dyDescent="0.25">
      <c r="A16" s="1169"/>
      <c r="B16" s="1177" t="s">
        <v>6</v>
      </c>
      <c r="D16" s="1178">
        <f>'41benpresaad'!D14</f>
        <v>42634</v>
      </c>
      <c r="E16" s="1172">
        <v>7296</v>
      </c>
      <c r="F16" s="1179">
        <f t="shared" si="1"/>
        <v>35232</v>
      </c>
      <c r="G16" s="1180">
        <f t="shared" si="2"/>
        <v>82.638269925411649</v>
      </c>
      <c r="I16" s="1179">
        <f t="shared" si="3"/>
        <v>7402</v>
      </c>
      <c r="J16" s="1180">
        <f t="shared" si="0"/>
        <v>17.361730074588358</v>
      </c>
      <c r="L16" s="1179">
        <v>3</v>
      </c>
      <c r="M16" s="1181">
        <f>L16/$I16*100</f>
        <v>4.0529586598216698E-2</v>
      </c>
      <c r="N16" s="1179">
        <v>2673</v>
      </c>
      <c r="O16" s="1133">
        <f>N16/$I16*100</f>
        <v>36.111861659011083</v>
      </c>
      <c r="P16" s="1179">
        <v>4726</v>
      </c>
      <c r="Q16" s="1133">
        <f>P16/$I16*100</f>
        <v>63.847608754390706</v>
      </c>
      <c r="R16" s="1176"/>
      <c r="S16" s="1176"/>
    </row>
    <row r="17" spans="1:19" s="964" customFormat="1" x14ac:dyDescent="0.25">
      <c r="A17" s="1169"/>
      <c r="B17" s="1177" t="s">
        <v>5</v>
      </c>
      <c r="D17" s="1178">
        <f>'41benpresaad'!D15</f>
        <v>17715</v>
      </c>
      <c r="E17" s="1172">
        <v>3462</v>
      </c>
      <c r="F17" s="1179">
        <f t="shared" si="1"/>
        <v>17714</v>
      </c>
      <c r="G17" s="1180">
        <f t="shared" si="2"/>
        <v>99.994355066327969</v>
      </c>
      <c r="I17" s="1179">
        <f t="shared" si="3"/>
        <v>1</v>
      </c>
      <c r="J17" s="1180">
        <f t="shared" si="0"/>
        <v>5.6449336720293536E-3</v>
      </c>
      <c r="L17" s="1179">
        <v>0</v>
      </c>
      <c r="M17" s="1181" t="s">
        <v>364</v>
      </c>
      <c r="N17" s="1179">
        <v>0</v>
      </c>
      <c r="O17" s="1133" t="s">
        <v>364</v>
      </c>
      <c r="P17" s="1179">
        <v>1</v>
      </c>
      <c r="Q17" s="1133" t="s">
        <v>364</v>
      </c>
      <c r="R17" s="1176"/>
      <c r="S17" s="1176"/>
    </row>
    <row r="18" spans="1:19" s="964" customFormat="1" x14ac:dyDescent="0.25">
      <c r="A18" s="1169"/>
      <c r="B18" s="1177" t="s">
        <v>4</v>
      </c>
      <c r="D18" s="1178">
        <f>'41benpresaad'!D16</f>
        <v>124717</v>
      </c>
      <c r="E18" s="1172">
        <v>14325</v>
      </c>
      <c r="F18" s="1179">
        <f t="shared" si="1"/>
        <v>114947</v>
      </c>
      <c r="G18" s="1180">
        <f t="shared" si="2"/>
        <v>92.166264422652887</v>
      </c>
      <c r="I18" s="1179">
        <f t="shared" si="3"/>
        <v>9770</v>
      </c>
      <c r="J18" s="1180">
        <f>I18*100/D18</f>
        <v>7.833735577347114</v>
      </c>
      <c r="L18" s="1179">
        <v>7112</v>
      </c>
      <c r="M18" s="1181">
        <f>L18/$I18*100</f>
        <v>72.794268167860793</v>
      </c>
      <c r="N18" s="1179">
        <v>2658</v>
      </c>
      <c r="O18" s="1133">
        <f>N18/$I18*100</f>
        <v>27.2057318321392</v>
      </c>
      <c r="P18" s="1179">
        <v>0</v>
      </c>
      <c r="Q18" s="1133">
        <f>P18/$I18*100</f>
        <v>0</v>
      </c>
      <c r="R18" s="1176"/>
      <c r="S18" s="1176"/>
    </row>
    <row r="19" spans="1:19" s="964" customFormat="1" x14ac:dyDescent="0.25">
      <c r="A19" s="1169"/>
      <c r="B19" s="1177" t="s">
        <v>40</v>
      </c>
      <c r="D19" s="1178">
        <f>'41benpresaad'!D17</f>
        <v>73499</v>
      </c>
      <c r="E19" s="1172">
        <v>9188</v>
      </c>
      <c r="F19" s="1179">
        <f t="shared" si="1"/>
        <v>71726</v>
      </c>
      <c r="G19" s="1180">
        <f t="shared" si="2"/>
        <v>97.587722281935811</v>
      </c>
      <c r="I19" s="1179">
        <f t="shared" si="3"/>
        <v>1773</v>
      </c>
      <c r="J19" s="1180">
        <f t="shared" si="0"/>
        <v>2.4122777180641912</v>
      </c>
      <c r="L19" s="1179">
        <v>2</v>
      </c>
      <c r="M19" s="1181">
        <f>L19/$I19*100</f>
        <v>0.11280315848843769</v>
      </c>
      <c r="N19" s="1179">
        <v>525</v>
      </c>
      <c r="O19" s="1133">
        <f>N19/$I19*100</f>
        <v>29.610829103214893</v>
      </c>
      <c r="P19" s="1179">
        <v>1246</v>
      </c>
      <c r="Q19" s="1133">
        <f>P19/$I19*100</f>
        <v>70.27636773829667</v>
      </c>
      <c r="R19" s="1176"/>
      <c r="S19" s="1176"/>
    </row>
    <row r="20" spans="1:19" s="964" customFormat="1" x14ac:dyDescent="0.25">
      <c r="A20" s="1169"/>
      <c r="B20" s="1177" t="s">
        <v>41</v>
      </c>
      <c r="D20" s="1178">
        <f>'41benpresaad'!D18</f>
        <v>214625</v>
      </c>
      <c r="E20" s="1172">
        <v>34612</v>
      </c>
      <c r="F20" s="1179">
        <f t="shared" si="1"/>
        <v>214625</v>
      </c>
      <c r="G20" s="1180">
        <f t="shared" si="2"/>
        <v>100</v>
      </c>
      <c r="I20" s="1179">
        <f t="shared" si="3"/>
        <v>0</v>
      </c>
      <c r="J20" s="1180">
        <f t="shared" si="0"/>
        <v>0</v>
      </c>
      <c r="L20" s="1179">
        <v>0</v>
      </c>
      <c r="M20" s="1181" t="s">
        <v>364</v>
      </c>
      <c r="N20" s="1179">
        <v>0</v>
      </c>
      <c r="O20" s="1133" t="s">
        <v>364</v>
      </c>
      <c r="P20" s="1179">
        <v>0</v>
      </c>
      <c r="Q20" s="1133" t="s">
        <v>364</v>
      </c>
      <c r="R20" s="1176"/>
      <c r="S20" s="1176"/>
    </row>
    <row r="21" spans="1:19" s="964" customFormat="1" x14ac:dyDescent="0.25">
      <c r="A21" s="1169"/>
      <c r="B21" s="1177" t="s">
        <v>3</v>
      </c>
      <c r="D21" s="1178">
        <f>'41benpresaad'!D19</f>
        <v>156081</v>
      </c>
      <c r="E21" s="1172">
        <v>13397</v>
      </c>
      <c r="F21" s="1179">
        <f t="shared" si="1"/>
        <v>154442</v>
      </c>
      <c r="G21" s="1180">
        <f t="shared" si="2"/>
        <v>98.949904216400455</v>
      </c>
      <c r="I21" s="1179">
        <f t="shared" si="3"/>
        <v>1639</v>
      </c>
      <c r="J21" s="1180">
        <f t="shared" si="0"/>
        <v>1.0500957835995413</v>
      </c>
      <c r="L21" s="1179">
        <v>56</v>
      </c>
      <c r="M21" s="1181">
        <f>L21/$I21*100</f>
        <v>3.4167175106772425</v>
      </c>
      <c r="N21" s="1179">
        <v>981</v>
      </c>
      <c r="O21" s="1133">
        <f>N21/$I21*100</f>
        <v>59.853569249542403</v>
      </c>
      <c r="P21" s="1179">
        <v>602</v>
      </c>
      <c r="Q21" s="1133">
        <f>P21/$I21*100</f>
        <v>36.729713239780352</v>
      </c>
      <c r="R21" s="1176"/>
      <c r="S21" s="1176"/>
    </row>
    <row r="22" spans="1:19" s="964" customFormat="1" x14ac:dyDescent="0.25">
      <c r="A22" s="1169"/>
      <c r="B22" s="1177" t="s">
        <v>2</v>
      </c>
      <c r="D22" s="1178">
        <f>'41benpresaad'!D20</f>
        <v>35934</v>
      </c>
      <c r="E22" s="1172">
        <v>6540</v>
      </c>
      <c r="F22" s="1179">
        <f t="shared" si="1"/>
        <v>35669</v>
      </c>
      <c r="G22" s="1180">
        <f t="shared" si="2"/>
        <v>99.262536873156336</v>
      </c>
      <c r="I22" s="1179">
        <f t="shared" si="3"/>
        <v>265</v>
      </c>
      <c r="J22" s="1180">
        <f t="shared" si="0"/>
        <v>0.73746312684365778</v>
      </c>
      <c r="L22" s="1179">
        <v>0</v>
      </c>
      <c r="M22" s="1181">
        <f>L22/$I22*100</f>
        <v>0</v>
      </c>
      <c r="N22" s="1179">
        <v>125</v>
      </c>
      <c r="O22" s="1133">
        <f>N22/$I22*100</f>
        <v>47.169811320754718</v>
      </c>
      <c r="P22" s="1179">
        <v>140</v>
      </c>
      <c r="Q22" s="1133">
        <f>P22/$I22*100</f>
        <v>52.830188679245282</v>
      </c>
      <c r="R22" s="1176"/>
      <c r="S22" s="1176"/>
    </row>
    <row r="23" spans="1:19" s="964" customFormat="1" x14ac:dyDescent="0.25">
      <c r="A23" s="1169"/>
      <c r="B23" s="1177" t="s">
        <v>35</v>
      </c>
      <c r="D23" s="1178">
        <f>'41benpresaad'!D21</f>
        <v>75358</v>
      </c>
      <c r="E23" s="1172">
        <v>13798</v>
      </c>
      <c r="F23" s="1179">
        <f t="shared" si="1"/>
        <v>73871</v>
      </c>
      <c r="G23" s="1180">
        <f t="shared" si="2"/>
        <v>98.026752302343482</v>
      </c>
      <c r="I23" s="1179">
        <f t="shared" si="3"/>
        <v>1487</v>
      </c>
      <c r="J23" s="1180">
        <f t="shared" si="0"/>
        <v>1.9732476976565196</v>
      </c>
      <c r="L23" s="1179">
        <v>30</v>
      </c>
      <c r="M23" s="1181">
        <f>L23/$I23*100</f>
        <v>2.0174848688634834</v>
      </c>
      <c r="N23" s="1179">
        <v>28</v>
      </c>
      <c r="O23" s="1133">
        <f>N23/$I23*100</f>
        <v>1.8829858776059181</v>
      </c>
      <c r="P23" s="1179">
        <v>1429</v>
      </c>
      <c r="Q23" s="1133">
        <f>P23/$I23*100</f>
        <v>96.099529253530605</v>
      </c>
      <c r="R23" s="1176"/>
      <c r="S23" s="1176"/>
    </row>
    <row r="24" spans="1:19" s="964" customFormat="1" x14ac:dyDescent="0.25">
      <c r="A24" s="1169"/>
      <c r="B24" s="1177" t="s">
        <v>42</v>
      </c>
      <c r="D24" s="1178">
        <f>'41benpresaad'!D22</f>
        <v>184420</v>
      </c>
      <c r="E24" s="1172">
        <v>24812</v>
      </c>
      <c r="F24" s="1179">
        <f t="shared" si="1"/>
        <v>184420</v>
      </c>
      <c r="G24" s="1180">
        <f t="shared" si="2"/>
        <v>100</v>
      </c>
      <c r="I24" s="1179">
        <f t="shared" si="3"/>
        <v>0</v>
      </c>
      <c r="J24" s="1180">
        <f t="shared" si="0"/>
        <v>0</v>
      </c>
      <c r="L24" s="1179">
        <v>0</v>
      </c>
      <c r="M24" s="1181" t="s">
        <v>364</v>
      </c>
      <c r="N24" s="1179">
        <v>0</v>
      </c>
      <c r="O24" s="1133" t="s">
        <v>364</v>
      </c>
      <c r="P24" s="1179">
        <v>0</v>
      </c>
      <c r="Q24" s="1133" t="s">
        <v>364</v>
      </c>
      <c r="R24" s="1176"/>
      <c r="S24" s="1176"/>
    </row>
    <row r="25" spans="1:19" s="964" customFormat="1" x14ac:dyDescent="0.25">
      <c r="A25" s="1169"/>
      <c r="B25" s="1177" t="s">
        <v>43</v>
      </c>
      <c r="D25" s="1178">
        <f>'41benpresaad'!D23</f>
        <v>43145</v>
      </c>
      <c r="E25" s="1172">
        <v>10064</v>
      </c>
      <c r="F25" s="1179">
        <f t="shared" si="1"/>
        <v>42906</v>
      </c>
      <c r="G25" s="1180">
        <f t="shared" si="2"/>
        <v>99.446054003940205</v>
      </c>
      <c r="I25" s="1179">
        <f t="shared" si="3"/>
        <v>239</v>
      </c>
      <c r="J25" s="1180">
        <f t="shared" si="0"/>
        <v>0.55394599605979833</v>
      </c>
      <c r="L25" s="1179">
        <v>0</v>
      </c>
      <c r="M25" s="1181">
        <f>L25/$I25*100</f>
        <v>0</v>
      </c>
      <c r="N25" s="1179">
        <v>221</v>
      </c>
      <c r="O25" s="1133">
        <f>N25/$I25*100</f>
        <v>92.468619246861934</v>
      </c>
      <c r="P25" s="1179">
        <v>18</v>
      </c>
      <c r="Q25" s="1133">
        <f>P25/$I25*100</f>
        <v>7.5313807531380759</v>
      </c>
      <c r="R25" s="1176"/>
      <c r="S25" s="1176"/>
    </row>
    <row r="26" spans="1:19" s="964" customFormat="1" x14ac:dyDescent="0.25">
      <c r="B26" s="1177" t="s">
        <v>44</v>
      </c>
      <c r="D26" s="1178">
        <f>'41benpresaad'!D24</f>
        <v>16056</v>
      </c>
      <c r="E26" s="1172">
        <v>1275</v>
      </c>
      <c r="F26" s="1182">
        <f t="shared" si="1"/>
        <v>16056</v>
      </c>
      <c r="G26" s="1180">
        <f t="shared" si="2"/>
        <v>100</v>
      </c>
      <c r="I26" s="1182">
        <f t="shared" si="3"/>
        <v>0</v>
      </c>
      <c r="J26" s="1180">
        <f t="shared" si="0"/>
        <v>0</v>
      </c>
      <c r="L26" s="1182">
        <v>0</v>
      </c>
      <c r="M26" s="1181" t="s">
        <v>364</v>
      </c>
      <c r="N26" s="1182">
        <v>0</v>
      </c>
      <c r="O26" s="1133" t="s">
        <v>364</v>
      </c>
      <c r="P26" s="1182">
        <v>0</v>
      </c>
      <c r="Q26" s="1133" t="s">
        <v>364</v>
      </c>
      <c r="R26" s="1176"/>
      <c r="S26" s="1176"/>
    </row>
    <row r="27" spans="1:19" s="964" customFormat="1" x14ac:dyDescent="0.25">
      <c r="B27" s="1177" t="s">
        <v>45</v>
      </c>
      <c r="D27" s="1183">
        <f>'41benpresaad'!D25</f>
        <v>69653</v>
      </c>
      <c r="E27" s="1172">
        <v>8030</v>
      </c>
      <c r="F27" s="1182">
        <f t="shared" si="1"/>
        <v>69653</v>
      </c>
      <c r="G27" s="1180">
        <f t="shared" si="2"/>
        <v>100</v>
      </c>
      <c r="I27" s="1182">
        <f t="shared" si="3"/>
        <v>0</v>
      </c>
      <c r="J27" s="1180">
        <f t="shared" si="0"/>
        <v>0</v>
      </c>
      <c r="L27" s="1182">
        <v>0</v>
      </c>
      <c r="M27" s="1181" t="s">
        <v>364</v>
      </c>
      <c r="N27" s="1182">
        <v>0</v>
      </c>
      <c r="O27" s="1133" t="s">
        <v>364</v>
      </c>
      <c r="P27" s="1182">
        <v>0</v>
      </c>
      <c r="Q27" s="1133" t="s">
        <v>364</v>
      </c>
      <c r="R27" s="1176"/>
      <c r="S27" s="1176"/>
    </row>
    <row r="28" spans="1:19" s="964" customFormat="1" x14ac:dyDescent="0.25">
      <c r="B28" s="1177" t="s">
        <v>46</v>
      </c>
      <c r="D28" s="1183">
        <f>'41benpresaad'!D26</f>
        <v>9277</v>
      </c>
      <c r="E28" s="1184">
        <v>1753</v>
      </c>
      <c r="F28" s="1182">
        <f t="shared" si="1"/>
        <v>9277</v>
      </c>
      <c r="G28" s="1185">
        <f t="shared" si="2"/>
        <v>100</v>
      </c>
      <c r="I28" s="1182">
        <f t="shared" si="3"/>
        <v>0</v>
      </c>
      <c r="J28" s="1185">
        <f t="shared" si="0"/>
        <v>0</v>
      </c>
      <c r="L28" s="1182">
        <v>0</v>
      </c>
      <c r="M28" s="1181" t="s">
        <v>364</v>
      </c>
      <c r="N28" s="1182">
        <v>0</v>
      </c>
      <c r="O28" s="1181" t="s">
        <v>364</v>
      </c>
      <c r="P28" s="1182">
        <v>0</v>
      </c>
      <c r="Q28" s="1181" t="s">
        <v>364</v>
      </c>
      <c r="R28" s="1176"/>
      <c r="S28" s="1176"/>
    </row>
    <row r="29" spans="1:19" s="964" customFormat="1" x14ac:dyDescent="0.25">
      <c r="B29" s="1186" t="s">
        <v>1</v>
      </c>
      <c r="D29" s="1187">
        <f>'41benpresaad'!D27</f>
        <v>3579</v>
      </c>
      <c r="E29" s="1184">
        <v>384</v>
      </c>
      <c r="F29" s="1188">
        <f t="shared" si="1"/>
        <v>3498</v>
      </c>
      <c r="G29" s="1189">
        <f t="shared" si="2"/>
        <v>97.736797988264883</v>
      </c>
      <c r="I29" s="1188">
        <f t="shared" si="3"/>
        <v>81</v>
      </c>
      <c r="J29" s="1189">
        <f t="shared" si="0"/>
        <v>2.2632020117351215</v>
      </c>
      <c r="L29" s="1188">
        <v>0</v>
      </c>
      <c r="M29" s="1190">
        <f>L29/$I29*100</f>
        <v>0</v>
      </c>
      <c r="N29" s="1188">
        <v>24</v>
      </c>
      <c r="O29" s="1135">
        <f>N29/$I29*100</f>
        <v>29.629629629629626</v>
      </c>
      <c r="P29" s="1188">
        <v>57</v>
      </c>
      <c r="Q29" s="1135">
        <f>P29/$I29*100</f>
        <v>70.370370370370367</v>
      </c>
      <c r="R29" s="1176"/>
      <c r="S29" s="1176"/>
    </row>
    <row r="30" spans="1:19" s="963" customFormat="1" ht="7.5" customHeight="1" x14ac:dyDescent="0.35">
      <c r="A30" s="1159"/>
      <c r="B30" s="1160"/>
      <c r="D30" s="1191"/>
      <c r="E30" s="1192"/>
      <c r="F30" s="1191"/>
      <c r="G30" s="1193"/>
      <c r="I30" s="1194"/>
      <c r="J30" s="1193"/>
      <c r="L30" s="1194"/>
      <c r="M30" s="1193"/>
      <c r="N30" s="1194"/>
      <c r="O30" s="1193"/>
      <c r="P30" s="1194"/>
      <c r="Q30" s="1193"/>
    </row>
    <row r="31" spans="1:19" s="1319" customFormat="1" x14ac:dyDescent="0.25">
      <c r="B31" s="1320" t="s">
        <v>0</v>
      </c>
      <c r="D31" s="1321">
        <f>SUM(D12:D29)</f>
        <v>1457243</v>
      </c>
      <c r="E31" s="1322"/>
      <c r="F31" s="1323">
        <f>SUM(F12:F29)</f>
        <v>1432396</v>
      </c>
      <c r="G31" s="1324">
        <f>F31*100/D31</f>
        <v>98.294930907199415</v>
      </c>
      <c r="I31" s="1325">
        <f>SUM(I12:I29)</f>
        <v>24847</v>
      </c>
      <c r="J31" s="1324">
        <f>I31*100/D31</f>
        <v>1.7050690928005829</v>
      </c>
      <c r="L31" s="1325">
        <f>SUM(L12:L29)</f>
        <v>7205</v>
      </c>
      <c r="M31" s="1324">
        <f>L31/$I31*100</f>
        <v>28.997464482633717</v>
      </c>
      <c r="N31" s="1325">
        <f>SUM(N12:N29)</f>
        <v>7928</v>
      </c>
      <c r="O31" s="1324">
        <f>N31/$I31*100</f>
        <v>31.907272507747415</v>
      </c>
      <c r="P31" s="1325">
        <f>SUM(P12:P29)</f>
        <v>9714</v>
      </c>
      <c r="Q31" s="1324">
        <f>P31/$I31*100</f>
        <v>39.095263009618868</v>
      </c>
    </row>
    <row r="32" spans="1:19" s="963" customFormat="1" x14ac:dyDescent="0.35">
      <c r="B32" s="1195" t="s">
        <v>39</v>
      </c>
      <c r="C32" s="1196"/>
    </row>
    <row r="33" spans="2:16" ht="33" customHeight="1" x14ac:dyDescent="0.35">
      <c r="B33" s="1688" t="s">
        <v>277</v>
      </c>
      <c r="C33" s="1688"/>
      <c r="D33" s="1688"/>
      <c r="E33" s="1688"/>
      <c r="F33" s="1688"/>
      <c r="G33" s="1688"/>
      <c r="H33" s="1688"/>
      <c r="I33" s="1688"/>
      <c r="J33" s="1688"/>
      <c r="K33" s="1688"/>
      <c r="L33" s="1688"/>
      <c r="M33" s="1688"/>
      <c r="N33" s="1688"/>
      <c r="O33" s="1688"/>
      <c r="P33" s="1688"/>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2024-07-02T10:51:17Z</cp:lastPrinted>
  <dcterms:created xsi:type="dcterms:W3CDTF">2023-11-02T11:23:22Z</dcterms:created>
  <dcterms:modified xsi:type="dcterms:W3CDTF">2024-07-05T10:18:45Z</dcterms:modified>
</cp:coreProperties>
</file>