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charts/chart5.xml" ContentType="application/vnd.openxmlformats-officedocument.drawingml.chart+xml"/>
  <Override PartName="/xl/theme/themeOverride3.xml" ContentType="application/vnd.openxmlformats-officedocument.themeOverride+xml"/>
  <Override PartName="/xl/charts/chart6.xml" ContentType="application/vnd.openxmlformats-officedocument.drawingml.chart+xml"/>
  <Override PartName="/xl/theme/themeOverride4.xml" ContentType="application/vnd.openxmlformats-officedocument.themeOverride+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xml"/>
  <Override PartName="/xl/charts/chart13.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14.xml" ContentType="application/vnd.openxmlformats-officedocument.drawingml.chart+xml"/>
  <Override PartName="/xl/theme/themeOverride6.xml" ContentType="application/vnd.openxmlformats-officedocument.themeOverride+xml"/>
  <Override PartName="/xl/charts/chart15.xml" ContentType="application/vnd.openxmlformats-officedocument.drawingml.chart+xml"/>
  <Override PartName="/xl/theme/themeOverride7.xml" ContentType="application/vnd.openxmlformats-officedocument.themeOverride+xml"/>
  <Override PartName="/xl/charts/chart16.xml" ContentType="application/vnd.openxmlformats-officedocument.drawingml.chart+xml"/>
  <Override PartName="/xl/theme/themeOverride8.xml" ContentType="application/vnd.openxmlformats-officedocument.themeOverride+xml"/>
  <Override PartName="/xl/charts/chart17.xml" ContentType="application/vnd.openxmlformats-officedocument.drawingml.chart+xml"/>
  <Override PartName="/xl/theme/themeOverride9.xml" ContentType="application/vnd.openxmlformats-officedocument.themeOverride+xml"/>
  <Override PartName="/xl/drawings/drawing32.xml" ContentType="application/vnd.openxmlformats-officedocument.drawing+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3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25.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harts/chart27.xml" ContentType="application/vnd.openxmlformats-officedocument.drawingml.chart+xml"/>
  <Override PartName="/xl/drawings/drawing42.xml" ContentType="application/vnd.openxmlformats-officedocument.drawing+xml"/>
  <Override PartName="/xl/drawings/drawing43.xml" ContentType="application/vnd.openxmlformats-officedocument.drawing+xml"/>
  <Override PartName="/xl/charts/chart28.xml" ContentType="application/vnd.openxmlformats-officedocument.drawingml.chart+xml"/>
  <Override PartName="/xl/drawings/drawing44.xml" ContentType="application/vnd.openxmlformats-officedocument.drawing+xml"/>
  <Override PartName="/xl/charts/chart29.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harts/chart30.xml" ContentType="application/vnd.openxmlformats-officedocument.drawingml.chart+xml"/>
  <Override PartName="/xl/theme/themeOverride10.xml" ContentType="application/vnd.openxmlformats-officedocument.themeOverride+xml"/>
  <Override PartName="/xl/charts/chart31.xml" ContentType="application/vnd.openxmlformats-officedocument.drawingml.chart+xml"/>
  <Override PartName="/xl/theme/themeOverride11.xml" ContentType="application/vnd.openxmlformats-officedocument.themeOverride+xml"/>
  <Override PartName="/xl/charts/chart32.xml" ContentType="application/vnd.openxmlformats-officedocument.drawingml.chart+xml"/>
  <Override PartName="/xl/theme/themeOverride12.xml" ContentType="application/vnd.openxmlformats-officedocument.themeOverride+xml"/>
  <Override PartName="/xl/charts/chart33.xml" ContentType="application/vnd.openxmlformats-officedocument.drawingml.chart+xml"/>
  <Override PartName="/xl/theme/themeOverride13.xml" ContentType="application/vnd.openxmlformats-officedocument.themeOverride+xml"/>
  <Override PartName="/xl/drawings/drawing51.xml" ContentType="application/vnd.openxmlformats-officedocument.drawing+xml"/>
  <Override PartName="/xl/charts/chart3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2.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3.xml" ContentType="application/vnd.openxmlformats-officedocument.drawing+xml"/>
  <Override PartName="/xl/drawings/drawing5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harts/chart39.xml" ContentType="application/vnd.openxmlformats-officedocument.drawingml.chart+xml"/>
  <Override PartName="/xl/charts/style5.xml" ContentType="application/vnd.ms-office.chartstyle+xml"/>
  <Override PartName="/xl/charts/colors5.xml" ContentType="application/vnd.ms-office.chartcolorstyle+xml"/>
  <Override PartName="/xl/charts/chart40.xml" ContentType="application/vnd.openxmlformats-officedocument.drawingml.chart+xml"/>
  <Override PartName="/xl/charts/style6.xml" ContentType="application/vnd.ms-office.chartstyle+xml"/>
  <Override PartName="/xl/charts/colors6.xml" ContentType="application/vnd.ms-office.chartcolorstyle+xml"/>
  <Override PartName="/xl/charts/chart41.xml" ContentType="application/vnd.openxmlformats-officedocument.drawingml.chart+xml"/>
  <Override PartName="/xl/drawings/drawing69.xml" ContentType="application/vnd.openxmlformats-officedocument.drawing+xml"/>
  <Override PartName="/xl/charts/chart42.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harts/chart49.xml" ContentType="application/vnd.openxmlformats-officedocument.drawingml.chart+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charts/chart5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0.xml" ContentType="application/vnd.openxmlformats-officedocument.drawingml.chartshapes+xml"/>
  <Override PartName="/xl/drawings/drawing91.xml" ContentType="application/vnd.openxmlformats-officedocument.drawing+xml"/>
  <Override PartName="/xl/charts/chart5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2.xml" ContentType="application/vnd.openxmlformats-officedocument.drawingml.chartshapes+xml"/>
  <Override PartName="/xl/drawings/drawing93.xml" ContentType="application/vnd.openxmlformats-officedocument.drawing+xml"/>
  <Override PartName="/xl/charts/chart5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4.xml" ContentType="application/vnd.openxmlformats-officedocument.drawingml.chartshapes+xml"/>
  <Override PartName="/xl/drawings/drawing95.xml" ContentType="application/vnd.openxmlformats-officedocument.drawing+xml"/>
  <Override PartName="/xl/charts/chart5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6.xml" ContentType="application/vnd.openxmlformats-officedocument.drawingml.chartshapes+xml"/>
  <Override PartName="/xl/drawings/drawing9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hidePivotFieldList="1"/>
  <mc:AlternateContent xmlns:mc="http://schemas.openxmlformats.org/markup-compatibility/2006">
    <mc:Choice Requires="x15">
      <x15ac:absPath xmlns:x15ac="http://schemas.microsoft.com/office/spreadsheetml/2010/11/ac" url="Z:\AREA DE ESTADÍSTICA\ESTADÍSTICA\Estadistica\2024\Informes especiales a 31 de julio de 2024\"/>
    </mc:Choice>
  </mc:AlternateContent>
  <xr:revisionPtr revIDLastSave="0" documentId="13_ncr:1_{C88CA061-0773-4CFC-9070-82F053FCE6CA}" xr6:coauthVersionLast="47" xr6:coauthVersionMax="47" xr10:uidLastSave="{00000000-0000-0000-0000-000000000000}"/>
  <bookViews>
    <workbookView xWindow="19090" yWindow="-110" windowWidth="19420" windowHeight="10300" tabRatio="891" xr2:uid="{00000000-000D-0000-FFFF-FFFF00000000}"/>
  </bookViews>
  <sheets>
    <sheet name="porsaad" sheetId="170" r:id="rId1"/>
    <sheet name="indsaad" sheetId="156" r:id="rId2"/>
    <sheet name="indsaad2" sheetId="157" r:id="rId3"/>
    <sheet name="EVO" sheetId="158" r:id="rId4"/>
    <sheet name="EVO_sol" sheetId="159" r:id="rId5"/>
    <sheet name="EVO_resol" sheetId="160" r:id="rId6"/>
    <sheet name="EVO_derecho" sheetId="161" r:id="rId7"/>
    <sheet name="EVO_resolPIA" sheetId="162" r:id="rId8"/>
    <sheet name="EVO_sinPIA" sheetId="163" r:id="rId9"/>
    <sheet name="EVO_prest" sheetId="164" r:id="rId10"/>
    <sheet name="20pobl" sheetId="135" r:id="rId11"/>
    <sheet name="21solsaad" sheetId="3" r:id="rId12"/>
    <sheet name="22solcasaadpot" sheetId="102" r:id="rId13"/>
    <sheet name="23solcasaad" sheetId="134" r:id="rId14"/>
    <sheet name="24solcasaad_pobl" sheetId="136" r:id="rId15"/>
    <sheet name="3solcasaad" sheetId="4" state="hidden" r:id="rId16"/>
    <sheet name="24asolcasaad_pobl" sheetId="103" r:id="rId17"/>
    <sheet name="25solaltabaja" sheetId="165" r:id="rId18"/>
    <sheet name="26perfsaad" sheetId="125" r:id="rId19"/>
    <sheet name="31dictsaad" sheetId="10" r:id="rId20"/>
    <sheet name="31adictsaad" sheetId="108" r:id="rId21"/>
    <sheet name="31bdictsaad" sheetId="141" r:id="rId22"/>
    <sheet name="32dictcasaadpot" sheetId="43" r:id="rId23"/>
    <sheet name="33dictcasaad" sheetId="137" r:id="rId24"/>
    <sheet name="33dictcasaadGIII" sheetId="142" r:id="rId25"/>
    <sheet name="33dictcasaadGII" sheetId="143" r:id="rId26"/>
    <sheet name="33dictcasaadGI" sheetId="144" r:id="rId27"/>
    <sheet name="33dictcasaadG0" sheetId="145" r:id="rId28"/>
    <sheet name="34adictcasaad" sheetId="138" r:id="rId29"/>
    <sheet name="8dictcasaad" sheetId="100" state="hidden" r:id="rId30"/>
    <sheet name="34bdictcasaad" sheetId="104" r:id="rId31"/>
    <sheet name="35ResolGraAltaBaj" sheetId="166" r:id="rId32"/>
    <sheet name="36perfresol" sheetId="68" r:id="rId33"/>
    <sheet name="36aperfresol_graf" sheetId="92" r:id="rId34"/>
    <sheet name="36bperfresol_graf" sheetId="152" r:id="rId35"/>
    <sheet name="41benpresaad" sheetId="34" r:id="rId36"/>
    <sheet name="41benpresaad_graf" sheetId="94" r:id="rId37"/>
    <sheet name="41abenpreGIII" sheetId="47" r:id="rId38"/>
    <sheet name="41abenpreGIII_graf" sheetId="95" r:id="rId39"/>
    <sheet name="41bbenpreGII" sheetId="48" r:id="rId40"/>
    <sheet name="41bbenpreGII_graf" sheetId="96" r:id="rId41"/>
    <sheet name="41cbenpreGI" sheetId="49" r:id="rId42"/>
    <sheet name="41cbenpreGI_graf" sheetId="97" r:id="rId43"/>
    <sheet name="42pbpcasaadpot" sheetId="36" r:id="rId44"/>
    <sheet name="43pbpcasaad" sheetId="139" r:id="rId45"/>
    <sheet name="43pbpcasaadGIII" sheetId="146" r:id="rId46"/>
    <sheet name="43pbpcasaadGII" sheetId="147" r:id="rId47"/>
    <sheet name="43pbpcasaadGI" sheetId="148" r:id="rId48"/>
    <sheet name="44apbpcasaad" sheetId="140" r:id="rId49"/>
    <sheet name="44bpbpcasaad" sheetId="105" r:id="rId50"/>
    <sheet name="45ResolPIAAltaBaj" sheetId="167" r:id="rId51"/>
    <sheet name="46perfpbsaad" sheetId="79" r:id="rId52"/>
    <sheet name="15pbpcasaad" sheetId="101" state="hidden" r:id="rId53"/>
    <sheet name="46aperfpb_graf" sheetId="98" r:id="rId54"/>
    <sheet name="51pbgrado" sheetId="45" r:id="rId55"/>
    <sheet name="51aPAPDgrado" sheetId="50" r:id="rId56"/>
    <sheet name="51bTeleasgrado" sheetId="51" r:id="rId57"/>
    <sheet name="51cSADgrado" sheetId="52" r:id="rId58"/>
    <sheet name="51dCDgrado" sheetId="53" r:id="rId59"/>
    <sheet name="51eSARgrado" sheetId="54" r:id="rId60"/>
    <sheet name="51fPEVincgrado" sheetId="55" r:id="rId61"/>
    <sheet name="51gPECgrado" sheetId="56" r:id="rId62"/>
    <sheet name="51hPEAsistPgrado" sheetId="57" r:id="rId63"/>
    <sheet name="52SubtipoVinculada" sheetId="109" r:id="rId64"/>
    <sheet name="52SubtipoVinculadaGIII" sheetId="110" r:id="rId65"/>
    <sheet name="52SubtipoVinculadaGII" sheetId="111" r:id="rId66"/>
    <sheet name="52SubtipoVinculadaGI" sheetId="112" r:id="rId67"/>
    <sheet name="6perfcuidador" sheetId="85" r:id="rId68"/>
    <sheet name="61aperfcuidadorCCAA" sheetId="86" r:id="rId69"/>
    <sheet name="62bperfcuidadorCCAA" sheetId="87" r:id="rId70"/>
    <sheet name="63cperfcuidadorCCAA" sheetId="88" r:id="rId71"/>
    <sheet name="7Intensidad" sheetId="58" r:id="rId72"/>
    <sheet name="7IntensidadCCAA" sheetId="59" r:id="rId73"/>
    <sheet name="7IntenSAD_CCAA" sheetId="66" r:id="rId74"/>
    <sheet name="7IntenPE_SAD_CCAA" sheetId="67" r:id="rId75"/>
    <sheet name="8CuantíaPrest" sheetId="77" r:id="rId76"/>
    <sheet name="8CuantíaPEC_CCAA" sheetId="74" r:id="rId77"/>
    <sheet name="8CuantíaAP_CCAA" sheetId="75" r:id="rId78"/>
    <sheet name="8CuantíaPEVsad_CCAA" sheetId="76" r:id="rId79"/>
    <sheet name="8CuantíaPEVsar_CCAA" sheetId="80" r:id="rId80"/>
    <sheet name="8CuantíaPEVcd_CCAA" sheetId="81" r:id="rId81"/>
    <sheet name="8CuantíaPEVpapd_CCAA" sheetId="82" r:id="rId82"/>
    <sheet name="8CuantíaPEVteleasist_CCAA" sheetId="83" r:id="rId83"/>
    <sheet name="9TiempoEspera" sheetId="90" r:id="rId84"/>
    <sheet name="10pendResol" sheetId="106" r:id="rId85"/>
    <sheet name="10pendPrest" sheetId="84" r:id="rId86"/>
    <sheet name="10pend" sheetId="107" r:id="rId87"/>
    <sheet name="11ListaEspera" sheetId="70" r:id="rId88"/>
    <sheet name="11ListaEsperaGIII" sheetId="61" r:id="rId89"/>
    <sheet name="11ListaEsperaGII" sheetId="62" r:id="rId90"/>
    <sheet name="11ListaEsperaGI" sheetId="63" r:id="rId91"/>
    <sheet name="12BenefEfect" sheetId="155" r:id="rId92"/>
  </sheets>
  <definedNames>
    <definedName name="_xlnm._FilterDatabase" localSheetId="52" hidden="1">'15pbpcasaad'!$AD$10:$AE$28</definedName>
    <definedName name="_xlnm._FilterDatabase" localSheetId="10" hidden="1">'20pobl'!$AG$11:$AH$29</definedName>
    <definedName name="_xlnm._FilterDatabase" localSheetId="12" hidden="1">'22solcasaadpot'!$P$9:$Q$27</definedName>
    <definedName name="_xlnm._FilterDatabase" localSheetId="13" hidden="1">'23solcasaad'!$AG$11:$AH$29</definedName>
    <definedName name="_xlnm._FilterDatabase" localSheetId="16" hidden="1">'24asolcasaad_pobl'!$AD$10:$AE$28</definedName>
    <definedName name="_xlnm._FilterDatabase" localSheetId="14" hidden="1">'24solcasaad_pobl'!$R$11:$S$29</definedName>
    <definedName name="_xlnm._FilterDatabase" localSheetId="22" hidden="1">'32dictcasaadpot'!$N$10:$O$28</definedName>
    <definedName name="_xlnm._FilterDatabase" localSheetId="23" hidden="1">'33dictcasaad'!$AG$11:$AH$29</definedName>
    <definedName name="_xlnm._FilterDatabase" localSheetId="27" hidden="1">'33dictcasaadG0'!$AG$11:$AH$29</definedName>
    <definedName name="_xlnm._FilterDatabase" localSheetId="26" hidden="1">'33dictcasaadGI'!$AG$11:$AH$29</definedName>
    <definedName name="_xlnm._FilterDatabase" localSheetId="25" hidden="1">'33dictcasaadGII'!$AG$11:$AH$29</definedName>
    <definedName name="_xlnm._FilterDatabase" localSheetId="24" hidden="1">'33dictcasaadGIII'!$AG$11:$AH$29</definedName>
    <definedName name="_xlnm._FilterDatabase" localSheetId="28" hidden="1">'34adictcasaad'!$R$11:$S$29</definedName>
    <definedName name="_xlnm._FilterDatabase" localSheetId="30" hidden="1">'34bdictcasaad'!$AD$10:$AE$28</definedName>
    <definedName name="_xlnm._FilterDatabase" localSheetId="15" hidden="1">'3solcasaad'!$AD$10:$AE$28</definedName>
    <definedName name="_xlnm._FilterDatabase" localSheetId="43" hidden="1">'42pbpcasaadpot'!$N$10:$O$28</definedName>
    <definedName name="_xlnm._FilterDatabase" localSheetId="44" hidden="1">'43pbpcasaad'!$AG$11:$AH$29</definedName>
    <definedName name="_xlnm._FilterDatabase" localSheetId="47" hidden="1">'43pbpcasaadGI'!$AG$11:$AH$29</definedName>
    <definedName name="_xlnm._FilterDatabase" localSheetId="46" hidden="1">'43pbpcasaadGII'!$AG$11:$AH$29</definedName>
    <definedName name="_xlnm._FilterDatabase" localSheetId="45" hidden="1">'43pbpcasaadGIII'!$AG$11:$AH$29</definedName>
    <definedName name="_xlnm._FilterDatabase" localSheetId="48" hidden="1">'44apbpcasaad'!$R$11:$S$29</definedName>
    <definedName name="_xlnm._FilterDatabase" localSheetId="49" hidden="1">'44bpbpcasaad'!$AD$10:$AE$28</definedName>
    <definedName name="_xlnm._FilterDatabase" localSheetId="29" hidden="1">'8dictcasaad'!$AD$10:$AE$28</definedName>
    <definedName name="_xlnm._FilterDatabase" localSheetId="83" hidden="1">'9TiempoEspera'!$M$12:$N$30</definedName>
    <definedName name="_xlnm.Print_Area" localSheetId="86">'10pend'!$A$1:$L$34</definedName>
    <definedName name="_xlnm.Print_Area" localSheetId="85">'10pendPrest'!$A$1:$I$34</definedName>
    <definedName name="_xlnm.Print_Area" localSheetId="84">'10pendResol'!$A$1:$I$36</definedName>
    <definedName name="_xlnm.Print_Area" localSheetId="87">'11ListaEspera'!$A$1:$N$43</definedName>
    <definedName name="_xlnm.Print_Area" localSheetId="90">'11ListaEsperaGI'!$A$1:$N$42</definedName>
    <definedName name="_xlnm.Print_Area" localSheetId="89">'11ListaEsperaGII'!$A$1:$N$42</definedName>
    <definedName name="_xlnm.Print_Area" localSheetId="88">'11ListaEsperaGIII'!$A$1:$N$42</definedName>
    <definedName name="_xlnm.Print_Area" localSheetId="52">'15pbpcasaad'!$A$1:$Z$34</definedName>
    <definedName name="_xlnm.Print_Area" localSheetId="10">'20pobl'!$A$1:$AC$34</definedName>
    <definedName name="_xlnm.Print_Area" localSheetId="12">'22solcasaadpot'!$A$1:$U$33</definedName>
    <definedName name="_xlnm.Print_Area" localSheetId="13">'23solcasaad'!$A$1:$AC$34</definedName>
    <definedName name="_xlnm.Print_Area" localSheetId="16">'24asolcasaad_pobl'!$A$1:$Z$46</definedName>
    <definedName name="_xlnm.Print_Area" localSheetId="14">'24solcasaad_pobl'!$A$1:$N$34</definedName>
    <definedName name="_xlnm.Print_Area" localSheetId="17">'25solaltabaja'!$A$1:$V$48</definedName>
    <definedName name="_xlnm.Print_Area" localSheetId="20">'31adictsaad'!$A$1:$V$31</definedName>
    <definedName name="_xlnm.Print_Area" localSheetId="21">'31bdictsaad'!$A$1:$V$31</definedName>
    <definedName name="_xlnm.Print_Area" localSheetId="22">'32dictcasaadpot'!$A$1:$S$35</definedName>
    <definedName name="_xlnm.Print_Area" localSheetId="23">'33dictcasaad'!$A$1:$AC$34</definedName>
    <definedName name="_xlnm.Print_Area" localSheetId="27">'33dictcasaadG0'!$A$1:$AC$34</definedName>
    <definedName name="_xlnm.Print_Area" localSheetId="26">'33dictcasaadGI'!$A$1:$AC$34</definedName>
    <definedName name="_xlnm.Print_Area" localSheetId="25">'33dictcasaadGII'!$A$1:$AC$34</definedName>
    <definedName name="_xlnm.Print_Area" localSheetId="24">'33dictcasaadGIII'!$A$1:$AC$34</definedName>
    <definedName name="_xlnm.Print_Area" localSheetId="28">'34adictcasaad'!$A$1:$N$34</definedName>
    <definedName name="_xlnm.Print_Area" localSheetId="30">'34bdictcasaad'!$A$1:$Z$46</definedName>
    <definedName name="_xlnm.Print_Area" localSheetId="31">'35ResolGraAltaBaj'!$A$1:$V$49</definedName>
    <definedName name="_xlnm.Print_Area" localSheetId="33">'36aperfresol_graf'!$A$1:$AB$33</definedName>
    <definedName name="_xlnm.Print_Area" localSheetId="34">'36bperfresol_graf'!$A$1:$AB$32</definedName>
    <definedName name="_xlnm.Print_Area" localSheetId="32">'36perfresol'!$A$1:$AD$39</definedName>
    <definedName name="_xlnm.Print_Area" localSheetId="15">'3solcasaad'!$A$1:$Z$33</definedName>
    <definedName name="_xlnm.Print_Area" localSheetId="37">'41abenpreGIII'!$A$1:$Y$31</definedName>
    <definedName name="_xlnm.Print_Area" localSheetId="38">'41abenpreGIII_graf'!$A$1:$X$32</definedName>
    <definedName name="_xlnm.Print_Area" localSheetId="39">'41bbenpreGII'!$A$1:$Y$30</definedName>
    <definedName name="_xlnm.Print_Area" localSheetId="40">'41bbenpreGII_graf'!$A$1:$X$31</definedName>
    <definedName name="_xlnm.Print_Area" localSheetId="35">'41benpresaad'!$A$1:$Y$30</definedName>
    <definedName name="_xlnm.Print_Area" localSheetId="36">'41benpresaad_graf'!$A$1:$X$32</definedName>
    <definedName name="_xlnm.Print_Area" localSheetId="41">'41cbenpreGI'!$A$1:$Y$30</definedName>
    <definedName name="_xlnm.Print_Area" localSheetId="42">'41cbenpreGI_graf'!$A$1:$X$32</definedName>
    <definedName name="_xlnm.Print_Area" localSheetId="43">'42pbpcasaadpot'!$A$1:$S$34</definedName>
    <definedName name="_xlnm.Print_Area" localSheetId="44">'43pbpcasaad'!$A$1:$AC$34</definedName>
    <definedName name="_xlnm.Print_Area" localSheetId="47">'43pbpcasaadGI'!$A$1:$AC$34</definedName>
    <definedName name="_xlnm.Print_Area" localSheetId="46">'43pbpcasaadGII'!$A$1:$AC$34</definedName>
    <definedName name="_xlnm.Print_Area" localSheetId="45">'43pbpcasaadGIII'!$A$1:$AC$34</definedName>
    <definedName name="_xlnm.Print_Area" localSheetId="48">'44apbpcasaad'!$A$1:$N$34</definedName>
    <definedName name="_xlnm.Print_Area" localSheetId="49">'44bpbpcasaad'!$A$1:$Z$48</definedName>
    <definedName name="_xlnm.Print_Area" localSheetId="50">'45ResolPIAAltaBaj'!$A$1:$X$49</definedName>
    <definedName name="_xlnm.Print_Area" localSheetId="53">'46aperfpb_graf'!$A$1:$AC$33</definedName>
    <definedName name="_xlnm.Print_Area" localSheetId="51">'46perfpbsaad'!$A$1:$AD$37</definedName>
    <definedName name="_xlnm.Print_Area" localSheetId="55">'51aPAPDgrado'!$A$1:$T$31</definedName>
    <definedName name="_xlnm.Print_Area" localSheetId="56">'51bTeleasgrado'!$A$1:$T$31</definedName>
    <definedName name="_xlnm.Print_Area" localSheetId="57">'51cSADgrado'!$A$1:$T$30</definedName>
    <definedName name="_xlnm.Print_Area" localSheetId="58">'51dCDgrado'!$A$1:$T$30</definedName>
    <definedName name="_xlnm.Print_Area" localSheetId="59">'51eSARgrado'!$A$1:$T$30</definedName>
    <definedName name="_xlnm.Print_Area" localSheetId="60">'51fPEVincgrado'!$A$1:$T$30</definedName>
    <definedName name="_xlnm.Print_Area" localSheetId="61">'51gPECgrado'!$A$1:$T$30</definedName>
    <definedName name="_xlnm.Print_Area" localSheetId="62">'51hPEAsistPgrado'!$A$1:$T$30</definedName>
    <definedName name="_xlnm.Print_Area" localSheetId="54">'51pbgrado'!$A$1:$R$31</definedName>
    <definedName name="_xlnm.Print_Area" localSheetId="63">'52SubtipoVinculada'!$A$1:$P$28</definedName>
    <definedName name="_xlnm.Print_Area" localSheetId="66">'52SubtipoVinculadaGI'!$A$1:$P$28</definedName>
    <definedName name="_xlnm.Print_Area" localSheetId="65">'52SubtipoVinculadaGII'!$A$1:$P$28</definedName>
    <definedName name="_xlnm.Print_Area" localSheetId="64">'52SubtipoVinculadaGIII'!$A$1:$P$28</definedName>
    <definedName name="_xlnm.Print_Area" localSheetId="68">'61aperfcuidadorCCAA'!$A$1:$N$42</definedName>
    <definedName name="_xlnm.Print_Area" localSheetId="69">'62bperfcuidadorCCAA'!$A$1:$M$29</definedName>
    <definedName name="_xlnm.Print_Area" localSheetId="70">'63cperfcuidadorCCAA'!$A$1:$U$29</definedName>
    <definedName name="_xlnm.Print_Area" localSheetId="67">'6perfcuidador'!$A$1:$L$34</definedName>
    <definedName name="_xlnm.Print_Area" localSheetId="74">'7IntenPE_SAD_CCAA'!$A$1:$L$33</definedName>
    <definedName name="_xlnm.Print_Area" localSheetId="73">'7IntenSAD_CCAA'!$A$1:$L$33</definedName>
    <definedName name="_xlnm.Print_Area" localSheetId="71">'7Intensidad'!$A$1:$S$38</definedName>
    <definedName name="_xlnm.Print_Area" localSheetId="72">'7IntensidadCCAA'!$A$1:$L$33</definedName>
    <definedName name="_xlnm.Print_Area" localSheetId="77">'8CuantíaAP_CCAA'!$A$1:$L$33</definedName>
    <definedName name="_xlnm.Print_Area" localSheetId="76">'8CuantíaPEC_CCAA'!$A$1:$L$33</definedName>
    <definedName name="_xlnm.Print_Area" localSheetId="80">'8CuantíaPEVcd_CCAA'!$A$1:$L$33</definedName>
    <definedName name="_xlnm.Print_Area" localSheetId="81">'8CuantíaPEVpapd_CCAA'!$A$1:$L$33</definedName>
    <definedName name="_xlnm.Print_Area" localSheetId="78">'8CuantíaPEVsad_CCAA'!$A$1:$L$33</definedName>
    <definedName name="_xlnm.Print_Area" localSheetId="79">'8CuantíaPEVsar_CCAA'!$A$1:$L$33</definedName>
    <definedName name="_xlnm.Print_Area" localSheetId="82">'8CuantíaPEVteleasist_CCAA'!$A$1:$L$33</definedName>
    <definedName name="_xlnm.Print_Area" localSheetId="75">'8CuantíaPrest'!$A$1:$V$39</definedName>
    <definedName name="_xlnm.Print_Area" localSheetId="29">'8dictcasaad'!$A$1:$Z$34</definedName>
    <definedName name="_xlnm.Print_Area" localSheetId="83">'9TiempoEspera'!$A$1:$R$37</definedName>
    <definedName name="_xlnm.Print_Area" localSheetId="0">porsaad!$A$1:$U$12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7" i="159" l="1"/>
  <c r="AA13" i="105"/>
  <c r="U27" i="164" l="1"/>
  <c r="V27" i="164"/>
  <c r="U10" i="164"/>
  <c r="V10" i="164"/>
  <c r="U11" i="164"/>
  <c r="V11" i="164"/>
  <c r="U12" i="164"/>
  <c r="V12" i="164"/>
  <c r="U13" i="164"/>
  <c r="V13" i="164"/>
  <c r="U14" i="164"/>
  <c r="V14" i="164"/>
  <c r="U15" i="164"/>
  <c r="V15" i="164"/>
  <c r="U16" i="164"/>
  <c r="V16" i="164"/>
  <c r="U17" i="164"/>
  <c r="V17" i="164"/>
  <c r="U18" i="164"/>
  <c r="V18" i="164"/>
  <c r="U19" i="164"/>
  <c r="V19" i="164"/>
  <c r="U20" i="164"/>
  <c r="V20" i="164"/>
  <c r="U21" i="164"/>
  <c r="V21" i="164"/>
  <c r="U22" i="164"/>
  <c r="V22" i="164"/>
  <c r="U23" i="164"/>
  <c r="V23" i="164"/>
  <c r="U24" i="164"/>
  <c r="V24" i="164"/>
  <c r="U25" i="164"/>
  <c r="V25" i="164"/>
  <c r="U26" i="164"/>
  <c r="V26" i="164"/>
  <c r="V9" i="164"/>
  <c r="U9" i="164"/>
  <c r="U10" i="163"/>
  <c r="U11" i="163"/>
  <c r="U12" i="163"/>
  <c r="U13" i="163"/>
  <c r="U14" i="163"/>
  <c r="U15" i="163"/>
  <c r="U16" i="163"/>
  <c r="U17" i="163"/>
  <c r="U18" i="163"/>
  <c r="U19" i="163"/>
  <c r="U20" i="163"/>
  <c r="U21" i="163"/>
  <c r="U22" i="163"/>
  <c r="U23" i="163"/>
  <c r="U24" i="163"/>
  <c r="U25" i="163"/>
  <c r="U26" i="163"/>
  <c r="U27" i="163"/>
  <c r="U9" i="163"/>
  <c r="V10" i="163"/>
  <c r="V11" i="163"/>
  <c r="V12" i="163"/>
  <c r="V13" i="163"/>
  <c r="V14" i="163"/>
  <c r="V15" i="163"/>
  <c r="V16" i="163"/>
  <c r="V17" i="163"/>
  <c r="V18" i="163"/>
  <c r="V19" i="163"/>
  <c r="V20" i="163"/>
  <c r="V21" i="163"/>
  <c r="V22" i="163"/>
  <c r="V23" i="163"/>
  <c r="V24" i="163"/>
  <c r="V25" i="163"/>
  <c r="V26" i="163"/>
  <c r="V27" i="163"/>
  <c r="V9" i="163"/>
  <c r="U27" i="162"/>
  <c r="V27" i="162"/>
  <c r="U10" i="162"/>
  <c r="V10" i="162"/>
  <c r="U11" i="162"/>
  <c r="V11" i="162"/>
  <c r="U12" i="162"/>
  <c r="V12" i="162"/>
  <c r="U13" i="162"/>
  <c r="V13" i="162"/>
  <c r="U14" i="162"/>
  <c r="V14" i="162"/>
  <c r="U15" i="162"/>
  <c r="V15" i="162"/>
  <c r="U16" i="162"/>
  <c r="V16" i="162"/>
  <c r="U17" i="162"/>
  <c r="V17" i="162"/>
  <c r="U18" i="162"/>
  <c r="V18" i="162"/>
  <c r="U19" i="162"/>
  <c r="V19" i="162"/>
  <c r="U20" i="162"/>
  <c r="V20" i="162"/>
  <c r="U21" i="162"/>
  <c r="V21" i="162"/>
  <c r="U22" i="162"/>
  <c r="V22" i="162"/>
  <c r="U23" i="162"/>
  <c r="V23" i="162"/>
  <c r="U24" i="162"/>
  <c r="V24" i="162"/>
  <c r="U25" i="162"/>
  <c r="V25" i="162"/>
  <c r="U26" i="162"/>
  <c r="V26" i="162"/>
  <c r="V9" i="162"/>
  <c r="U9" i="162"/>
  <c r="U10" i="161"/>
  <c r="V10" i="161"/>
  <c r="U11" i="161"/>
  <c r="V11" i="161"/>
  <c r="U12" i="161"/>
  <c r="V12" i="161"/>
  <c r="U13" i="161"/>
  <c r="V13" i="161"/>
  <c r="U14" i="161"/>
  <c r="V14" i="161"/>
  <c r="U15" i="161"/>
  <c r="V15" i="161"/>
  <c r="U16" i="161"/>
  <c r="V16" i="161"/>
  <c r="U17" i="161"/>
  <c r="V17" i="161"/>
  <c r="U18" i="161"/>
  <c r="V18" i="161"/>
  <c r="U19" i="161"/>
  <c r="V19" i="161"/>
  <c r="U20" i="161"/>
  <c r="V20" i="161"/>
  <c r="U21" i="161"/>
  <c r="V21" i="161"/>
  <c r="U22" i="161"/>
  <c r="V22" i="161"/>
  <c r="U23" i="161"/>
  <c r="V23" i="161"/>
  <c r="U24" i="161"/>
  <c r="V24" i="161"/>
  <c r="U25" i="161"/>
  <c r="V25" i="161"/>
  <c r="U26" i="161"/>
  <c r="V26" i="161"/>
  <c r="U27" i="161"/>
  <c r="V27" i="161"/>
  <c r="V9" i="161"/>
  <c r="U9" i="161"/>
  <c r="U10" i="160"/>
  <c r="V10" i="160"/>
  <c r="U11" i="160"/>
  <c r="V11" i="160"/>
  <c r="U12" i="160"/>
  <c r="V12" i="160"/>
  <c r="U13" i="160"/>
  <c r="V13" i="160"/>
  <c r="U14" i="160"/>
  <c r="V14" i="160"/>
  <c r="U15" i="160"/>
  <c r="V15" i="160"/>
  <c r="U16" i="160"/>
  <c r="V16" i="160"/>
  <c r="U17" i="160"/>
  <c r="V17" i="160"/>
  <c r="U18" i="160"/>
  <c r="V18" i="160"/>
  <c r="U19" i="160"/>
  <c r="V19" i="160"/>
  <c r="U20" i="160"/>
  <c r="V20" i="160"/>
  <c r="U21" i="160"/>
  <c r="V21" i="160"/>
  <c r="U22" i="160"/>
  <c r="V22" i="160"/>
  <c r="U23" i="160"/>
  <c r="V23" i="160"/>
  <c r="U24" i="160"/>
  <c r="V24" i="160"/>
  <c r="U25" i="160"/>
  <c r="V25" i="160"/>
  <c r="U26" i="160"/>
  <c r="V26" i="160"/>
  <c r="V9" i="160"/>
  <c r="U9" i="160"/>
  <c r="I27" i="160"/>
  <c r="U27" i="160" s="1"/>
  <c r="U10" i="159"/>
  <c r="V10" i="159"/>
  <c r="U11" i="159"/>
  <c r="V11" i="159"/>
  <c r="U12" i="159"/>
  <c r="V12" i="159"/>
  <c r="U13" i="159"/>
  <c r="V13" i="159"/>
  <c r="U14" i="159"/>
  <c r="V14" i="159"/>
  <c r="U15" i="159"/>
  <c r="V15" i="159"/>
  <c r="U16" i="159"/>
  <c r="V16" i="159"/>
  <c r="U17" i="159"/>
  <c r="V17" i="159"/>
  <c r="U18" i="159"/>
  <c r="V18" i="159"/>
  <c r="U19" i="159"/>
  <c r="V19" i="159"/>
  <c r="U20" i="159"/>
  <c r="V20" i="159"/>
  <c r="U21" i="159"/>
  <c r="V21" i="159"/>
  <c r="U22" i="159"/>
  <c r="V22" i="159"/>
  <c r="U23" i="159"/>
  <c r="V23" i="159"/>
  <c r="U24" i="159"/>
  <c r="V24" i="159"/>
  <c r="U25" i="159"/>
  <c r="V25" i="159"/>
  <c r="U26" i="159"/>
  <c r="V26" i="159"/>
  <c r="U27" i="159"/>
  <c r="V27" i="159"/>
  <c r="V9" i="159"/>
  <c r="U9" i="159"/>
  <c r="U29" i="158"/>
  <c r="V29" i="158"/>
  <c r="U30" i="158"/>
  <c r="V30" i="158"/>
  <c r="U31" i="158"/>
  <c r="V31" i="158"/>
  <c r="U32" i="158"/>
  <c r="V32" i="158"/>
  <c r="U33" i="158"/>
  <c r="V33" i="158"/>
  <c r="U34" i="158"/>
  <c r="V34" i="158"/>
  <c r="U35" i="158"/>
  <c r="V35" i="158"/>
  <c r="U36" i="158"/>
  <c r="V36" i="158"/>
  <c r="U37" i="158"/>
  <c r="V37" i="158"/>
  <c r="U38" i="158"/>
  <c r="V38" i="158"/>
  <c r="U39" i="158"/>
  <c r="V39" i="158"/>
  <c r="V40" i="158"/>
  <c r="U41" i="158"/>
  <c r="V41" i="158"/>
  <c r="U42" i="158"/>
  <c r="V42" i="158"/>
  <c r="U43" i="158"/>
  <c r="V43" i="158"/>
  <c r="V28" i="158"/>
  <c r="U28" i="158"/>
  <c r="U10" i="158"/>
  <c r="V10" i="158"/>
  <c r="U11" i="158"/>
  <c r="V11" i="158"/>
  <c r="U12" i="158"/>
  <c r="V12" i="158"/>
  <c r="U13" i="158"/>
  <c r="V13" i="158"/>
  <c r="U14" i="158"/>
  <c r="V14" i="158"/>
  <c r="U15" i="158"/>
  <c r="V15" i="158"/>
  <c r="U16" i="158"/>
  <c r="V16" i="158"/>
  <c r="U17" i="158"/>
  <c r="V17" i="158"/>
  <c r="U18" i="158"/>
  <c r="V18" i="158"/>
  <c r="U19" i="158"/>
  <c r="V19" i="158"/>
  <c r="U20" i="158"/>
  <c r="V20" i="158"/>
  <c r="U21" i="158"/>
  <c r="V21" i="158"/>
  <c r="U22" i="158"/>
  <c r="V22" i="158"/>
  <c r="U23" i="158"/>
  <c r="V23" i="158"/>
  <c r="V9" i="158"/>
  <c r="U9" i="158"/>
  <c r="V27" i="160" l="1"/>
  <c r="T43" i="158" l="1"/>
  <c r="S26" i="159" l="1"/>
  <c r="M43" i="158"/>
  <c r="O43" i="158"/>
  <c r="Q43" i="158"/>
  <c r="T10" i="164" l="1"/>
  <c r="T11" i="164"/>
  <c r="T12" i="164"/>
  <c r="T13" i="164"/>
  <c r="T14" i="164"/>
  <c r="T15" i="164"/>
  <c r="T16" i="164"/>
  <c r="T17" i="164"/>
  <c r="T18" i="164"/>
  <c r="T19" i="164"/>
  <c r="T20" i="164"/>
  <c r="T21" i="164"/>
  <c r="T22" i="164"/>
  <c r="T23" i="164"/>
  <c r="T24" i="164"/>
  <c r="T25" i="164"/>
  <c r="T26" i="164"/>
  <c r="T9" i="164"/>
  <c r="S10" i="164"/>
  <c r="S11" i="164"/>
  <c r="S12" i="164"/>
  <c r="S13" i="164"/>
  <c r="S14" i="164"/>
  <c r="S15" i="164"/>
  <c r="S16" i="164"/>
  <c r="S17" i="164"/>
  <c r="S18" i="164"/>
  <c r="S19" i="164"/>
  <c r="S20" i="164"/>
  <c r="S21" i="164"/>
  <c r="S22" i="164"/>
  <c r="S23" i="164"/>
  <c r="S24" i="164"/>
  <c r="S25" i="164"/>
  <c r="S26" i="164"/>
  <c r="S9" i="164"/>
  <c r="T10" i="163"/>
  <c r="T11" i="163"/>
  <c r="T12" i="163"/>
  <c r="T13" i="163"/>
  <c r="T14" i="163"/>
  <c r="T15" i="163"/>
  <c r="T16" i="163"/>
  <c r="T17" i="163"/>
  <c r="T18" i="163"/>
  <c r="T19" i="163"/>
  <c r="T20" i="163"/>
  <c r="T21" i="163"/>
  <c r="T22" i="163"/>
  <c r="T23" i="163"/>
  <c r="T24" i="163"/>
  <c r="T25" i="163"/>
  <c r="T26" i="163"/>
  <c r="T9" i="163"/>
  <c r="S10" i="163"/>
  <c r="S11" i="163"/>
  <c r="S12" i="163"/>
  <c r="S13" i="163"/>
  <c r="S14" i="163"/>
  <c r="S15" i="163"/>
  <c r="S16" i="163"/>
  <c r="S17" i="163"/>
  <c r="S18" i="163"/>
  <c r="S19" i="163"/>
  <c r="S20" i="163"/>
  <c r="S21" i="163"/>
  <c r="S22" i="163"/>
  <c r="S23" i="163"/>
  <c r="S24" i="163"/>
  <c r="S25" i="163"/>
  <c r="S26" i="163"/>
  <c r="S9" i="163"/>
  <c r="T10" i="162"/>
  <c r="T11" i="162"/>
  <c r="T12" i="162"/>
  <c r="T13" i="162"/>
  <c r="T14" i="162"/>
  <c r="T15" i="162"/>
  <c r="T16" i="162"/>
  <c r="T17" i="162"/>
  <c r="T18" i="162"/>
  <c r="T19" i="162"/>
  <c r="T20" i="162"/>
  <c r="T21" i="162"/>
  <c r="T22" i="162"/>
  <c r="T23" i="162"/>
  <c r="T24" i="162"/>
  <c r="T25" i="162"/>
  <c r="T26" i="162"/>
  <c r="T9" i="162"/>
  <c r="S10" i="162"/>
  <c r="S11" i="162"/>
  <c r="S12" i="162"/>
  <c r="S13" i="162"/>
  <c r="S14" i="162"/>
  <c r="S15" i="162"/>
  <c r="S16" i="162"/>
  <c r="S17" i="162"/>
  <c r="S18" i="162"/>
  <c r="S19" i="162"/>
  <c r="S20" i="162"/>
  <c r="S21" i="162"/>
  <c r="S22" i="162"/>
  <c r="S23" i="162"/>
  <c r="S24" i="162"/>
  <c r="S25" i="162"/>
  <c r="S26" i="162"/>
  <c r="S9" i="162"/>
  <c r="T10" i="161"/>
  <c r="T11" i="161"/>
  <c r="T12" i="161"/>
  <c r="T13" i="161"/>
  <c r="T14" i="161"/>
  <c r="T15" i="161"/>
  <c r="T16" i="161"/>
  <c r="T17" i="161"/>
  <c r="T18" i="161"/>
  <c r="T19" i="161"/>
  <c r="T20" i="161"/>
  <c r="T21" i="161"/>
  <c r="T22" i="161"/>
  <c r="T23" i="161"/>
  <c r="T24" i="161"/>
  <c r="T25" i="161"/>
  <c r="T26" i="161"/>
  <c r="T9" i="161"/>
  <c r="S10" i="161"/>
  <c r="S11" i="161"/>
  <c r="S12" i="161"/>
  <c r="S13" i="161"/>
  <c r="S14" i="161"/>
  <c r="S15" i="161"/>
  <c r="S16" i="161"/>
  <c r="S17" i="161"/>
  <c r="S18" i="161"/>
  <c r="S19" i="161"/>
  <c r="S20" i="161"/>
  <c r="S21" i="161"/>
  <c r="S22" i="161"/>
  <c r="S23" i="161"/>
  <c r="S24" i="161"/>
  <c r="S25" i="161"/>
  <c r="S26" i="161"/>
  <c r="S9" i="161"/>
  <c r="T10" i="160"/>
  <c r="T11" i="160"/>
  <c r="T12" i="160"/>
  <c r="T13" i="160"/>
  <c r="T14" i="160"/>
  <c r="T15" i="160"/>
  <c r="T16" i="160"/>
  <c r="T17" i="160"/>
  <c r="T18" i="160"/>
  <c r="T19" i="160"/>
  <c r="T20" i="160"/>
  <c r="T21" i="160"/>
  <c r="T22" i="160"/>
  <c r="T23" i="160"/>
  <c r="T24" i="160"/>
  <c r="T25" i="160"/>
  <c r="T26" i="160"/>
  <c r="T9" i="160"/>
  <c r="S10" i="160"/>
  <c r="S11" i="160"/>
  <c r="S12" i="160"/>
  <c r="S13" i="160"/>
  <c r="S14" i="160"/>
  <c r="S15" i="160"/>
  <c r="S16" i="160"/>
  <c r="S17" i="160"/>
  <c r="S18" i="160"/>
  <c r="S19" i="160"/>
  <c r="S20" i="160"/>
  <c r="S21" i="160"/>
  <c r="S22" i="160"/>
  <c r="S23" i="160"/>
  <c r="S24" i="160"/>
  <c r="S25" i="160"/>
  <c r="S26" i="160"/>
  <c r="S9" i="160"/>
  <c r="S27" i="159"/>
  <c r="T27" i="159"/>
  <c r="S10" i="159"/>
  <c r="T10" i="159"/>
  <c r="S11" i="159"/>
  <c r="T11" i="159"/>
  <c r="S12" i="159"/>
  <c r="T12" i="159"/>
  <c r="S13" i="159"/>
  <c r="T13" i="159"/>
  <c r="S14" i="159"/>
  <c r="T14" i="159"/>
  <c r="S15" i="159"/>
  <c r="T15" i="159"/>
  <c r="S16" i="159"/>
  <c r="T16" i="159"/>
  <c r="S17" i="159"/>
  <c r="T17" i="159"/>
  <c r="S18" i="159"/>
  <c r="T18" i="159"/>
  <c r="S19" i="159"/>
  <c r="T19" i="159"/>
  <c r="S20" i="159"/>
  <c r="T20" i="159"/>
  <c r="S21" i="159"/>
  <c r="T21" i="159"/>
  <c r="S22" i="159"/>
  <c r="T22" i="159"/>
  <c r="S23" i="159"/>
  <c r="T23" i="159"/>
  <c r="S24" i="159"/>
  <c r="T24" i="159"/>
  <c r="S25" i="159"/>
  <c r="T25" i="159"/>
  <c r="T26" i="159"/>
  <c r="T9" i="159"/>
  <c r="S9" i="159"/>
  <c r="T29" i="158"/>
  <c r="T30" i="158"/>
  <c r="T31" i="158"/>
  <c r="T32" i="158"/>
  <c r="T33" i="158"/>
  <c r="T34" i="158"/>
  <c r="T35" i="158"/>
  <c r="T36" i="158"/>
  <c r="T37" i="158"/>
  <c r="T38" i="158"/>
  <c r="T39" i="158"/>
  <c r="T40" i="158"/>
  <c r="T41" i="158"/>
  <c r="T42" i="158"/>
  <c r="T28" i="158"/>
  <c r="S40" i="158"/>
  <c r="S29" i="158"/>
  <c r="S30" i="158"/>
  <c r="S31" i="158"/>
  <c r="S32" i="158"/>
  <c r="S33" i="158"/>
  <c r="S34" i="158"/>
  <c r="S35" i="158"/>
  <c r="S36" i="158"/>
  <c r="S37" i="158"/>
  <c r="S38" i="158"/>
  <c r="S39" i="158"/>
  <c r="S41" i="158"/>
  <c r="S42" i="158"/>
  <c r="S43" i="158"/>
  <c r="S28" i="158"/>
  <c r="T10" i="158"/>
  <c r="T11" i="158"/>
  <c r="T12" i="158"/>
  <c r="T13" i="158"/>
  <c r="T14" i="158"/>
  <c r="T15" i="158"/>
  <c r="T16" i="158"/>
  <c r="T17" i="158"/>
  <c r="T18" i="158"/>
  <c r="T19" i="158"/>
  <c r="T20" i="158"/>
  <c r="T21" i="158"/>
  <c r="T22" i="158"/>
  <c r="T23" i="158"/>
  <c r="T9" i="158"/>
  <c r="S10" i="158"/>
  <c r="S11" i="158"/>
  <c r="S12" i="158"/>
  <c r="S13" i="158"/>
  <c r="S14" i="158"/>
  <c r="S15" i="158"/>
  <c r="S16" i="158"/>
  <c r="S17" i="158"/>
  <c r="S18" i="158"/>
  <c r="S19" i="158"/>
  <c r="S20" i="158"/>
  <c r="S21" i="158"/>
  <c r="S22" i="158"/>
  <c r="S23" i="158"/>
  <c r="S9" i="158"/>
  <c r="Q9" i="158"/>
  <c r="G35" i="54"/>
  <c r="L34" i="54"/>
  <c r="L35" i="54"/>
  <c r="K34" i="54"/>
  <c r="Q34" i="54"/>
  <c r="P35" i="54"/>
  <c r="G34" i="54"/>
  <c r="P34" i="54"/>
  <c r="K35" i="54"/>
  <c r="Q35" i="54"/>
  <c r="D31" i="106" l="1"/>
  <c r="I13" i="155" l="1"/>
  <c r="I14" i="155"/>
  <c r="I15" i="155"/>
  <c r="I16" i="155"/>
  <c r="I17" i="155"/>
  <c r="I18" i="155"/>
  <c r="I19" i="155"/>
  <c r="I20" i="155"/>
  <c r="I21" i="155"/>
  <c r="O21" i="155" s="1"/>
  <c r="I22" i="155"/>
  <c r="I23" i="155"/>
  <c r="I24" i="155"/>
  <c r="I25" i="155"/>
  <c r="I26" i="155"/>
  <c r="I27" i="155"/>
  <c r="I28" i="155"/>
  <c r="I29" i="155"/>
  <c r="I12" i="155"/>
  <c r="L31" i="155"/>
  <c r="N31" i="155" l="1"/>
  <c r="M13" i="155" l="1"/>
  <c r="P31" i="155"/>
  <c r="Q29" i="155"/>
  <c r="O29" i="155"/>
  <c r="M29" i="155"/>
  <c r="Q25" i="155"/>
  <c r="O25" i="155"/>
  <c r="M25" i="155"/>
  <c r="Q23" i="155"/>
  <c r="O23" i="155"/>
  <c r="M23" i="155"/>
  <c r="Q22" i="155"/>
  <c r="O22" i="155"/>
  <c r="M22" i="155"/>
  <c r="Q21" i="155"/>
  <c r="M21" i="155"/>
  <c r="Q19" i="155"/>
  <c r="O19" i="155"/>
  <c r="M19" i="155"/>
  <c r="Q18" i="155"/>
  <c r="O18" i="155"/>
  <c r="M18" i="155"/>
  <c r="Q16" i="155"/>
  <c r="O16" i="155"/>
  <c r="M16" i="155"/>
  <c r="Q14" i="155"/>
  <c r="O14" i="155"/>
  <c r="M14" i="155"/>
  <c r="Q13" i="155"/>
  <c r="O13" i="155"/>
  <c r="Q12" i="155"/>
  <c r="O12" i="155"/>
  <c r="M12" i="155"/>
  <c r="C28" i="88" l="1"/>
  <c r="I31" i="155" l="1"/>
  <c r="M31" i="155" l="1"/>
  <c r="Q31" i="155"/>
  <c r="O31" i="155"/>
  <c r="R26" i="164" l="1"/>
  <c r="R25" i="164"/>
  <c r="R24" i="164"/>
  <c r="R23" i="164"/>
  <c r="R22" i="164"/>
  <c r="R21" i="164"/>
  <c r="R20" i="164"/>
  <c r="R19" i="164"/>
  <c r="R18" i="164"/>
  <c r="R17" i="164"/>
  <c r="R16" i="164"/>
  <c r="R15" i="164"/>
  <c r="R14" i="164"/>
  <c r="R13" i="164"/>
  <c r="R12" i="164"/>
  <c r="R11" i="164"/>
  <c r="R10" i="164"/>
  <c r="R9" i="164"/>
  <c r="R26" i="163"/>
  <c r="Q26" i="163"/>
  <c r="R25" i="163"/>
  <c r="Q25" i="163"/>
  <c r="R24" i="163"/>
  <c r="Q24" i="163"/>
  <c r="R23" i="163"/>
  <c r="Q23" i="163"/>
  <c r="R22" i="163"/>
  <c r="Q22" i="163"/>
  <c r="R21" i="163"/>
  <c r="Q21" i="163"/>
  <c r="R20" i="163"/>
  <c r="Q20" i="163"/>
  <c r="R19" i="163"/>
  <c r="Q19" i="163"/>
  <c r="R18" i="163"/>
  <c r="Q18" i="163"/>
  <c r="R17" i="163"/>
  <c r="Q17" i="163"/>
  <c r="R16" i="163"/>
  <c r="Q16" i="163"/>
  <c r="R15" i="163"/>
  <c r="Q15" i="163"/>
  <c r="R14" i="163"/>
  <c r="Q14" i="163"/>
  <c r="R13" i="163"/>
  <c r="Q13" i="163"/>
  <c r="R12" i="163"/>
  <c r="Q12" i="163"/>
  <c r="R11" i="163"/>
  <c r="Q11" i="163"/>
  <c r="R10" i="163"/>
  <c r="Q10" i="163"/>
  <c r="R9" i="163"/>
  <c r="Q9" i="163"/>
  <c r="R26" i="162"/>
  <c r="Q26" i="162"/>
  <c r="R25" i="162"/>
  <c r="Q25" i="162"/>
  <c r="R24" i="162"/>
  <c r="Q24" i="162"/>
  <c r="R23" i="162"/>
  <c r="Q23" i="162"/>
  <c r="R22" i="162"/>
  <c r="Q22" i="162"/>
  <c r="R21" i="162"/>
  <c r="Q21" i="162"/>
  <c r="R20" i="162"/>
  <c r="Q20" i="162"/>
  <c r="R19" i="162"/>
  <c r="Q19" i="162"/>
  <c r="R18" i="162"/>
  <c r="Q18" i="162"/>
  <c r="R17" i="162"/>
  <c r="Q17" i="162"/>
  <c r="R16" i="162"/>
  <c r="Q16" i="162"/>
  <c r="R15" i="162"/>
  <c r="Q15" i="162"/>
  <c r="R14" i="162"/>
  <c r="Q14" i="162"/>
  <c r="R13" i="162"/>
  <c r="Q13" i="162"/>
  <c r="R12" i="162"/>
  <c r="Q12" i="162"/>
  <c r="R11" i="162"/>
  <c r="Q11" i="162"/>
  <c r="R10" i="162"/>
  <c r="Q10" i="162"/>
  <c r="R9" i="162"/>
  <c r="Q9" i="162"/>
  <c r="R26" i="161"/>
  <c r="Q26" i="161"/>
  <c r="R25" i="161"/>
  <c r="Q25" i="161"/>
  <c r="R24" i="161"/>
  <c r="Q24" i="161"/>
  <c r="R23" i="161"/>
  <c r="Q23" i="161"/>
  <c r="R22" i="161"/>
  <c r="Q22" i="161"/>
  <c r="R21" i="161"/>
  <c r="Q21" i="161"/>
  <c r="R20" i="161"/>
  <c r="Q20" i="161"/>
  <c r="R19" i="161"/>
  <c r="Q19" i="161"/>
  <c r="R18" i="161"/>
  <c r="Q18" i="161"/>
  <c r="R17" i="161"/>
  <c r="Q17" i="161"/>
  <c r="R16" i="161"/>
  <c r="Q16" i="161"/>
  <c r="R15" i="161"/>
  <c r="Q15" i="161"/>
  <c r="R14" i="161"/>
  <c r="Q14" i="161"/>
  <c r="R13" i="161"/>
  <c r="Q13" i="161"/>
  <c r="R12" i="161"/>
  <c r="Q12" i="161"/>
  <c r="R11" i="161"/>
  <c r="Q11" i="161"/>
  <c r="R10" i="161"/>
  <c r="Q10" i="161"/>
  <c r="R9" i="161"/>
  <c r="Q9" i="161"/>
  <c r="R18" i="160"/>
  <c r="Q18" i="160"/>
  <c r="R26" i="160"/>
  <c r="Q26" i="160"/>
  <c r="R25" i="160"/>
  <c r="Q25" i="160"/>
  <c r="R24" i="160"/>
  <c r="Q24" i="160"/>
  <c r="R23" i="160"/>
  <c r="Q23" i="160"/>
  <c r="R22" i="160"/>
  <c r="Q22" i="160"/>
  <c r="R21" i="160"/>
  <c r="Q21" i="160"/>
  <c r="R20" i="160"/>
  <c r="Q20" i="160"/>
  <c r="R19" i="160"/>
  <c r="Q19" i="160"/>
  <c r="R17" i="160"/>
  <c r="Q17" i="160"/>
  <c r="R16" i="160"/>
  <c r="Q16" i="160"/>
  <c r="R15" i="160"/>
  <c r="Q15" i="160"/>
  <c r="R14" i="160"/>
  <c r="Q14" i="160"/>
  <c r="R13" i="160"/>
  <c r="Q13" i="160"/>
  <c r="R12" i="160"/>
  <c r="Q12" i="160"/>
  <c r="R11" i="160"/>
  <c r="Q11" i="160"/>
  <c r="R10" i="160"/>
  <c r="Q10" i="160"/>
  <c r="R9" i="160"/>
  <c r="Q9" i="160"/>
  <c r="R26" i="159"/>
  <c r="Q26" i="159"/>
  <c r="R25" i="159"/>
  <c r="Q25" i="159"/>
  <c r="R24" i="159"/>
  <c r="Q24" i="159"/>
  <c r="R23" i="159"/>
  <c r="Q23" i="159"/>
  <c r="R22" i="159"/>
  <c r="Q22" i="159"/>
  <c r="R21" i="159"/>
  <c r="Q21" i="159"/>
  <c r="R20" i="159"/>
  <c r="Q20" i="159"/>
  <c r="R19" i="159"/>
  <c r="Q19" i="159"/>
  <c r="R18" i="159"/>
  <c r="Q18" i="159"/>
  <c r="R17" i="159"/>
  <c r="Q17" i="159"/>
  <c r="R16" i="159"/>
  <c r="Q16" i="159"/>
  <c r="R15" i="159"/>
  <c r="Q15" i="159"/>
  <c r="R14" i="159"/>
  <c r="Q14" i="159"/>
  <c r="R13" i="159"/>
  <c r="Q13" i="159"/>
  <c r="R12" i="159"/>
  <c r="Q12" i="159"/>
  <c r="R11" i="159"/>
  <c r="Q11" i="159"/>
  <c r="R10" i="159"/>
  <c r="Q10" i="159"/>
  <c r="R9" i="159"/>
  <c r="Q9" i="159"/>
  <c r="G27" i="164"/>
  <c r="G27" i="160"/>
  <c r="G27" i="161"/>
  <c r="G27" i="162"/>
  <c r="G27" i="163"/>
  <c r="R20" i="158"/>
  <c r="R23" i="158"/>
  <c r="Q23" i="158"/>
  <c r="R22" i="158"/>
  <c r="Q22" i="158"/>
  <c r="R21" i="158"/>
  <c r="Q21" i="158"/>
  <c r="Q20" i="158"/>
  <c r="R19" i="158"/>
  <c r="Q19" i="158"/>
  <c r="R18" i="158"/>
  <c r="Q18" i="158"/>
  <c r="R17" i="158"/>
  <c r="Q17" i="158"/>
  <c r="R16" i="158"/>
  <c r="Q16" i="158"/>
  <c r="R15" i="158"/>
  <c r="Q15" i="158"/>
  <c r="R14" i="158"/>
  <c r="Q14" i="158"/>
  <c r="R13" i="158"/>
  <c r="Q13" i="158"/>
  <c r="R12" i="158"/>
  <c r="Q12" i="158"/>
  <c r="R11" i="158"/>
  <c r="Q11" i="158"/>
  <c r="R10" i="158"/>
  <c r="Q10" i="158"/>
  <c r="R9" i="158"/>
  <c r="R43" i="158"/>
  <c r="R42" i="158"/>
  <c r="Q42" i="158"/>
  <c r="R41" i="158"/>
  <c r="Q41" i="158"/>
  <c r="R40" i="158"/>
  <c r="Q40" i="158"/>
  <c r="R39" i="158"/>
  <c r="Q39" i="158"/>
  <c r="R38" i="158"/>
  <c r="Q38" i="158"/>
  <c r="R37" i="158"/>
  <c r="Q37" i="158"/>
  <c r="R36" i="158"/>
  <c r="Q36" i="158"/>
  <c r="R35" i="158"/>
  <c r="Q35" i="158"/>
  <c r="R34" i="158"/>
  <c r="Q34" i="158"/>
  <c r="R33" i="158"/>
  <c r="Q33" i="158"/>
  <c r="R32" i="158"/>
  <c r="Q32" i="158"/>
  <c r="R31" i="158"/>
  <c r="Q31" i="158"/>
  <c r="R30" i="158"/>
  <c r="Q30" i="158"/>
  <c r="R29" i="158"/>
  <c r="Q29" i="158"/>
  <c r="R28" i="158"/>
  <c r="Q28" i="158"/>
  <c r="T27" i="164" l="1"/>
  <c r="S27" i="164"/>
  <c r="S27" i="163"/>
  <c r="T27" i="163"/>
  <c r="S27" i="162"/>
  <c r="T27" i="162"/>
  <c r="S27" i="161"/>
  <c r="T27" i="161"/>
  <c r="S27" i="160"/>
  <c r="T27" i="160"/>
  <c r="F27" i="164" l="1"/>
  <c r="E27" i="164"/>
  <c r="D27" i="164"/>
  <c r="F27" i="163"/>
  <c r="E27" i="163"/>
  <c r="D27" i="163"/>
  <c r="F27" i="162"/>
  <c r="E27" i="162"/>
  <c r="D27" i="162"/>
  <c r="F27" i="161"/>
  <c r="E27" i="161"/>
  <c r="M27" i="161" s="1"/>
  <c r="D27" i="161"/>
  <c r="F27" i="160"/>
  <c r="E27" i="160"/>
  <c r="D27" i="160"/>
  <c r="F27" i="159"/>
  <c r="E27" i="159"/>
  <c r="D27" i="159"/>
  <c r="P43" i="158"/>
  <c r="N43" i="158"/>
  <c r="P23" i="158"/>
  <c r="O23" i="158"/>
  <c r="N23" i="158"/>
  <c r="M23" i="158"/>
  <c r="M27" i="163" l="1"/>
  <c r="N27" i="164"/>
  <c r="M27" i="162"/>
  <c r="M27" i="160"/>
  <c r="M27" i="159"/>
  <c r="X19" i="167"/>
  <c r="X28" i="167"/>
  <c r="X18" i="167"/>
  <c r="X25" i="167"/>
  <c r="X12" i="167"/>
  <c r="X27" i="167"/>
  <c r="X21" i="167"/>
  <c r="X15" i="167"/>
  <c r="X13" i="167"/>
  <c r="X16" i="167"/>
  <c r="X14" i="167"/>
  <c r="X24" i="167"/>
  <c r="X20" i="167"/>
  <c r="X26" i="167"/>
  <c r="X29" i="167"/>
  <c r="X22" i="167"/>
  <c r="X17" i="167"/>
  <c r="X23" i="167"/>
  <c r="O27" i="159"/>
  <c r="Q27" i="159"/>
  <c r="R27" i="159"/>
  <c r="P27" i="161"/>
  <c r="R27" i="161"/>
  <c r="Q27" i="161"/>
  <c r="P27" i="163"/>
  <c r="Q27" i="163"/>
  <c r="R27" i="163"/>
  <c r="P27" i="164"/>
  <c r="O27" i="164"/>
  <c r="R27" i="164"/>
  <c r="Q27" i="164"/>
  <c r="P27" i="160"/>
  <c r="Q27" i="160"/>
  <c r="R27" i="160"/>
  <c r="P27" i="162"/>
  <c r="Q27" i="162"/>
  <c r="R27" i="162"/>
  <c r="J7" i="164"/>
  <c r="W6" i="164" s="1"/>
  <c r="J7" i="163"/>
  <c r="J7" i="159"/>
  <c r="W6" i="159" s="1"/>
  <c r="W6" i="161" s="1"/>
  <c r="J7" i="162"/>
  <c r="J7" i="161"/>
  <c r="J7" i="160"/>
  <c r="W26" i="158"/>
  <c r="N27" i="162"/>
  <c r="O27" i="160"/>
  <c r="O27" i="161"/>
  <c r="O27" i="162"/>
  <c r="O27" i="163"/>
  <c r="N27" i="160"/>
  <c r="N27" i="161"/>
  <c r="P27" i="159"/>
  <c r="M27" i="164"/>
  <c r="N27" i="159"/>
  <c r="N27" i="163"/>
  <c r="W6" i="162" l="1"/>
  <c r="W6" i="163"/>
  <c r="W6" i="160"/>
  <c r="W31" i="167"/>
  <c r="X31" i="167" s="1"/>
  <c r="Q37" i="134"/>
  <c r="D35" i="49"/>
  <c r="D36" i="48"/>
  <c r="N35" i="49"/>
  <c r="G46" i="111"/>
  <c r="D36" i="49"/>
  <c r="S38" i="134"/>
  <c r="K37" i="10"/>
  <c r="D35" i="48"/>
  <c r="S37" i="134"/>
  <c r="N35" i="48"/>
  <c r="G47" i="111"/>
  <c r="AB37" i="134"/>
  <c r="N36" i="48"/>
  <c r="L37" i="134"/>
  <c r="N38" i="10"/>
  <c r="N37" i="10"/>
  <c r="L38" i="134"/>
  <c r="N37" i="134"/>
  <c r="N36" i="49"/>
  <c r="W38" i="10"/>
  <c r="X37" i="134"/>
  <c r="Q37" i="10"/>
  <c r="AB38" i="134"/>
  <c r="W37" i="10"/>
  <c r="N35" i="47"/>
  <c r="D35" i="47"/>
  <c r="G46" i="112"/>
  <c r="N36" i="47"/>
  <c r="G46" i="110"/>
  <c r="Z37" i="134"/>
  <c r="K38" i="10"/>
  <c r="G47" i="110"/>
  <c r="G47" i="112"/>
  <c r="Q38" i="10"/>
  <c r="U37" i="134"/>
  <c r="N38" i="134"/>
  <c r="Z38" i="134"/>
  <c r="Q38" i="134"/>
  <c r="U38" i="134"/>
  <c r="X38" i="134"/>
  <c r="D36" i="47"/>
  <c r="O38" i="10" l="1"/>
  <c r="L38" i="10"/>
  <c r="T38" i="10"/>
  <c r="U38" i="10" s="1"/>
  <c r="R38" i="10"/>
  <c r="X38" i="10"/>
  <c r="T37" i="10"/>
  <c r="U37" i="10" s="1"/>
  <c r="L37" i="10"/>
  <c r="R37" i="10"/>
  <c r="X37" i="10"/>
  <c r="O37" i="10"/>
  <c r="T38" i="134"/>
  <c r="AC38" i="134"/>
  <c r="M38" i="134"/>
  <c r="R38" i="134"/>
  <c r="AA38" i="134"/>
  <c r="O38" i="134"/>
  <c r="Y38" i="134"/>
  <c r="V38" i="134"/>
  <c r="M37" i="134"/>
  <c r="R37" i="134"/>
  <c r="V37" i="134"/>
  <c r="AA37" i="134"/>
  <c r="O37" i="134"/>
  <c r="T37" i="134"/>
  <c r="Y37" i="134"/>
  <c r="AC37" i="134"/>
  <c r="D29" i="155" l="1"/>
  <c r="F29" i="155" s="1"/>
  <c r="B34" i="36" l="1"/>
  <c r="B33" i="36"/>
  <c r="B34" i="43"/>
  <c r="B33" i="43"/>
  <c r="B34" i="136"/>
  <c r="B34" i="138" s="1"/>
  <c r="B34" i="140" l="1"/>
  <c r="K28" i="152" l="1"/>
  <c r="I28" i="152"/>
  <c r="G28" i="152"/>
  <c r="E28" i="152"/>
  <c r="D30" i="141" l="1"/>
  <c r="L30" i="141"/>
  <c r="M28" i="101"/>
  <c r="M27" i="101"/>
  <c r="M26" i="101"/>
  <c r="M25" i="101"/>
  <c r="M24" i="101"/>
  <c r="M23" i="101"/>
  <c r="M22" i="101"/>
  <c r="M21" i="101"/>
  <c r="M20" i="101"/>
  <c r="M19" i="101"/>
  <c r="M18" i="101"/>
  <c r="M17" i="101"/>
  <c r="M16" i="101"/>
  <c r="M15" i="101"/>
  <c r="M14" i="101"/>
  <c r="M13" i="101"/>
  <c r="M12" i="101"/>
  <c r="M11" i="101"/>
  <c r="J28" i="101"/>
  <c r="J27" i="101"/>
  <c r="J26" i="101"/>
  <c r="J25" i="101"/>
  <c r="J24" i="101"/>
  <c r="J23" i="101"/>
  <c r="J22" i="101"/>
  <c r="J21" i="101"/>
  <c r="J20" i="101"/>
  <c r="J19" i="101"/>
  <c r="J18" i="101"/>
  <c r="J17" i="101"/>
  <c r="J16" i="101"/>
  <c r="J15" i="101"/>
  <c r="J14" i="101"/>
  <c r="J13" i="101"/>
  <c r="J12" i="101"/>
  <c r="J11" i="101"/>
  <c r="G28" i="101"/>
  <c r="G27" i="101"/>
  <c r="G26" i="101"/>
  <c r="G25" i="101"/>
  <c r="G24" i="101"/>
  <c r="G23" i="101"/>
  <c r="G22" i="101"/>
  <c r="G21" i="101"/>
  <c r="G20" i="101"/>
  <c r="G19" i="101"/>
  <c r="G18" i="101"/>
  <c r="G17" i="101"/>
  <c r="G16" i="101"/>
  <c r="G15" i="101"/>
  <c r="G14" i="101"/>
  <c r="G13" i="101"/>
  <c r="G12" i="101"/>
  <c r="G11" i="101"/>
  <c r="M28" i="100"/>
  <c r="M27" i="100"/>
  <c r="M26" i="100"/>
  <c r="M25" i="100"/>
  <c r="M24" i="100"/>
  <c r="M23" i="100"/>
  <c r="M22" i="100"/>
  <c r="M21" i="100"/>
  <c r="M20" i="100"/>
  <c r="M19" i="100"/>
  <c r="M18" i="100"/>
  <c r="M17" i="100"/>
  <c r="M16" i="100"/>
  <c r="M15" i="100"/>
  <c r="M14" i="100"/>
  <c r="M13" i="100"/>
  <c r="M12" i="100"/>
  <c r="M11" i="100"/>
  <c r="J28" i="100"/>
  <c r="J27" i="100"/>
  <c r="J26" i="100"/>
  <c r="J25" i="100"/>
  <c r="J24" i="100"/>
  <c r="J23" i="100"/>
  <c r="J22" i="100"/>
  <c r="J21" i="100"/>
  <c r="J20" i="100"/>
  <c r="J19" i="100"/>
  <c r="J18" i="100"/>
  <c r="J17" i="100"/>
  <c r="J16" i="100"/>
  <c r="J15" i="100"/>
  <c r="J14" i="100"/>
  <c r="J13" i="100"/>
  <c r="J12" i="100"/>
  <c r="J11" i="100"/>
  <c r="G28" i="100"/>
  <c r="G27" i="100"/>
  <c r="G26" i="100"/>
  <c r="G25" i="100"/>
  <c r="G24" i="100"/>
  <c r="G23" i="100"/>
  <c r="G22" i="100"/>
  <c r="G21" i="100"/>
  <c r="G20" i="100"/>
  <c r="G19" i="100"/>
  <c r="G18" i="100"/>
  <c r="G17" i="100"/>
  <c r="G16" i="100"/>
  <c r="G15" i="100"/>
  <c r="G14" i="100"/>
  <c r="G13" i="100"/>
  <c r="G12" i="100"/>
  <c r="G11" i="100"/>
  <c r="J29" i="135" l="1"/>
  <c r="J28" i="135"/>
  <c r="J27" i="135"/>
  <c r="J26" i="135"/>
  <c r="J25" i="135"/>
  <c r="J24" i="135"/>
  <c r="J23" i="135"/>
  <c r="J22" i="135"/>
  <c r="J21" i="135"/>
  <c r="J20" i="135"/>
  <c r="J19" i="135"/>
  <c r="J18" i="135"/>
  <c r="J17" i="135"/>
  <c r="J16" i="135"/>
  <c r="J15" i="135"/>
  <c r="J14" i="135"/>
  <c r="J13" i="135"/>
  <c r="J12" i="135"/>
  <c r="D12" i="135" l="1"/>
  <c r="M11" i="103"/>
  <c r="M11" i="104"/>
  <c r="M11" i="105"/>
  <c r="M15" i="103"/>
  <c r="M15" i="105"/>
  <c r="M15" i="104"/>
  <c r="M19" i="103"/>
  <c r="M19" i="105"/>
  <c r="M19" i="104"/>
  <c r="M23" i="103"/>
  <c r="M23" i="104"/>
  <c r="M23" i="105"/>
  <c r="M27" i="103"/>
  <c r="M27" i="105"/>
  <c r="M27" i="104"/>
  <c r="M12" i="103"/>
  <c r="M12" i="105"/>
  <c r="M12" i="104"/>
  <c r="M16" i="105"/>
  <c r="M16" i="104"/>
  <c r="M16" i="103"/>
  <c r="M20" i="105"/>
  <c r="M20" i="104"/>
  <c r="M20" i="103"/>
  <c r="M24" i="103"/>
  <c r="M24" i="105"/>
  <c r="M24" i="104"/>
  <c r="M28" i="103"/>
  <c r="M28" i="105"/>
  <c r="M28" i="104"/>
  <c r="M13" i="105"/>
  <c r="M13" i="104"/>
  <c r="M13" i="103"/>
  <c r="M17" i="105"/>
  <c r="M17" i="104"/>
  <c r="M17" i="103"/>
  <c r="M21" i="105"/>
  <c r="M21" i="104"/>
  <c r="M21" i="103"/>
  <c r="M25" i="105"/>
  <c r="M25" i="104"/>
  <c r="M25" i="103"/>
  <c r="M14" i="105"/>
  <c r="M14" i="104"/>
  <c r="M14" i="103"/>
  <c r="M18" i="105"/>
  <c r="M18" i="104"/>
  <c r="M18" i="103"/>
  <c r="M22" i="105"/>
  <c r="M22" i="104"/>
  <c r="M22" i="103"/>
  <c r="M26" i="105"/>
  <c r="M26" i="104"/>
  <c r="M26" i="103"/>
  <c r="J13" i="103"/>
  <c r="J13" i="104"/>
  <c r="J13" i="105"/>
  <c r="J17" i="103"/>
  <c r="J17" i="104"/>
  <c r="J17" i="105"/>
  <c r="J21" i="103"/>
  <c r="J21" i="104"/>
  <c r="J21" i="105"/>
  <c r="J25" i="103"/>
  <c r="J25" i="104"/>
  <c r="J25" i="105"/>
  <c r="J14" i="103"/>
  <c r="J14" i="104"/>
  <c r="J14" i="105"/>
  <c r="J18" i="103"/>
  <c r="J18" i="104"/>
  <c r="J18" i="105"/>
  <c r="J22" i="103"/>
  <c r="J22" i="104"/>
  <c r="J22" i="105"/>
  <c r="J26" i="103"/>
  <c r="J26" i="104"/>
  <c r="J26" i="105"/>
  <c r="J11" i="104"/>
  <c r="J11" i="105"/>
  <c r="J11" i="103"/>
  <c r="J15" i="104"/>
  <c r="J15" i="105"/>
  <c r="J15" i="103"/>
  <c r="J19" i="104"/>
  <c r="J19" i="105"/>
  <c r="J19" i="103"/>
  <c r="J23" i="104"/>
  <c r="J23" i="105"/>
  <c r="J23" i="103"/>
  <c r="J27" i="104"/>
  <c r="J27" i="105"/>
  <c r="J27" i="103"/>
  <c r="J12" i="105"/>
  <c r="J12" i="103"/>
  <c r="J12" i="104"/>
  <c r="J16" i="105"/>
  <c r="J16" i="103"/>
  <c r="J16" i="104"/>
  <c r="J20" i="105"/>
  <c r="J20" i="103"/>
  <c r="J20" i="104"/>
  <c r="J24" i="105"/>
  <c r="J24" i="103"/>
  <c r="J24" i="104"/>
  <c r="J28" i="105"/>
  <c r="J28" i="103"/>
  <c r="J28" i="104"/>
  <c r="G11" i="104"/>
  <c r="G11" i="103"/>
  <c r="G11" i="105"/>
  <c r="G15" i="104"/>
  <c r="G15" i="105"/>
  <c r="G15" i="103"/>
  <c r="G19" i="104"/>
  <c r="G19" i="103"/>
  <c r="G19" i="105"/>
  <c r="G23" i="104"/>
  <c r="G23" i="103"/>
  <c r="G23" i="105"/>
  <c r="G27" i="104"/>
  <c r="G27" i="105"/>
  <c r="G27" i="103"/>
  <c r="G12" i="103"/>
  <c r="G12" i="104"/>
  <c r="G12" i="105"/>
  <c r="G16" i="103"/>
  <c r="G16" i="105"/>
  <c r="G16" i="104"/>
  <c r="G20" i="103"/>
  <c r="G20" i="104"/>
  <c r="G20" i="105"/>
  <c r="G24" i="103"/>
  <c r="G24" i="104"/>
  <c r="G24" i="105"/>
  <c r="G28" i="103"/>
  <c r="G28" i="105"/>
  <c r="G28" i="104"/>
  <c r="G13" i="105"/>
  <c r="G13" i="103"/>
  <c r="G13" i="104"/>
  <c r="G17" i="105"/>
  <c r="G17" i="104"/>
  <c r="G17" i="103"/>
  <c r="G21" i="103"/>
  <c r="G21" i="105"/>
  <c r="G21" i="104"/>
  <c r="G25" i="105"/>
  <c r="G25" i="103"/>
  <c r="G25" i="104"/>
  <c r="G14" i="105"/>
  <c r="G14" i="104"/>
  <c r="G14" i="103"/>
  <c r="G18" i="105"/>
  <c r="G18" i="104"/>
  <c r="G18" i="103"/>
  <c r="G22" i="105"/>
  <c r="G22" i="104"/>
  <c r="G22" i="103"/>
  <c r="G26" i="105"/>
  <c r="G26" i="104"/>
  <c r="G26" i="103"/>
  <c r="N31" i="135"/>
  <c r="G12" i="135"/>
  <c r="X31" i="135"/>
  <c r="D16" i="135"/>
  <c r="K16" i="135" s="1"/>
  <c r="AC16" i="135"/>
  <c r="E18" i="135"/>
  <c r="L31" i="135"/>
  <c r="E12" i="135"/>
  <c r="U31" i="135"/>
  <c r="E14" i="135"/>
  <c r="D20" i="135"/>
  <c r="AC20" i="135"/>
  <c r="E22" i="135"/>
  <c r="G24" i="135"/>
  <c r="S31" i="135"/>
  <c r="AB31" i="135"/>
  <c r="AC12" i="135"/>
  <c r="D28" i="135"/>
  <c r="AC28" i="135"/>
  <c r="E13" i="135"/>
  <c r="D14" i="135"/>
  <c r="AC14" i="135"/>
  <c r="E16" i="135"/>
  <c r="G18" i="135"/>
  <c r="D24" i="135"/>
  <c r="K24" i="135" s="1"/>
  <c r="AC24" i="135"/>
  <c r="E26" i="135"/>
  <c r="G28" i="135"/>
  <c r="Q31" i="135"/>
  <c r="Z31" i="135"/>
  <c r="G16" i="135"/>
  <c r="D13" i="135"/>
  <c r="K13" i="135" s="1"/>
  <c r="G13" i="135"/>
  <c r="AC13" i="135"/>
  <c r="G14" i="135"/>
  <c r="D18" i="135"/>
  <c r="G20" i="135"/>
  <c r="D15" i="135"/>
  <c r="K15" i="135" s="1"/>
  <c r="G15" i="135"/>
  <c r="AC15" i="135"/>
  <c r="E17" i="135"/>
  <c r="D19" i="135"/>
  <c r="K19" i="135" s="1"/>
  <c r="G19" i="135"/>
  <c r="AC19" i="135"/>
  <c r="E21" i="135"/>
  <c r="D23" i="135"/>
  <c r="K23" i="135" s="1"/>
  <c r="G23" i="135"/>
  <c r="AC23" i="135"/>
  <c r="E25" i="135"/>
  <c r="D27" i="135"/>
  <c r="K27" i="135" s="1"/>
  <c r="G27" i="135"/>
  <c r="AC27" i="135"/>
  <c r="E29" i="135"/>
  <c r="AC18" i="135"/>
  <c r="E20" i="135"/>
  <c r="D22" i="135"/>
  <c r="G22" i="135"/>
  <c r="AC22" i="135"/>
  <c r="E24" i="135"/>
  <c r="D26" i="135"/>
  <c r="G26" i="135"/>
  <c r="AC26" i="135"/>
  <c r="E28" i="135"/>
  <c r="E15" i="135"/>
  <c r="D17" i="135"/>
  <c r="K17" i="135" s="1"/>
  <c r="G17" i="135"/>
  <c r="AC17" i="135"/>
  <c r="E19" i="135"/>
  <c r="D21" i="135"/>
  <c r="K21" i="135" s="1"/>
  <c r="G21" i="135"/>
  <c r="AC21" i="135"/>
  <c r="E23" i="135"/>
  <c r="D25" i="135"/>
  <c r="K25" i="135" s="1"/>
  <c r="G25" i="135"/>
  <c r="AC25" i="135"/>
  <c r="E27" i="135"/>
  <c r="D29" i="135"/>
  <c r="K29" i="135" s="1"/>
  <c r="G29" i="135"/>
  <c r="AC29" i="135"/>
  <c r="AA31" i="135" l="1"/>
  <c r="J31" i="135"/>
  <c r="M31" i="135" s="1"/>
  <c r="K28" i="135"/>
  <c r="F23" i="135"/>
  <c r="F28" i="135"/>
  <c r="H13" i="135"/>
  <c r="K12" i="135"/>
  <c r="K20" i="135"/>
  <c r="H28" i="135"/>
  <c r="AC31" i="135"/>
  <c r="F20" i="135"/>
  <c r="H23" i="135"/>
  <c r="H15" i="135"/>
  <c r="T31" i="135"/>
  <c r="H24" i="135"/>
  <c r="H14" i="135"/>
  <c r="H12" i="135"/>
  <c r="F24" i="135"/>
  <c r="F15" i="135"/>
  <c r="F19" i="135"/>
  <c r="K18" i="135"/>
  <c r="H18" i="135"/>
  <c r="F27" i="135"/>
  <c r="H27" i="135"/>
  <c r="H19" i="135"/>
  <c r="H20" i="135"/>
  <c r="F13" i="135"/>
  <c r="F18" i="135"/>
  <c r="F12" i="135"/>
  <c r="F29" i="135"/>
  <c r="F25" i="135"/>
  <c r="F21" i="135"/>
  <c r="F17" i="135"/>
  <c r="K26" i="135"/>
  <c r="K22" i="135"/>
  <c r="H16" i="135"/>
  <c r="F16" i="135"/>
  <c r="K14" i="135"/>
  <c r="F14" i="135"/>
  <c r="H29" i="135"/>
  <c r="H25" i="135"/>
  <c r="H21" i="135"/>
  <c r="H17" i="135"/>
  <c r="H26" i="135"/>
  <c r="H22" i="135"/>
  <c r="F22" i="135"/>
  <c r="E31" i="135"/>
  <c r="G31" i="135"/>
  <c r="F26" i="135"/>
  <c r="V31" i="135"/>
  <c r="D31" i="135" l="1"/>
  <c r="K31" i="135" s="1"/>
  <c r="O31" i="135"/>
  <c r="H31" i="135" l="1"/>
  <c r="R31" i="135"/>
  <c r="Y31" i="135"/>
  <c r="F31" i="135"/>
  <c r="D27" i="94" l="1"/>
  <c r="B5" i="155" l="1"/>
  <c r="B5" i="90"/>
  <c r="B7" i="80"/>
  <c r="B5" i="77"/>
  <c r="B5" i="58"/>
  <c r="B4" i="109"/>
  <c r="B5" i="54"/>
  <c r="B5" i="50"/>
  <c r="B5" i="167"/>
  <c r="B5" i="147"/>
  <c r="B4" i="97"/>
  <c r="B4" i="95"/>
  <c r="B6" i="152"/>
  <c r="B5" i="104"/>
  <c r="B5" i="143"/>
  <c r="B4" i="141"/>
  <c r="B5" i="165"/>
  <c r="B5" i="102"/>
  <c r="B7" i="107"/>
  <c r="B7" i="83"/>
  <c r="B7" i="76"/>
  <c r="B7" i="67"/>
  <c r="B5" i="88"/>
  <c r="B4" i="112"/>
  <c r="B5" i="57"/>
  <c r="B5" i="53"/>
  <c r="B5" i="45"/>
  <c r="B5" i="105"/>
  <c r="B5" i="146"/>
  <c r="B4" i="49"/>
  <c r="B4" i="47"/>
  <c r="B6" i="92"/>
  <c r="B5" i="138"/>
  <c r="B5" i="142"/>
  <c r="B4" i="108"/>
  <c r="B5" i="103"/>
  <c r="B5" i="3"/>
  <c r="B7" i="84"/>
  <c r="B7" i="82"/>
  <c r="B7" i="75"/>
  <c r="B7" i="66"/>
  <c r="B5" i="87"/>
  <c r="B4" i="111"/>
  <c r="B5" i="56"/>
  <c r="B5" i="52"/>
  <c r="B6" i="98"/>
  <c r="B5" i="140"/>
  <c r="B5" i="139"/>
  <c r="B4" i="96"/>
  <c r="B4" i="94"/>
  <c r="B6" i="68"/>
  <c r="B5" i="145"/>
  <c r="B5" i="137"/>
  <c r="B5" i="10"/>
  <c r="B5" i="136"/>
  <c r="B7" i="106"/>
  <c r="B7" i="81"/>
  <c r="B7" i="74"/>
  <c r="B7" i="59"/>
  <c r="B8" i="86"/>
  <c r="B4" i="110"/>
  <c r="B5" i="55"/>
  <c r="B5" i="51"/>
  <c r="B6" i="79"/>
  <c r="B5" i="148"/>
  <c r="B5" i="36"/>
  <c r="B4" i="48"/>
  <c r="B4" i="34"/>
  <c r="B5" i="166"/>
  <c r="B5" i="144"/>
  <c r="B5" i="43"/>
  <c r="B6" i="125"/>
  <c r="B5" i="134"/>
  <c r="B5" i="101"/>
  <c r="B5" i="100"/>
  <c r="B5" i="4"/>
  <c r="D30" i="108" l="1"/>
  <c r="M30" i="105" l="1"/>
  <c r="N28" i="105" s="1"/>
  <c r="J30" i="105"/>
  <c r="K18" i="105" s="1"/>
  <c r="G30" i="105"/>
  <c r="H23" i="105" s="1"/>
  <c r="D28" i="105"/>
  <c r="D27" i="105"/>
  <c r="D26" i="105"/>
  <c r="D25" i="105"/>
  <c r="D24" i="105"/>
  <c r="D23" i="105"/>
  <c r="D22" i="105"/>
  <c r="D21" i="105"/>
  <c r="D20" i="105"/>
  <c r="D19" i="105"/>
  <c r="D18" i="105"/>
  <c r="D17" i="105"/>
  <c r="D16" i="105"/>
  <c r="D15" i="105"/>
  <c r="D14" i="105"/>
  <c r="D13" i="105"/>
  <c r="D12" i="105"/>
  <c r="D11" i="105"/>
  <c r="M30" i="104"/>
  <c r="N28" i="104" s="1"/>
  <c r="J30" i="104"/>
  <c r="K27" i="104" s="1"/>
  <c r="G30" i="104"/>
  <c r="H27" i="104" s="1"/>
  <c r="D28" i="104"/>
  <c r="D27" i="104"/>
  <c r="D26" i="104"/>
  <c r="D25" i="104"/>
  <c r="D24" i="104"/>
  <c r="D23" i="104"/>
  <c r="D22" i="104"/>
  <c r="D21" i="104"/>
  <c r="D20" i="104"/>
  <c r="D19" i="104"/>
  <c r="D18" i="104"/>
  <c r="D17" i="104"/>
  <c r="D16" i="104"/>
  <c r="D15" i="104"/>
  <c r="D14" i="104"/>
  <c r="D13" i="104"/>
  <c r="D12" i="104"/>
  <c r="D11" i="104"/>
  <c r="M30" i="103"/>
  <c r="N16" i="103" s="1"/>
  <c r="J30" i="103"/>
  <c r="K28" i="103" s="1"/>
  <c r="G30" i="103"/>
  <c r="H26" i="103" s="1"/>
  <c r="D28" i="103"/>
  <c r="D27" i="103"/>
  <c r="D26" i="103"/>
  <c r="D25" i="103"/>
  <c r="D24" i="103"/>
  <c r="D23" i="103"/>
  <c r="D22" i="103"/>
  <c r="D21" i="103"/>
  <c r="D20" i="103"/>
  <c r="D19" i="103"/>
  <c r="D18" i="103"/>
  <c r="D17" i="103"/>
  <c r="D16" i="103"/>
  <c r="D15" i="103"/>
  <c r="D14" i="103"/>
  <c r="D13" i="103"/>
  <c r="D12" i="103"/>
  <c r="D11" i="103"/>
  <c r="G29" i="102"/>
  <c r="L27" i="102"/>
  <c r="H23" i="103" l="1"/>
  <c r="H14" i="103"/>
  <c r="N17" i="105"/>
  <c r="H18" i="103"/>
  <c r="N21" i="105"/>
  <c r="N25" i="105"/>
  <c r="N13" i="105"/>
  <c r="N11" i="105"/>
  <c r="N19" i="105"/>
  <c r="N15" i="105"/>
  <c r="N23" i="105"/>
  <c r="H28" i="103"/>
  <c r="H11" i="103"/>
  <c r="H15" i="103"/>
  <c r="H19" i="103"/>
  <c r="H24" i="103"/>
  <c r="H12" i="103"/>
  <c r="H16" i="103"/>
  <c r="H20" i="103"/>
  <c r="H25" i="103"/>
  <c r="N12" i="105"/>
  <c r="N14" i="105"/>
  <c r="N16" i="105"/>
  <c r="N18" i="105"/>
  <c r="N20" i="105"/>
  <c r="N22" i="105"/>
  <c r="N24" i="105"/>
  <c r="N26" i="105"/>
  <c r="H13" i="103"/>
  <c r="H17" i="103"/>
  <c r="H21" i="103"/>
  <c r="H27" i="103"/>
  <c r="K17" i="103"/>
  <c r="N16" i="104"/>
  <c r="H17" i="105"/>
  <c r="N11" i="104"/>
  <c r="N14" i="104"/>
  <c r="K15" i="103"/>
  <c r="H22" i="103"/>
  <c r="N26" i="104"/>
  <c r="K16" i="105"/>
  <c r="K13" i="103"/>
  <c r="K11" i="103"/>
  <c r="K26" i="105"/>
  <c r="K14" i="103"/>
  <c r="K16" i="103"/>
  <c r="H21" i="105"/>
  <c r="K19" i="103"/>
  <c r="K21" i="103"/>
  <c r="K23" i="103"/>
  <c r="K25" i="103"/>
  <c r="K27" i="103"/>
  <c r="K12" i="103"/>
  <c r="K18" i="103"/>
  <c r="H12" i="104"/>
  <c r="N18" i="103"/>
  <c r="K20" i="103"/>
  <c r="K22" i="103"/>
  <c r="K24" i="103"/>
  <c r="K26" i="103"/>
  <c r="H11" i="104"/>
  <c r="N12" i="104"/>
  <c r="H25" i="104"/>
  <c r="K20" i="105"/>
  <c r="N17" i="103"/>
  <c r="K24" i="104"/>
  <c r="N20" i="103"/>
  <c r="K20" i="104"/>
  <c r="N24" i="104"/>
  <c r="H11" i="105"/>
  <c r="K13" i="105"/>
  <c r="H19" i="105"/>
  <c r="K28" i="105"/>
  <c r="K25" i="105"/>
  <c r="N19" i="103"/>
  <c r="K11" i="104"/>
  <c r="K12" i="104"/>
  <c r="N13" i="104"/>
  <c r="K15" i="104"/>
  <c r="N20" i="104"/>
  <c r="K26" i="104"/>
  <c r="K11" i="105"/>
  <c r="H26" i="105"/>
  <c r="N27" i="105"/>
  <c r="K21" i="104"/>
  <c r="K25" i="104"/>
  <c r="H28" i="105"/>
  <c r="N11" i="103"/>
  <c r="N12" i="103"/>
  <c r="N25" i="103"/>
  <c r="N26" i="103"/>
  <c r="N27" i="103"/>
  <c r="N28" i="103"/>
  <c r="H13" i="104"/>
  <c r="H14" i="104"/>
  <c r="H17" i="104"/>
  <c r="K18" i="104"/>
  <c r="K19" i="104"/>
  <c r="K22" i="104"/>
  <c r="K23" i="104"/>
  <c r="K28" i="104"/>
  <c r="H16" i="105"/>
  <c r="H24" i="105"/>
  <c r="H25" i="105"/>
  <c r="H27" i="105"/>
  <c r="N21" i="103"/>
  <c r="N22" i="103"/>
  <c r="N23" i="103"/>
  <c r="N24" i="103"/>
  <c r="D30" i="104"/>
  <c r="E16" i="104" s="1"/>
  <c r="K13" i="104"/>
  <c r="K14" i="104"/>
  <c r="H15" i="104"/>
  <c r="K16" i="104"/>
  <c r="K17" i="104"/>
  <c r="N18" i="104"/>
  <c r="H21" i="104"/>
  <c r="N22" i="104"/>
  <c r="D30" i="105"/>
  <c r="E23" i="105" s="1"/>
  <c r="H12" i="105"/>
  <c r="H13" i="105"/>
  <c r="H14" i="105"/>
  <c r="H15" i="105"/>
  <c r="H18" i="105"/>
  <c r="H20" i="105"/>
  <c r="H22" i="105"/>
  <c r="N13" i="103"/>
  <c r="N14" i="103"/>
  <c r="N15" i="103"/>
  <c r="H19" i="104"/>
  <c r="H23" i="104"/>
  <c r="K27" i="105"/>
  <c r="K23" i="105"/>
  <c r="K21" i="105"/>
  <c r="K19" i="105"/>
  <c r="K17" i="105"/>
  <c r="K15" i="105"/>
  <c r="K12" i="105"/>
  <c r="K14" i="105"/>
  <c r="K22" i="105"/>
  <c r="K24" i="105"/>
  <c r="N27" i="104"/>
  <c r="N25" i="104"/>
  <c r="N23" i="104"/>
  <c r="N21" i="104"/>
  <c r="N19" i="104"/>
  <c r="N17" i="104"/>
  <c r="N15" i="104"/>
  <c r="H28" i="104"/>
  <c r="H26" i="104"/>
  <c r="H24" i="104"/>
  <c r="H22" i="104"/>
  <c r="H20" i="104"/>
  <c r="H18" i="104"/>
  <c r="H16" i="104"/>
  <c r="D30" i="103"/>
  <c r="E28" i="103" s="1"/>
  <c r="N30" i="105" l="1"/>
  <c r="H29" i="102"/>
  <c r="E15" i="104"/>
  <c r="K30" i="104"/>
  <c r="H30" i="103"/>
  <c r="K30" i="103"/>
  <c r="E17" i="105"/>
  <c r="E18" i="105"/>
  <c r="E28" i="104"/>
  <c r="E26" i="105"/>
  <c r="E19" i="104"/>
  <c r="E21" i="104"/>
  <c r="E28" i="105"/>
  <c r="E19" i="105"/>
  <c r="E22" i="104"/>
  <c r="E12" i="105"/>
  <c r="E14" i="105"/>
  <c r="E22" i="105"/>
  <c r="H30" i="105"/>
  <c r="H30" i="104"/>
  <c r="E18" i="104"/>
  <c r="E27" i="104"/>
  <c r="E26" i="104"/>
  <c r="E21" i="105"/>
  <c r="E11" i="105"/>
  <c r="E16" i="105"/>
  <c r="E24" i="105"/>
  <c r="E15" i="105"/>
  <c r="E13" i="105"/>
  <c r="E27" i="105"/>
  <c r="E25" i="105"/>
  <c r="E20" i="105"/>
  <c r="E12" i="104"/>
  <c r="E23" i="104"/>
  <c r="E24" i="104"/>
  <c r="N30" i="104"/>
  <c r="E20" i="104"/>
  <c r="E14" i="104"/>
  <c r="E25" i="104"/>
  <c r="E17" i="104"/>
  <c r="E11" i="104"/>
  <c r="E13" i="104"/>
  <c r="N30" i="103"/>
  <c r="K30" i="105"/>
  <c r="E26" i="103"/>
  <c r="E22" i="103"/>
  <c r="E18" i="103"/>
  <c r="E25" i="103"/>
  <c r="E21" i="103"/>
  <c r="E17" i="103"/>
  <c r="E14" i="103"/>
  <c r="E13" i="103"/>
  <c r="E27" i="103"/>
  <c r="E23" i="103"/>
  <c r="E19" i="103"/>
  <c r="E11" i="103"/>
  <c r="E15" i="103"/>
  <c r="E12" i="103"/>
  <c r="E20" i="103"/>
  <c r="E16" i="103"/>
  <c r="E24" i="103"/>
  <c r="G29" i="155" l="1"/>
  <c r="J29" i="155"/>
  <c r="E30" i="105"/>
  <c r="E30" i="104"/>
  <c r="E30" i="103"/>
  <c r="M30" i="101" l="1"/>
  <c r="N24" i="101" s="1"/>
  <c r="J30" i="101"/>
  <c r="K26" i="101" s="1"/>
  <c r="G30" i="101"/>
  <c r="H26" i="101" s="1"/>
  <c r="D28" i="101"/>
  <c r="D27" i="101"/>
  <c r="D26" i="101"/>
  <c r="D25" i="101"/>
  <c r="D24" i="101"/>
  <c r="D23" i="101"/>
  <c r="D22" i="101"/>
  <c r="D21" i="101"/>
  <c r="D20" i="101"/>
  <c r="D19" i="101"/>
  <c r="D18" i="101"/>
  <c r="D17" i="101"/>
  <c r="D16" i="101"/>
  <c r="D15" i="101"/>
  <c r="D14" i="101"/>
  <c r="D13" i="101"/>
  <c r="D12" i="101"/>
  <c r="D11" i="101"/>
  <c r="M30" i="100"/>
  <c r="N26" i="100" s="1"/>
  <c r="J30" i="100"/>
  <c r="K26" i="100" s="1"/>
  <c r="G30" i="100"/>
  <c r="H28" i="100" s="1"/>
  <c r="D28" i="100"/>
  <c r="D27" i="100"/>
  <c r="D26" i="100"/>
  <c r="D25" i="100"/>
  <c r="D24" i="100"/>
  <c r="D23" i="100"/>
  <c r="D22" i="100"/>
  <c r="D21" i="100"/>
  <c r="D20" i="100"/>
  <c r="D19" i="100"/>
  <c r="D18" i="100"/>
  <c r="D17" i="100"/>
  <c r="D16" i="100"/>
  <c r="D15" i="100"/>
  <c r="D14" i="100"/>
  <c r="D13" i="100"/>
  <c r="D12" i="100"/>
  <c r="D11" i="100"/>
  <c r="G30" i="4"/>
  <c r="H28" i="4" s="1"/>
  <c r="J30" i="4"/>
  <c r="K26" i="4" s="1"/>
  <c r="N27" i="101" l="1"/>
  <c r="N15" i="101"/>
  <c r="N13" i="100"/>
  <c r="K11" i="101"/>
  <c r="N13" i="101"/>
  <c r="N21" i="101"/>
  <c r="N11" i="101"/>
  <c r="N19" i="101"/>
  <c r="N17" i="101"/>
  <c r="N25" i="100"/>
  <c r="N12" i="101"/>
  <c r="N14" i="101"/>
  <c r="N16" i="101"/>
  <c r="N18" i="101"/>
  <c r="N20" i="101"/>
  <c r="N22" i="101"/>
  <c r="N11" i="100"/>
  <c r="N20" i="100"/>
  <c r="H21" i="101"/>
  <c r="K16" i="101"/>
  <c r="K15" i="101"/>
  <c r="K12" i="101"/>
  <c r="K14" i="101"/>
  <c r="H17" i="4"/>
  <c r="H16" i="100"/>
  <c r="H21" i="100"/>
  <c r="K12" i="100"/>
  <c r="K18" i="100"/>
  <c r="K22" i="100"/>
  <c r="K13" i="100"/>
  <c r="N18" i="100"/>
  <c r="H24" i="100"/>
  <c r="K13" i="101"/>
  <c r="K17" i="101"/>
  <c r="K22" i="101"/>
  <c r="H27" i="100"/>
  <c r="H12" i="100"/>
  <c r="H17" i="100"/>
  <c r="H19" i="100"/>
  <c r="H22" i="100"/>
  <c r="H25" i="100"/>
  <c r="H14" i="100"/>
  <c r="H18" i="100"/>
  <c r="H20" i="100"/>
  <c r="H11" i="100"/>
  <c r="H13" i="100"/>
  <c r="H15" i="100"/>
  <c r="H23" i="100"/>
  <c r="H26" i="100"/>
  <c r="K11" i="100"/>
  <c r="N12" i="100"/>
  <c r="N15" i="100"/>
  <c r="N17" i="100"/>
  <c r="N22" i="100"/>
  <c r="N24" i="100"/>
  <c r="N27" i="100"/>
  <c r="H20" i="101"/>
  <c r="K14" i="100"/>
  <c r="N19" i="100"/>
  <c r="N21" i="100"/>
  <c r="N28" i="100"/>
  <c r="H19" i="101"/>
  <c r="H25" i="101"/>
  <c r="N14" i="100"/>
  <c r="N16" i="100"/>
  <c r="N23" i="100"/>
  <c r="H11" i="101"/>
  <c r="H12" i="101"/>
  <c r="H13" i="101"/>
  <c r="H14" i="101"/>
  <c r="H15" i="101"/>
  <c r="H16" i="101"/>
  <c r="H17" i="101"/>
  <c r="H18" i="101"/>
  <c r="H22" i="101"/>
  <c r="H23" i="101"/>
  <c r="H28" i="101"/>
  <c r="N28" i="101"/>
  <c r="H21" i="4"/>
  <c r="K18" i="101"/>
  <c r="K19" i="101"/>
  <c r="K20" i="101"/>
  <c r="H24" i="101"/>
  <c r="H27" i="101"/>
  <c r="K28" i="101"/>
  <c r="D30" i="100"/>
  <c r="E27" i="100" s="1"/>
  <c r="K24" i="101"/>
  <c r="H13" i="4"/>
  <c r="D30" i="101"/>
  <c r="E23" i="101" s="1"/>
  <c r="N25" i="101"/>
  <c r="N26" i="101"/>
  <c r="N23" i="101"/>
  <c r="K27" i="101"/>
  <c r="K25" i="101"/>
  <c r="K23" i="101"/>
  <c r="K21" i="101"/>
  <c r="K25" i="100"/>
  <c r="K21" i="100"/>
  <c r="K17" i="100"/>
  <c r="K28" i="100"/>
  <c r="K24" i="100"/>
  <c r="K20" i="100"/>
  <c r="K16" i="100"/>
  <c r="K27" i="100"/>
  <c r="K23" i="100"/>
  <c r="K19" i="100"/>
  <c r="K15" i="100"/>
  <c r="H25" i="4"/>
  <c r="K15" i="4"/>
  <c r="K19" i="4"/>
  <c r="K23" i="4"/>
  <c r="K27" i="4"/>
  <c r="H14" i="4"/>
  <c r="H18" i="4"/>
  <c r="H22" i="4"/>
  <c r="H26" i="4"/>
  <c r="K12" i="4"/>
  <c r="K16" i="4"/>
  <c r="K20" i="4"/>
  <c r="K24" i="4"/>
  <c r="K28" i="4"/>
  <c r="K11" i="4"/>
  <c r="H11" i="4"/>
  <c r="H15" i="4"/>
  <c r="H19" i="4"/>
  <c r="H23" i="4"/>
  <c r="H27" i="4"/>
  <c r="K13" i="4"/>
  <c r="K17" i="4"/>
  <c r="K21" i="4"/>
  <c r="K25" i="4"/>
  <c r="H12" i="4"/>
  <c r="H16" i="4"/>
  <c r="H20" i="4"/>
  <c r="H24" i="4"/>
  <c r="K14" i="4"/>
  <c r="K18" i="4"/>
  <c r="K22" i="4"/>
  <c r="E21" i="101" l="1"/>
  <c r="E11" i="100"/>
  <c r="E19" i="100"/>
  <c r="E21" i="100"/>
  <c r="E17" i="101"/>
  <c r="E20" i="101"/>
  <c r="E12" i="101"/>
  <c r="H30" i="100"/>
  <c r="E27" i="101"/>
  <c r="E24" i="101"/>
  <c r="H30" i="101"/>
  <c r="E15" i="101"/>
  <c r="E18" i="101"/>
  <c r="E19" i="101"/>
  <c r="E26" i="101"/>
  <c r="N30" i="100"/>
  <c r="E11" i="101"/>
  <c r="E28" i="101"/>
  <c r="E13" i="101"/>
  <c r="E16" i="101"/>
  <c r="E25" i="101"/>
  <c r="E15" i="100"/>
  <c r="E16" i="100"/>
  <c r="E17" i="100"/>
  <c r="E20" i="100"/>
  <c r="E14" i="100"/>
  <c r="E14" i="101"/>
  <c r="E22" i="101"/>
  <c r="K30" i="100"/>
  <c r="N30" i="101"/>
  <c r="E26" i="100"/>
  <c r="E13" i="100"/>
  <c r="E24" i="100"/>
  <c r="E18" i="100"/>
  <c r="E23" i="100"/>
  <c r="E22" i="100"/>
  <c r="E12" i="100"/>
  <c r="E25" i="100"/>
  <c r="E28" i="100"/>
  <c r="K30" i="101"/>
  <c r="E30" i="101" l="1"/>
  <c r="E30" i="100"/>
  <c r="H19" i="98"/>
  <c r="J19" i="98"/>
  <c r="L19" i="98"/>
  <c r="N19" i="98"/>
  <c r="P19" i="98"/>
  <c r="R19" i="98"/>
  <c r="T19" i="98"/>
  <c r="H15" i="98"/>
  <c r="J15" i="98"/>
  <c r="L15" i="98"/>
  <c r="N15" i="98"/>
  <c r="P15" i="98"/>
  <c r="R15" i="98"/>
  <c r="T15" i="98"/>
  <c r="D27" i="97"/>
  <c r="D27" i="96"/>
  <c r="D27" i="95"/>
  <c r="P21" i="98" l="1"/>
  <c r="H21" i="98"/>
  <c r="T21" i="98"/>
  <c r="R21" i="98"/>
  <c r="L21" i="98"/>
  <c r="J21" i="98"/>
  <c r="N21" i="98"/>
  <c r="K28" i="92"/>
  <c r="I28" i="92"/>
  <c r="G28" i="92"/>
  <c r="E28" i="92"/>
  <c r="G31" i="36" l="1"/>
  <c r="O26" i="79"/>
  <c r="N26" i="79"/>
  <c r="L26" i="79"/>
  <c r="K26" i="79"/>
  <c r="I26" i="79"/>
  <c r="H26" i="79"/>
  <c r="F26" i="79"/>
  <c r="E26" i="79"/>
  <c r="W27" i="49"/>
  <c r="W26" i="49"/>
  <c r="W25" i="49"/>
  <c r="W24" i="49"/>
  <c r="W23" i="49"/>
  <c r="W22" i="49"/>
  <c r="W21" i="49"/>
  <c r="W20" i="49"/>
  <c r="W19" i="49"/>
  <c r="W18" i="49"/>
  <c r="W17" i="49"/>
  <c r="W16" i="49"/>
  <c r="W15" i="49"/>
  <c r="W14" i="49"/>
  <c r="W13" i="49"/>
  <c r="W12" i="49"/>
  <c r="W11" i="49"/>
  <c r="W10" i="49"/>
  <c r="W27" i="48"/>
  <c r="W26" i="48"/>
  <c r="W25" i="48"/>
  <c r="W24" i="48"/>
  <c r="W23" i="48"/>
  <c r="W22" i="48"/>
  <c r="W21" i="48"/>
  <c r="W20" i="48"/>
  <c r="W19" i="48"/>
  <c r="W18" i="48"/>
  <c r="W17" i="48"/>
  <c r="W16" i="48"/>
  <c r="W15" i="48"/>
  <c r="W14" i="48"/>
  <c r="W13" i="48"/>
  <c r="W12" i="48"/>
  <c r="W11" i="48"/>
  <c r="W10" i="48"/>
  <c r="W27" i="47"/>
  <c r="W26" i="47"/>
  <c r="W25" i="47"/>
  <c r="W24" i="47"/>
  <c r="W23" i="47"/>
  <c r="W22" i="47"/>
  <c r="W21" i="47"/>
  <c r="W20" i="47"/>
  <c r="W19" i="47"/>
  <c r="W18" i="47"/>
  <c r="W17" i="47"/>
  <c r="W16" i="47"/>
  <c r="W15" i="47"/>
  <c r="W14" i="47"/>
  <c r="W13" i="47"/>
  <c r="W12" i="47"/>
  <c r="W11" i="47"/>
  <c r="W10" i="47"/>
  <c r="O28" i="68"/>
  <c r="N28" i="68"/>
  <c r="L28" i="68"/>
  <c r="K28" i="68"/>
  <c r="I28" i="68"/>
  <c r="H28" i="68"/>
  <c r="F28" i="68"/>
  <c r="E28" i="68"/>
  <c r="G31" i="43"/>
  <c r="M30" i="4"/>
  <c r="D30" i="4"/>
  <c r="E28" i="4" s="1"/>
  <c r="C22" i="88" l="1"/>
  <c r="C12" i="88"/>
  <c r="C25" i="88"/>
  <c r="C27" i="88"/>
  <c r="C11" i="88"/>
  <c r="C23" i="88"/>
  <c r="C24" i="88"/>
  <c r="C20" i="88"/>
  <c r="C16" i="88"/>
  <c r="C17" i="88"/>
  <c r="C13" i="88"/>
  <c r="C26" i="88"/>
  <c r="C19" i="88"/>
  <c r="C15" i="88"/>
  <c r="C14" i="88"/>
  <c r="C18" i="88"/>
  <c r="C10" i="88"/>
  <c r="C21" i="88"/>
  <c r="N18" i="4"/>
  <c r="N11" i="4"/>
  <c r="N15" i="4"/>
  <c r="N19" i="4"/>
  <c r="N24" i="4"/>
  <c r="N12" i="4"/>
  <c r="N16" i="4"/>
  <c r="N20" i="4"/>
  <c r="N28" i="4"/>
  <c r="N14" i="4"/>
  <c r="N22" i="4"/>
  <c r="N13" i="4"/>
  <c r="N17" i="4"/>
  <c r="N21" i="4"/>
  <c r="N25" i="4"/>
  <c r="N23" i="4"/>
  <c r="N26" i="4"/>
  <c r="N27" i="4"/>
  <c r="H30" i="4"/>
  <c r="E12" i="4"/>
  <c r="E13" i="4"/>
  <c r="E14" i="4"/>
  <c r="E15" i="4"/>
  <c r="E16" i="4"/>
  <c r="E17" i="4"/>
  <c r="E18" i="4"/>
  <c r="E19" i="4"/>
  <c r="E20" i="4"/>
  <c r="E21" i="4"/>
  <c r="E22" i="4"/>
  <c r="E23" i="4"/>
  <c r="E24" i="4"/>
  <c r="E25" i="4"/>
  <c r="E26" i="4"/>
  <c r="E11" i="4"/>
  <c r="E27" i="4"/>
  <c r="C24" i="87" l="1"/>
  <c r="C17" i="87"/>
  <c r="C13" i="87"/>
  <c r="C11" i="87"/>
  <c r="C28" i="87"/>
  <c r="C22" i="87"/>
  <c r="C20" i="87"/>
  <c r="C16" i="87"/>
  <c r="C25" i="87"/>
  <c r="C18" i="87"/>
  <c r="C19" i="87"/>
  <c r="C14" i="87"/>
  <c r="C10" i="87"/>
  <c r="C12" i="87"/>
  <c r="C15" i="87"/>
  <c r="C26" i="87"/>
  <c r="C21" i="87"/>
  <c r="C27" i="87"/>
  <c r="C23" i="87"/>
  <c r="H31" i="36"/>
  <c r="N30" i="4"/>
  <c r="E30" i="4"/>
  <c r="K30" i="4"/>
  <c r="H31" i="43"/>
  <c r="K28" i="111" l="1"/>
  <c r="I28" i="111"/>
  <c r="K28" i="112"/>
  <c r="K28" i="109"/>
  <c r="I28" i="112"/>
  <c r="M28" i="112"/>
  <c r="K28" i="110"/>
  <c r="I28" i="110"/>
  <c r="E28" i="112"/>
  <c r="I28" i="109"/>
  <c r="M28" i="110"/>
  <c r="M28" i="111"/>
  <c r="M28" i="109"/>
  <c r="H20" i="94"/>
  <c r="G28" i="112"/>
  <c r="G28" i="110"/>
  <c r="E28" i="109"/>
  <c r="E28" i="111"/>
  <c r="E28" i="110"/>
  <c r="G28" i="111"/>
  <c r="G28" i="109"/>
  <c r="Y13" i="101"/>
  <c r="Y20" i="101"/>
  <c r="Y21" i="4"/>
  <c r="S13" i="100"/>
  <c r="V23" i="101"/>
  <c r="V27" i="101"/>
  <c r="V11" i="100"/>
  <c r="V12" i="100"/>
  <c r="S11" i="4"/>
  <c r="S21" i="101"/>
  <c r="S20" i="101"/>
  <c r="V22" i="101"/>
  <c r="S24" i="101"/>
  <c r="Y15" i="101"/>
  <c r="Y22" i="100"/>
  <c r="Y14" i="4"/>
  <c r="V13" i="101"/>
  <c r="S17" i="101"/>
  <c r="S19" i="101"/>
  <c r="V24" i="101"/>
  <c r="V21" i="4"/>
  <c r="Y25" i="4"/>
  <c r="Y22" i="4"/>
  <c r="Y15" i="4"/>
  <c r="V18" i="101"/>
  <c r="Y17" i="101"/>
  <c r="V23" i="4"/>
  <c r="Y20" i="4"/>
  <c r="Y18" i="4"/>
  <c r="Y11" i="4"/>
  <c r="V16" i="4"/>
  <c r="S27" i="101"/>
  <c r="S23" i="4"/>
  <c r="S21" i="100"/>
  <c r="S22" i="100"/>
  <c r="Y17" i="4"/>
  <c r="S28" i="100"/>
  <c r="V25" i="101"/>
  <c r="Y28" i="101"/>
  <c r="Y16" i="101"/>
  <c r="Y27" i="4"/>
  <c r="Y21" i="100"/>
  <c r="S21" i="4"/>
  <c r="S22" i="101"/>
  <c r="S11" i="100"/>
  <c r="V19" i="4"/>
  <c r="Y25" i="100"/>
  <c r="V12" i="4"/>
  <c r="V28" i="101"/>
  <c r="S20" i="4"/>
  <c r="S12" i="100"/>
  <c r="Y16" i="4"/>
  <c r="Y23" i="100"/>
  <c r="S25" i="4"/>
  <c r="V27" i="100"/>
  <c r="V14" i="101"/>
  <c r="S25" i="100"/>
  <c r="V26" i="4"/>
  <c r="V15" i="100"/>
  <c r="S25" i="101"/>
  <c r="Y19" i="100"/>
  <c r="Y18" i="101"/>
  <c r="V25" i="4"/>
  <c r="V17" i="101"/>
  <c r="V13" i="4"/>
  <c r="V11" i="4"/>
  <c r="Y24" i="4"/>
  <c r="Y26" i="101"/>
  <c r="S24" i="4"/>
  <c r="S16" i="100"/>
  <c r="V14" i="4"/>
  <c r="S26" i="100"/>
  <c r="V15" i="4"/>
  <c r="V27" i="4"/>
  <c r="Y24" i="100"/>
  <c r="S23" i="101"/>
  <c r="S14" i="4"/>
  <c r="V28" i="4"/>
  <c r="S15" i="4"/>
  <c r="V12" i="101"/>
  <c r="V19" i="101"/>
  <c r="V26" i="100"/>
  <c r="Y16" i="100"/>
  <c r="S11" i="101"/>
  <c r="Y17" i="100"/>
  <c r="Y12" i="101"/>
  <c r="S12" i="4"/>
  <c r="S17" i="100"/>
  <c r="V28" i="100"/>
  <c r="S15" i="100"/>
  <c r="S26" i="101"/>
  <c r="S27" i="4"/>
  <c r="V22" i="100"/>
  <c r="S28" i="4"/>
  <c r="Y27" i="101"/>
  <c r="V20" i="101"/>
  <c r="V15" i="101"/>
  <c r="Y18" i="100"/>
  <c r="Y24" i="101"/>
  <c r="V22" i="4"/>
  <c r="S13" i="101"/>
  <c r="S28" i="101"/>
  <c r="Y23" i="101"/>
  <c r="V24" i="100"/>
  <c r="S18" i="101"/>
  <c r="S24" i="100"/>
  <c r="Y13" i="100"/>
  <c r="Y21" i="101"/>
  <c r="S19" i="4"/>
  <c r="S20" i="100"/>
  <c r="V25" i="100"/>
  <c r="S16" i="101"/>
  <c r="Y14" i="100"/>
  <c r="S12" i="101"/>
  <c r="Y13" i="4"/>
  <c r="V16" i="101"/>
  <c r="V26" i="101"/>
  <c r="Y19" i="101"/>
  <c r="S14" i="101"/>
  <c r="S27" i="100"/>
  <c r="V18" i="100"/>
  <c r="V23" i="100"/>
  <c r="S14" i="100"/>
  <c r="V16" i="100"/>
  <c r="V14" i="100"/>
  <c r="S22" i="4"/>
  <c r="Y22" i="101"/>
  <c r="V18" i="4"/>
  <c r="V11" i="101"/>
  <c r="Y11" i="101"/>
  <c r="S26" i="4"/>
  <c r="S23" i="100"/>
  <c r="V20" i="4"/>
  <c r="S17" i="4"/>
  <c r="V20" i="100"/>
  <c r="V19" i="100"/>
  <c r="Y12" i="4"/>
  <c r="Y28" i="100"/>
  <c r="Y20" i="100"/>
  <c r="Y15" i="100"/>
  <c r="Y23" i="4"/>
  <c r="V24" i="4"/>
  <c r="Y12" i="100"/>
  <c r="Y14" i="101"/>
  <c r="Y19" i="4"/>
  <c r="S18" i="100"/>
  <c r="Y27" i="100"/>
  <c r="V13" i="100"/>
  <c r="S19" i="100"/>
  <c r="Y26" i="4"/>
  <c r="V21" i="100"/>
  <c r="S13" i="4"/>
  <c r="S16" i="4"/>
  <c r="V21" i="101"/>
  <c r="S18" i="4"/>
  <c r="Y28" i="4"/>
  <c r="V17" i="100"/>
  <c r="S15" i="101"/>
  <c r="Y11" i="100"/>
  <c r="Y26" i="100"/>
  <c r="Y25" i="101"/>
  <c r="V17" i="4"/>
  <c r="O27" i="112"/>
  <c r="G29" i="146" l="1"/>
  <c r="L31" i="144"/>
  <c r="E12" i="144"/>
  <c r="J12" i="144"/>
  <c r="C14" i="112"/>
  <c r="P14" i="112" s="1"/>
  <c r="D27" i="51"/>
  <c r="J26" i="145"/>
  <c r="E26" i="145"/>
  <c r="D27" i="136"/>
  <c r="E27" i="136" s="1"/>
  <c r="V13" i="47"/>
  <c r="Y13" i="47" s="1"/>
  <c r="F13" i="95"/>
  <c r="D19" i="56"/>
  <c r="C17" i="110"/>
  <c r="P17" i="110" s="1"/>
  <c r="C23" i="109"/>
  <c r="P23" i="109" s="1"/>
  <c r="V17" i="47"/>
  <c r="Y17" i="47" s="1"/>
  <c r="F17" i="95"/>
  <c r="J26" i="97"/>
  <c r="Z20" i="100"/>
  <c r="D23" i="96"/>
  <c r="J13" i="141"/>
  <c r="J13" i="108"/>
  <c r="G29" i="50"/>
  <c r="D11" i="50"/>
  <c r="L28" i="43"/>
  <c r="K28" i="43"/>
  <c r="G23" i="143"/>
  <c r="E26" i="137"/>
  <c r="H18" i="96"/>
  <c r="D15" i="57"/>
  <c r="K13" i="92"/>
  <c r="K13" i="152"/>
  <c r="D20" i="53"/>
  <c r="C37" i="77"/>
  <c r="J14" i="146"/>
  <c r="E14" i="146"/>
  <c r="G27" i="146"/>
  <c r="C14" i="111"/>
  <c r="P14" i="111" s="1"/>
  <c r="J15" i="145"/>
  <c r="E15" i="145"/>
  <c r="J22" i="96"/>
  <c r="G15" i="144"/>
  <c r="K14" i="152"/>
  <c r="K14" i="92"/>
  <c r="E12" i="134"/>
  <c r="L31" i="134"/>
  <c r="W19" i="4"/>
  <c r="C25" i="111"/>
  <c r="C12" i="112"/>
  <c r="J23" i="95"/>
  <c r="J27" i="141"/>
  <c r="J27" i="108"/>
  <c r="D28" i="53"/>
  <c r="V25" i="103"/>
  <c r="W25" i="103" s="1"/>
  <c r="C17" i="109"/>
  <c r="P17" i="109" s="1"/>
  <c r="D12" i="51"/>
  <c r="S22" i="104"/>
  <c r="D23" i="138"/>
  <c r="E23" i="138" s="1"/>
  <c r="G29" i="142"/>
  <c r="E29" i="147"/>
  <c r="J29" i="147"/>
  <c r="H18" i="97"/>
  <c r="E14" i="134"/>
  <c r="D24" i="50"/>
  <c r="H19" i="94"/>
  <c r="S13" i="92"/>
  <c r="S13" i="152"/>
  <c r="L29" i="54"/>
  <c r="D12" i="53"/>
  <c r="AC23" i="139"/>
  <c r="E29" i="142"/>
  <c r="J29" i="142"/>
  <c r="E28" i="146"/>
  <c r="J28" i="146"/>
  <c r="D16" i="138"/>
  <c r="E16" i="138" s="1"/>
  <c r="S15" i="104"/>
  <c r="G14" i="146"/>
  <c r="L15" i="96"/>
  <c r="D14" i="136"/>
  <c r="E14" i="136" s="1"/>
  <c r="G23" i="146"/>
  <c r="L19" i="94"/>
  <c r="D28" i="155"/>
  <c r="D26" i="94"/>
  <c r="J18" i="146"/>
  <c r="E18" i="146"/>
  <c r="Q15" i="92"/>
  <c r="AC13" i="134"/>
  <c r="G19" i="146"/>
  <c r="G13" i="146"/>
  <c r="F24" i="96"/>
  <c r="V24" i="48"/>
  <c r="Y24" i="48" s="1"/>
  <c r="H13" i="94"/>
  <c r="D31" i="36"/>
  <c r="P19" i="4"/>
  <c r="Q19" i="4" s="1"/>
  <c r="T19" i="4"/>
  <c r="V14" i="103"/>
  <c r="W14" i="103" s="1"/>
  <c r="D20" i="50"/>
  <c r="C26" i="110"/>
  <c r="D14" i="134"/>
  <c r="S13" i="103"/>
  <c r="S24" i="104"/>
  <c r="D25" i="138"/>
  <c r="E25" i="138" s="1"/>
  <c r="O28" i="112"/>
  <c r="C10" i="112"/>
  <c r="C20" i="110"/>
  <c r="P20" i="110" s="1"/>
  <c r="J24" i="94"/>
  <c r="S20" i="103"/>
  <c r="D21" i="134"/>
  <c r="I13" i="92"/>
  <c r="I13" i="152"/>
  <c r="Q19" i="152"/>
  <c r="Q19" i="92"/>
  <c r="Y27" i="103"/>
  <c r="Z27" i="103" s="1"/>
  <c r="K18" i="102"/>
  <c r="L18" i="102"/>
  <c r="C21" i="111"/>
  <c r="D17" i="107"/>
  <c r="C13" i="3"/>
  <c r="D23" i="137"/>
  <c r="AC24" i="134"/>
  <c r="C16" i="112"/>
  <c r="P16" i="112" s="1"/>
  <c r="C18" i="109"/>
  <c r="Q29" i="54"/>
  <c r="D12" i="56"/>
  <c r="K14" i="102"/>
  <c r="L14" i="102"/>
  <c r="L23" i="96"/>
  <c r="G21" i="146"/>
  <c r="L20" i="95"/>
  <c r="C13" i="109"/>
  <c r="P13" i="109" s="1"/>
  <c r="F23" i="97"/>
  <c r="V23" i="49"/>
  <c r="Y23" i="49" s="1"/>
  <c r="J25" i="97"/>
  <c r="D23" i="54"/>
  <c r="C15" i="111"/>
  <c r="G21" i="134"/>
  <c r="S18" i="152"/>
  <c r="S18" i="92"/>
  <c r="E15" i="144"/>
  <c r="J15" i="144"/>
  <c r="G26" i="146"/>
  <c r="F22" i="45"/>
  <c r="N30" i="34"/>
  <c r="C26" i="111"/>
  <c r="G18" i="98"/>
  <c r="T17" i="53"/>
  <c r="C19" i="110"/>
  <c r="P19" i="110" s="1"/>
  <c r="L26" i="43"/>
  <c r="K26" i="43"/>
  <c r="K14" i="43"/>
  <c r="L14" i="43"/>
  <c r="G22" i="142"/>
  <c r="J13" i="146"/>
  <c r="E13" i="146"/>
  <c r="E21" i="146"/>
  <c r="J21" i="146"/>
  <c r="J24" i="146"/>
  <c r="E24" i="146"/>
  <c r="AC14" i="146"/>
  <c r="D25" i="51"/>
  <c r="D29" i="107"/>
  <c r="C25" i="3"/>
  <c r="C10" i="109"/>
  <c r="O28" i="109"/>
  <c r="C26" i="109"/>
  <c r="C19" i="112"/>
  <c r="D13" i="52"/>
  <c r="J26" i="146"/>
  <c r="E26" i="146"/>
  <c r="J23" i="96"/>
  <c r="H11" i="95"/>
  <c r="D27" i="45"/>
  <c r="C25" i="110"/>
  <c r="D20" i="96"/>
  <c r="J20" i="94"/>
  <c r="C21" i="110"/>
  <c r="P21" i="110" s="1"/>
  <c r="W21" i="4"/>
  <c r="H21" i="97"/>
  <c r="D23" i="53"/>
  <c r="J17" i="141"/>
  <c r="J17" i="108"/>
  <c r="C20" i="112"/>
  <c r="P20" i="112" s="1"/>
  <c r="K13" i="102"/>
  <c r="L13" i="102"/>
  <c r="L24" i="96"/>
  <c r="L13" i="108"/>
  <c r="L29" i="56"/>
  <c r="L29" i="52"/>
  <c r="D24" i="137"/>
  <c r="V23" i="34"/>
  <c r="Y23" i="34" s="1"/>
  <c r="F23" i="94"/>
  <c r="K21" i="102"/>
  <c r="L21" i="102"/>
  <c r="C21" i="112"/>
  <c r="S31" i="137"/>
  <c r="C20" i="109"/>
  <c r="J26" i="96"/>
  <c r="Z31" i="146"/>
  <c r="C26" i="112"/>
  <c r="P26" i="112" s="1"/>
  <c r="AC15" i="146"/>
  <c r="G24" i="146"/>
  <c r="AC25" i="146"/>
  <c r="G16" i="146"/>
  <c r="H25" i="96"/>
  <c r="H19" i="97"/>
  <c r="D26" i="56"/>
  <c r="D17" i="57"/>
  <c r="C17" i="112"/>
  <c r="D12" i="134"/>
  <c r="S11" i="103"/>
  <c r="J31" i="134"/>
  <c r="W21" i="100"/>
  <c r="D14" i="52"/>
  <c r="C24" i="110"/>
  <c r="AC25" i="137"/>
  <c r="E29" i="144"/>
  <c r="J29" i="144"/>
  <c r="J22" i="146"/>
  <c r="E22" i="146"/>
  <c r="C24" i="109"/>
  <c r="P24" i="109" s="1"/>
  <c r="J25" i="142"/>
  <c r="E25" i="142"/>
  <c r="H26" i="95"/>
  <c r="S31" i="134"/>
  <c r="G20" i="92"/>
  <c r="V27" i="104"/>
  <c r="W27" i="104" s="1"/>
  <c r="AC25" i="134"/>
  <c r="G15" i="146"/>
  <c r="S31" i="142"/>
  <c r="Z12" i="100"/>
  <c r="C19" i="111"/>
  <c r="C13" i="112"/>
  <c r="AC15" i="134"/>
  <c r="I14" i="152"/>
  <c r="I14" i="92"/>
  <c r="AC17" i="79"/>
  <c r="AA17" i="79" s="1"/>
  <c r="E17" i="98"/>
  <c r="V11" i="49"/>
  <c r="Y11" i="49" s="1"/>
  <c r="F11" i="97"/>
  <c r="K16" i="43"/>
  <c r="L16" i="43"/>
  <c r="T28" i="100"/>
  <c r="P28" i="100"/>
  <c r="Q28" i="100" s="1"/>
  <c r="F27" i="97"/>
  <c r="V27" i="49"/>
  <c r="Y27" i="49" s="1"/>
  <c r="P15" i="101"/>
  <c r="Q15" i="101" s="1"/>
  <c r="T15" i="101"/>
  <c r="AC18" i="134"/>
  <c r="D18" i="51"/>
  <c r="D18" i="56"/>
  <c r="C25" i="112"/>
  <c r="D27" i="55"/>
  <c r="L17" i="96"/>
  <c r="F21" i="95"/>
  <c r="V21" i="47"/>
  <c r="Y21" i="47" s="1"/>
  <c r="L19" i="95"/>
  <c r="V19" i="103"/>
  <c r="W19" i="103" s="1"/>
  <c r="J16" i="146"/>
  <c r="E16" i="146"/>
  <c r="L26" i="102"/>
  <c r="K26" i="102"/>
  <c r="C23" i="110"/>
  <c r="P23" i="110" s="1"/>
  <c r="D24" i="136"/>
  <c r="E24" i="136" s="1"/>
  <c r="H23" i="94"/>
  <c r="L11" i="94"/>
  <c r="V26" i="34"/>
  <c r="Y26" i="34" s="1"/>
  <c r="F26" i="94"/>
  <c r="Z16" i="101"/>
  <c r="D14" i="45"/>
  <c r="L23" i="97"/>
  <c r="D13" i="50"/>
  <c r="D16" i="53"/>
  <c r="U31" i="143"/>
  <c r="F22" i="95"/>
  <c r="V22" i="47"/>
  <c r="Y22" i="47" s="1"/>
  <c r="G29" i="137"/>
  <c r="H21" i="94"/>
  <c r="AC17" i="134"/>
  <c r="AC26" i="146"/>
  <c r="AC13" i="145"/>
  <c r="H15" i="94"/>
  <c r="C15" i="112"/>
  <c r="D26" i="55"/>
  <c r="W18" i="100"/>
  <c r="J12" i="96"/>
  <c r="N21" i="140"/>
  <c r="Y20" i="105"/>
  <c r="Z20" i="105" s="1"/>
  <c r="D24" i="139"/>
  <c r="J27" i="146"/>
  <c r="E27" i="146"/>
  <c r="C24" i="111"/>
  <c r="P24" i="111" s="1"/>
  <c r="V20" i="104"/>
  <c r="W20" i="104" s="1"/>
  <c r="L29" i="57"/>
  <c r="D13" i="53"/>
  <c r="N29" i="138"/>
  <c r="Y28" i="104"/>
  <c r="Z28" i="104" s="1"/>
  <c r="H16" i="96"/>
  <c r="C11" i="110"/>
  <c r="G17" i="139"/>
  <c r="AC27" i="146"/>
  <c r="G20" i="146"/>
  <c r="J21" i="97"/>
  <c r="L14" i="97"/>
  <c r="D27" i="138"/>
  <c r="E27" i="138" s="1"/>
  <c r="S26" i="104"/>
  <c r="H30" i="49"/>
  <c r="T27" i="100"/>
  <c r="P27" i="100"/>
  <c r="Q27" i="100" s="1"/>
  <c r="G28" i="142"/>
  <c r="W13" i="100"/>
  <c r="Y21" i="104"/>
  <c r="Z21" i="104" s="1"/>
  <c r="N22" i="138"/>
  <c r="D15" i="51"/>
  <c r="G28" i="146"/>
  <c r="U31" i="146"/>
  <c r="U31" i="144"/>
  <c r="C21" i="109"/>
  <c r="G24" i="147"/>
  <c r="C17" i="111"/>
  <c r="T12" i="4"/>
  <c r="P12" i="4"/>
  <c r="Q12" i="4" s="1"/>
  <c r="J15" i="96"/>
  <c r="F20" i="94"/>
  <c r="V20" i="34"/>
  <c r="J31" i="138"/>
  <c r="K31" i="138" s="1"/>
  <c r="V11" i="104"/>
  <c r="C12" i="109"/>
  <c r="P12" i="109" s="1"/>
  <c r="S31" i="146"/>
  <c r="AC29" i="146"/>
  <c r="J19" i="146"/>
  <c r="E19" i="146"/>
  <c r="AC28" i="134"/>
  <c r="D22" i="54"/>
  <c r="C14" i="110"/>
  <c r="P14" i="110" s="1"/>
  <c r="F19" i="95"/>
  <c r="V19" i="47"/>
  <c r="Y19" i="47" s="1"/>
  <c r="G25" i="146"/>
  <c r="G29" i="51"/>
  <c r="D11" i="51"/>
  <c r="J11" i="94"/>
  <c r="K27" i="43"/>
  <c r="L27" i="43"/>
  <c r="J12" i="97"/>
  <c r="Y16" i="104"/>
  <c r="Z16" i="104" s="1"/>
  <c r="N17" i="138"/>
  <c r="D19" i="107"/>
  <c r="C15" i="3"/>
  <c r="J12" i="141"/>
  <c r="J12" i="108"/>
  <c r="F11" i="96"/>
  <c r="V11" i="48"/>
  <c r="Y11" i="48" s="1"/>
  <c r="C22" i="110"/>
  <c r="C26" i="84"/>
  <c r="I26" i="84" s="1"/>
  <c r="D15" i="54"/>
  <c r="D26" i="54"/>
  <c r="W24" i="4"/>
  <c r="H10" i="94"/>
  <c r="P30" i="34"/>
  <c r="Z31" i="142"/>
  <c r="V22" i="34"/>
  <c r="F22" i="94"/>
  <c r="J27" i="94"/>
  <c r="S19" i="152"/>
  <c r="S19" i="92"/>
  <c r="H22" i="95"/>
  <c r="D21" i="97"/>
  <c r="L14" i="96"/>
  <c r="L14" i="94"/>
  <c r="AC16" i="146"/>
  <c r="L25" i="96"/>
  <c r="V15" i="48"/>
  <c r="Y15" i="48" s="1"/>
  <c r="F15" i="96"/>
  <c r="J21" i="95"/>
  <c r="I20" i="92"/>
  <c r="J24" i="144"/>
  <c r="E24" i="144"/>
  <c r="H25" i="95"/>
  <c r="G29" i="134"/>
  <c r="J17" i="96"/>
  <c r="Y25" i="103"/>
  <c r="Z25" i="103" s="1"/>
  <c r="L17" i="94"/>
  <c r="J12" i="146"/>
  <c r="L31" i="146"/>
  <c r="E12" i="146"/>
  <c r="E25" i="146"/>
  <c r="J25" i="146"/>
  <c r="E20" i="146"/>
  <c r="J20" i="146"/>
  <c r="L12" i="108"/>
  <c r="I29" i="54"/>
  <c r="C23" i="112"/>
  <c r="P23" i="112" s="1"/>
  <c r="D13" i="57"/>
  <c r="F21" i="97"/>
  <c r="V21" i="49"/>
  <c r="Y21" i="49" s="1"/>
  <c r="F12" i="95"/>
  <c r="V12" i="47"/>
  <c r="Y12" i="47" s="1"/>
  <c r="J14" i="97"/>
  <c r="J24" i="142"/>
  <c r="E24" i="142"/>
  <c r="L27" i="96"/>
  <c r="E17" i="146"/>
  <c r="J17" i="146"/>
  <c r="C16" i="111"/>
  <c r="C10" i="110"/>
  <c r="O28" i="110"/>
  <c r="H12" i="97"/>
  <c r="J13" i="96"/>
  <c r="V15" i="103"/>
  <c r="W15" i="103" s="1"/>
  <c r="N28" i="138"/>
  <c r="Y27" i="104"/>
  <c r="Z27" i="104" s="1"/>
  <c r="L22" i="97"/>
  <c r="E15" i="146"/>
  <c r="J15" i="146"/>
  <c r="D14" i="55"/>
  <c r="H14" i="96"/>
  <c r="AC23" i="134"/>
  <c r="T12" i="101"/>
  <c r="P12" i="101"/>
  <c r="Q12" i="101" s="1"/>
  <c r="E27" i="137"/>
  <c r="J14" i="142"/>
  <c r="E14" i="142"/>
  <c r="J23" i="94"/>
  <c r="D25" i="53"/>
  <c r="N31" i="146"/>
  <c r="G12" i="146"/>
  <c r="L13" i="43"/>
  <c r="K13" i="43"/>
  <c r="L22" i="94"/>
  <c r="G14" i="134"/>
  <c r="H14" i="134" s="1"/>
  <c r="J14" i="108"/>
  <c r="J14" i="141"/>
  <c r="D24" i="51"/>
  <c r="E27" i="143"/>
  <c r="J27" i="143"/>
  <c r="H21" i="96"/>
  <c r="Z17" i="101"/>
  <c r="D16" i="50"/>
  <c r="AC27" i="137"/>
  <c r="C11" i="111"/>
  <c r="AC25" i="147"/>
  <c r="J20" i="97"/>
  <c r="AC13" i="142"/>
  <c r="J18" i="96"/>
  <c r="L11" i="97"/>
  <c r="D16" i="97"/>
  <c r="E23" i="146"/>
  <c r="J23" i="146"/>
  <c r="D12" i="139"/>
  <c r="J31" i="139"/>
  <c r="C15" i="109"/>
  <c r="V28" i="104"/>
  <c r="W28" i="104" s="1"/>
  <c r="C18" i="112"/>
  <c r="J22" i="95"/>
  <c r="K12" i="98"/>
  <c r="N15" i="79"/>
  <c r="D22" i="57"/>
  <c r="J23" i="142"/>
  <c r="E23" i="142"/>
  <c r="S31" i="139"/>
  <c r="C16" i="109"/>
  <c r="P16" i="109" s="1"/>
  <c r="Y18" i="104"/>
  <c r="Z18" i="104" s="1"/>
  <c r="N19" i="138"/>
  <c r="D25" i="137"/>
  <c r="D19" i="57"/>
  <c r="C11" i="109"/>
  <c r="H25" i="97"/>
  <c r="H26" i="94"/>
  <c r="T23" i="100"/>
  <c r="P23" i="100"/>
  <c r="Q23" i="100" s="1"/>
  <c r="G13" i="152"/>
  <c r="G13" i="92"/>
  <c r="E29" i="134"/>
  <c r="G14" i="143"/>
  <c r="J16" i="97"/>
  <c r="L23" i="43"/>
  <c r="K23" i="43"/>
  <c r="T14" i="4"/>
  <c r="P14" i="4"/>
  <c r="Q14" i="4" s="1"/>
  <c r="AC21" i="137"/>
  <c r="D15" i="136"/>
  <c r="E15" i="136" s="1"/>
  <c r="U26" i="34"/>
  <c r="L26" i="94"/>
  <c r="E17" i="134"/>
  <c r="L13" i="96"/>
  <c r="D23" i="51"/>
  <c r="G27" i="145"/>
  <c r="AC19" i="137"/>
  <c r="H30" i="47"/>
  <c r="V17" i="104"/>
  <c r="W17" i="104" s="1"/>
  <c r="Z31" i="144"/>
  <c r="D11" i="94"/>
  <c r="D13" i="155"/>
  <c r="G12" i="147"/>
  <c r="N31" i="147"/>
  <c r="F17" i="108"/>
  <c r="T17" i="10"/>
  <c r="F17" i="141"/>
  <c r="G24" i="143"/>
  <c r="L15" i="94"/>
  <c r="T24" i="51"/>
  <c r="P18" i="101"/>
  <c r="Q18" i="101" s="1"/>
  <c r="T18" i="101"/>
  <c r="L27" i="95"/>
  <c r="V16" i="49"/>
  <c r="Y16" i="49" s="1"/>
  <c r="F16" i="97"/>
  <c r="N26" i="136"/>
  <c r="S23" i="103"/>
  <c r="D24" i="134"/>
  <c r="S16" i="104"/>
  <c r="D17" i="138"/>
  <c r="E17" i="138" s="1"/>
  <c r="F24" i="95"/>
  <c r="V24" i="47"/>
  <c r="Y24" i="47" s="1"/>
  <c r="D19" i="54"/>
  <c r="L16" i="102"/>
  <c r="K16" i="102"/>
  <c r="F16" i="95"/>
  <c r="V16" i="47"/>
  <c r="Y16" i="47" s="1"/>
  <c r="G28" i="139"/>
  <c r="F14" i="94"/>
  <c r="V14" i="34"/>
  <c r="N24" i="136"/>
  <c r="N29" i="56"/>
  <c r="O29" i="56" s="1"/>
  <c r="D29" i="45"/>
  <c r="G15" i="142"/>
  <c r="K25" i="43"/>
  <c r="L25" i="43"/>
  <c r="G28" i="148"/>
  <c r="F11" i="94"/>
  <c r="V11" i="34"/>
  <c r="Y11" i="34" s="1"/>
  <c r="N30" i="45"/>
  <c r="W27" i="4"/>
  <c r="D24" i="57"/>
  <c r="D19" i="51"/>
  <c r="L17" i="97"/>
  <c r="C14" i="109"/>
  <c r="P14" i="109" s="1"/>
  <c r="P18" i="100"/>
  <c r="Q18" i="100" s="1"/>
  <c r="T18" i="100"/>
  <c r="N25" i="136"/>
  <c r="C16" i="110"/>
  <c r="P16" i="110" s="1"/>
  <c r="D22" i="50"/>
  <c r="H12" i="108"/>
  <c r="H12" i="141"/>
  <c r="G20" i="134"/>
  <c r="J25" i="94"/>
  <c r="AC22" i="137"/>
  <c r="L19" i="96"/>
  <c r="J12" i="94"/>
  <c r="D28" i="54"/>
  <c r="T28" i="101"/>
  <c r="P28" i="101"/>
  <c r="Q28" i="101" s="1"/>
  <c r="Z31" i="148"/>
  <c r="I19" i="152"/>
  <c r="I19" i="92"/>
  <c r="V24" i="49"/>
  <c r="Y24" i="49" s="1"/>
  <c r="F24" i="97"/>
  <c r="G29" i="144"/>
  <c r="G14" i="145"/>
  <c r="N13" i="136"/>
  <c r="G15" i="145"/>
  <c r="J16" i="145"/>
  <c r="E16" i="145"/>
  <c r="V12" i="103"/>
  <c r="W12" i="103" s="1"/>
  <c r="D21" i="51"/>
  <c r="O13" i="92"/>
  <c r="O13" i="152"/>
  <c r="E18" i="145"/>
  <c r="J18" i="145"/>
  <c r="G23" i="137"/>
  <c r="H23" i="137" s="1"/>
  <c r="AC12" i="134"/>
  <c r="AB31" i="134"/>
  <c r="O18" i="92"/>
  <c r="O18" i="152"/>
  <c r="D18" i="52"/>
  <c r="J11" i="97"/>
  <c r="H20" i="96"/>
  <c r="G20" i="137"/>
  <c r="D20" i="56"/>
  <c r="V17" i="49"/>
  <c r="Y17" i="49" s="1"/>
  <c r="F17" i="97"/>
  <c r="S31" i="144"/>
  <c r="V14" i="48"/>
  <c r="Y14" i="48" s="1"/>
  <c r="F14" i="96"/>
  <c r="H16" i="97"/>
  <c r="L10" i="95"/>
  <c r="T30" i="47"/>
  <c r="H17" i="96"/>
  <c r="H20" i="108"/>
  <c r="H20" i="141"/>
  <c r="Q29" i="55"/>
  <c r="G16" i="148"/>
  <c r="I29" i="50"/>
  <c r="J29" i="50" s="1"/>
  <c r="T19" i="79"/>
  <c r="O16" i="98"/>
  <c r="E26" i="139"/>
  <c r="M15" i="92"/>
  <c r="U31" i="147"/>
  <c r="H13" i="97"/>
  <c r="S28" i="103"/>
  <c r="D29" i="134"/>
  <c r="O15" i="92"/>
  <c r="D15" i="140"/>
  <c r="S14" i="105"/>
  <c r="W16" i="101"/>
  <c r="Z24" i="100"/>
  <c r="D21" i="45"/>
  <c r="J31" i="140"/>
  <c r="K31" i="140" s="1"/>
  <c r="V11" i="105"/>
  <c r="J13" i="94"/>
  <c r="D17" i="50"/>
  <c r="H17" i="108"/>
  <c r="H17" i="141"/>
  <c r="D17" i="45"/>
  <c r="L20" i="102"/>
  <c r="K20" i="102"/>
  <c r="N31" i="137"/>
  <c r="G12" i="137"/>
  <c r="AB31" i="145"/>
  <c r="J25" i="108"/>
  <c r="J25" i="141"/>
  <c r="D28" i="51"/>
  <c r="F37" i="77"/>
  <c r="J13" i="97"/>
  <c r="AC29" i="145"/>
  <c r="T20" i="54"/>
  <c r="Z18" i="100"/>
  <c r="J17" i="94"/>
  <c r="E19" i="143"/>
  <c r="J19" i="143"/>
  <c r="J15" i="94"/>
  <c r="D15" i="52"/>
  <c r="AC17" i="139"/>
  <c r="G17" i="98"/>
  <c r="D19" i="45"/>
  <c r="N22" i="136"/>
  <c r="C14" i="84"/>
  <c r="F19" i="97"/>
  <c r="V19" i="49"/>
  <c r="Y19" i="49" s="1"/>
  <c r="P30" i="47"/>
  <c r="H10" i="95"/>
  <c r="D22" i="51"/>
  <c r="H27" i="94"/>
  <c r="E12" i="147"/>
  <c r="J12" i="147"/>
  <c r="L31" i="147"/>
  <c r="G13" i="145"/>
  <c r="H18" i="107"/>
  <c r="V27" i="105"/>
  <c r="W27" i="105" s="1"/>
  <c r="J18" i="142"/>
  <c r="E18" i="142"/>
  <c r="D13" i="136"/>
  <c r="E13" i="136" s="1"/>
  <c r="Z19" i="101"/>
  <c r="P21" i="4"/>
  <c r="Q21" i="4" s="1"/>
  <c r="T21" i="4"/>
  <c r="L24" i="94"/>
  <c r="I17" i="98"/>
  <c r="P30" i="45"/>
  <c r="D19" i="50"/>
  <c r="H27" i="141"/>
  <c r="H27" i="108"/>
  <c r="W16" i="68"/>
  <c r="Q12" i="152"/>
  <c r="Q12" i="92"/>
  <c r="Y16" i="103"/>
  <c r="Z16" i="103" s="1"/>
  <c r="G26" i="148"/>
  <c r="K15" i="43"/>
  <c r="L15" i="43"/>
  <c r="H23" i="97"/>
  <c r="D30" i="107"/>
  <c r="C26" i="3"/>
  <c r="K17" i="152"/>
  <c r="K17" i="92"/>
  <c r="N21" i="68"/>
  <c r="T25" i="57"/>
  <c r="N29" i="54"/>
  <c r="T28" i="52"/>
  <c r="G26" i="145"/>
  <c r="G21" i="148"/>
  <c r="J17" i="97"/>
  <c r="D28" i="56"/>
  <c r="G23" i="142"/>
  <c r="E14" i="147"/>
  <c r="J14" i="147"/>
  <c r="AB31" i="142"/>
  <c r="AC12" i="142"/>
  <c r="F15" i="94"/>
  <c r="V15" i="34"/>
  <c r="Y15" i="34" s="1"/>
  <c r="N14" i="136"/>
  <c r="E25" i="144"/>
  <c r="J25" i="144"/>
  <c r="G17" i="145"/>
  <c r="E14" i="137"/>
  <c r="J11" i="141"/>
  <c r="J11" i="108"/>
  <c r="F21" i="96"/>
  <c r="V21" i="48"/>
  <c r="Y21" i="48" s="1"/>
  <c r="C24" i="3"/>
  <c r="D28" i="107"/>
  <c r="D23" i="139"/>
  <c r="H13" i="141"/>
  <c r="H13" i="108"/>
  <c r="H26" i="97"/>
  <c r="Z26" i="4"/>
  <c r="D27" i="54"/>
  <c r="W26" i="4"/>
  <c r="D21" i="57"/>
  <c r="G22" i="143"/>
  <c r="D18" i="54"/>
  <c r="D26" i="52"/>
  <c r="G17" i="143"/>
  <c r="D17" i="136"/>
  <c r="E17" i="136" s="1"/>
  <c r="L18" i="97"/>
  <c r="N30" i="48"/>
  <c r="D27" i="52"/>
  <c r="J19" i="145"/>
  <c r="E19" i="145"/>
  <c r="L29" i="51"/>
  <c r="G22" i="145"/>
  <c r="AC14" i="134"/>
  <c r="D13" i="55"/>
  <c r="F20" i="97"/>
  <c r="V20" i="49"/>
  <c r="Y20" i="49" s="1"/>
  <c r="W15" i="125"/>
  <c r="F25" i="141"/>
  <c r="F25" i="108"/>
  <c r="T25" i="10"/>
  <c r="V16" i="105"/>
  <c r="W16" i="105" s="1"/>
  <c r="J10" i="108"/>
  <c r="Q29" i="10"/>
  <c r="J10" i="141"/>
  <c r="Q15" i="125"/>
  <c r="K18" i="43"/>
  <c r="L18" i="43"/>
  <c r="D13" i="45"/>
  <c r="H30" i="45"/>
  <c r="D11" i="54"/>
  <c r="G29" i="54"/>
  <c r="G19" i="145"/>
  <c r="T24" i="54"/>
  <c r="J18" i="141"/>
  <c r="J18" i="108"/>
  <c r="N30" i="49"/>
  <c r="D20" i="51"/>
  <c r="J24" i="97"/>
  <c r="V27" i="34"/>
  <c r="F27" i="94"/>
  <c r="F21" i="94"/>
  <c r="V21" i="34"/>
  <c r="Y21" i="34" s="1"/>
  <c r="Y22" i="103"/>
  <c r="Z22" i="103" s="1"/>
  <c r="H20" i="97"/>
  <c r="L10" i="96"/>
  <c r="T30" i="48"/>
  <c r="Q29" i="57"/>
  <c r="H25" i="108"/>
  <c r="H25" i="141"/>
  <c r="S15" i="103"/>
  <c r="D16" i="134"/>
  <c r="V20" i="105"/>
  <c r="W20" i="105" s="1"/>
  <c r="Y25" i="104"/>
  <c r="Z25" i="104" s="1"/>
  <c r="N26" i="138"/>
  <c r="L30" i="45"/>
  <c r="D12" i="45"/>
  <c r="D17" i="51"/>
  <c r="J29" i="102"/>
  <c r="K10" i="102"/>
  <c r="L10" i="102"/>
  <c r="K23" i="102"/>
  <c r="L23" i="102"/>
  <c r="D24" i="45"/>
  <c r="N16" i="136"/>
  <c r="L21" i="97"/>
  <c r="G12" i="134"/>
  <c r="H12" i="134" s="1"/>
  <c r="N31" i="134"/>
  <c r="C22" i="3"/>
  <c r="D26" i="107"/>
  <c r="R30" i="49"/>
  <c r="J10" i="97"/>
  <c r="W20" i="101"/>
  <c r="G13" i="143"/>
  <c r="W23" i="101"/>
  <c r="G18" i="144"/>
  <c r="N29" i="136"/>
  <c r="J30" i="48"/>
  <c r="F22" i="97"/>
  <c r="V22" i="49"/>
  <c r="Y22" i="49" s="1"/>
  <c r="J30" i="49"/>
  <c r="D12" i="55"/>
  <c r="G25" i="137"/>
  <c r="H25" i="137" s="1"/>
  <c r="J14" i="94"/>
  <c r="D20" i="54"/>
  <c r="L14" i="95"/>
  <c r="E16" i="137"/>
  <c r="J22" i="97"/>
  <c r="G20" i="147"/>
  <c r="N24" i="138"/>
  <c r="Y23" i="104"/>
  <c r="Z23" i="104" s="1"/>
  <c r="D22" i="140"/>
  <c r="S21" i="105"/>
  <c r="P17" i="100"/>
  <c r="Q17" i="100" s="1"/>
  <c r="T17" i="100"/>
  <c r="F19" i="141"/>
  <c r="F19" i="108"/>
  <c r="T19" i="10"/>
  <c r="V21" i="103"/>
  <c r="W21" i="103" s="1"/>
  <c r="D19" i="136"/>
  <c r="E19" i="136" s="1"/>
  <c r="W21" i="101"/>
  <c r="W27" i="101"/>
  <c r="R30" i="48"/>
  <c r="J10" i="96"/>
  <c r="D18" i="137"/>
  <c r="D11" i="57"/>
  <c r="G29" i="57"/>
  <c r="AB31" i="146"/>
  <c r="AC12" i="146"/>
  <c r="V19" i="48"/>
  <c r="Y19" i="48" s="1"/>
  <c r="F19" i="96"/>
  <c r="C13" i="111"/>
  <c r="P13" i="111" s="1"/>
  <c r="V14" i="47"/>
  <c r="Y14" i="47" s="1"/>
  <c r="F14" i="95"/>
  <c r="S20" i="104"/>
  <c r="D21" i="138"/>
  <c r="E21" i="138" s="1"/>
  <c r="E26" i="134"/>
  <c r="L25" i="94"/>
  <c r="D19" i="53"/>
  <c r="J21" i="108"/>
  <c r="J21" i="141"/>
  <c r="E29" i="146"/>
  <c r="J29" i="146"/>
  <c r="E21" i="137"/>
  <c r="D17" i="140"/>
  <c r="S16" i="105"/>
  <c r="D26" i="57"/>
  <c r="Z31" i="137"/>
  <c r="E18" i="144"/>
  <c r="J18" i="144"/>
  <c r="D17" i="56"/>
  <c r="J15" i="147"/>
  <c r="E15" i="147"/>
  <c r="D19" i="55"/>
  <c r="D24" i="52"/>
  <c r="G28" i="143"/>
  <c r="W21" i="68"/>
  <c r="Q17" i="92"/>
  <c r="Q17" i="152"/>
  <c r="D28" i="134"/>
  <c r="S27" i="103"/>
  <c r="D24" i="56"/>
  <c r="T16" i="4"/>
  <c r="P16" i="4"/>
  <c r="Q16" i="4" s="1"/>
  <c r="G20" i="145"/>
  <c r="E26" i="142"/>
  <c r="J26" i="142"/>
  <c r="H31" i="84"/>
  <c r="H14" i="107"/>
  <c r="L16" i="97"/>
  <c r="E14" i="145"/>
  <c r="J14" i="145"/>
  <c r="G29" i="147"/>
  <c r="E13" i="148"/>
  <c r="J13" i="148"/>
  <c r="H25" i="94"/>
  <c r="P24" i="100"/>
  <c r="Q24" i="100" s="1"/>
  <c r="T24" i="100"/>
  <c r="H11" i="94"/>
  <c r="W24" i="100"/>
  <c r="J26" i="144"/>
  <c r="E26" i="144"/>
  <c r="D21" i="107"/>
  <c r="C17" i="3"/>
  <c r="D23" i="55"/>
  <c r="D21" i="96"/>
  <c r="D20" i="134"/>
  <c r="S19" i="103"/>
  <c r="E14" i="144"/>
  <c r="J14" i="144"/>
  <c r="J15" i="97"/>
  <c r="W15" i="100"/>
  <c r="D17" i="54"/>
  <c r="Q18" i="152"/>
  <c r="Q18" i="92"/>
  <c r="D16" i="57"/>
  <c r="D21" i="53"/>
  <c r="Z13" i="100"/>
  <c r="V15" i="104"/>
  <c r="W15" i="104" s="1"/>
  <c r="AC29" i="134"/>
  <c r="Z21" i="4"/>
  <c r="K12" i="102"/>
  <c r="L12" i="102"/>
  <c r="T17" i="101"/>
  <c r="P17" i="101"/>
  <c r="Q17" i="101" s="1"/>
  <c r="J31" i="43"/>
  <c r="L11" i="43"/>
  <c r="K11" i="43"/>
  <c r="G22" i="134"/>
  <c r="E26" i="147"/>
  <c r="J26" i="147"/>
  <c r="T21" i="55"/>
  <c r="AC27" i="134"/>
  <c r="T27" i="50"/>
  <c r="AC21" i="142"/>
  <c r="G20" i="139"/>
  <c r="J16" i="96"/>
  <c r="E12" i="137"/>
  <c r="L31" i="137"/>
  <c r="L31" i="139"/>
  <c r="E12" i="139"/>
  <c r="E20" i="147"/>
  <c r="J20" i="147"/>
  <c r="D14" i="51"/>
  <c r="L23" i="94"/>
  <c r="U23" i="34"/>
  <c r="I18" i="98"/>
  <c r="D22" i="53"/>
  <c r="E13" i="98"/>
  <c r="AC13" i="79"/>
  <c r="D22" i="136"/>
  <c r="E22" i="136" s="1"/>
  <c r="H14" i="95"/>
  <c r="D31" i="43"/>
  <c r="D22" i="52"/>
  <c r="D25" i="57"/>
  <c r="L13" i="95"/>
  <c r="G26" i="142"/>
  <c r="E27" i="134"/>
  <c r="D27" i="50"/>
  <c r="T14" i="56"/>
  <c r="P26" i="100"/>
  <c r="Q26" i="100" s="1"/>
  <c r="T26" i="100"/>
  <c r="G22" i="144"/>
  <c r="D12" i="52"/>
  <c r="N31" i="144"/>
  <c r="G12" i="144"/>
  <c r="D20" i="52"/>
  <c r="D22" i="56"/>
  <c r="G24" i="148"/>
  <c r="M18" i="152"/>
  <c r="M18" i="92"/>
  <c r="J27" i="95"/>
  <c r="F25" i="96"/>
  <c r="V25" i="48"/>
  <c r="Y25" i="48" s="1"/>
  <c r="G21" i="142"/>
  <c r="D15" i="139"/>
  <c r="W12" i="100"/>
  <c r="AC23" i="145"/>
  <c r="T17" i="56"/>
  <c r="D22" i="137"/>
  <c r="AC17" i="146"/>
  <c r="C15" i="110"/>
  <c r="C18" i="111"/>
  <c r="C11" i="112"/>
  <c r="P11" i="112" s="1"/>
  <c r="T15" i="10"/>
  <c r="F15" i="141"/>
  <c r="F15" i="108"/>
  <c r="C20" i="111"/>
  <c r="C13" i="110"/>
  <c r="L11" i="95"/>
  <c r="J30" i="34"/>
  <c r="J23" i="97"/>
  <c r="J17" i="95"/>
  <c r="C18" i="110"/>
  <c r="P18" i="110" s="1"/>
  <c r="W19" i="100"/>
  <c r="D19" i="52"/>
  <c r="D24" i="54"/>
  <c r="O28" i="111"/>
  <c r="C10" i="111"/>
  <c r="V13" i="104"/>
  <c r="W13" i="104" s="1"/>
  <c r="L20" i="97"/>
  <c r="G15" i="143"/>
  <c r="G22" i="139"/>
  <c r="H18" i="95"/>
  <c r="L25" i="95"/>
  <c r="D26" i="136"/>
  <c r="E26" i="136" s="1"/>
  <c r="H27" i="97"/>
  <c r="D26" i="51"/>
  <c r="D28" i="137"/>
  <c r="H23" i="95"/>
  <c r="E13" i="139"/>
  <c r="D13" i="56"/>
  <c r="AC15" i="137"/>
  <c r="G19" i="144"/>
  <c r="D20" i="45"/>
  <c r="H11" i="96"/>
  <c r="F10" i="97"/>
  <c r="F30" i="49"/>
  <c r="V10" i="49"/>
  <c r="W13" i="4"/>
  <c r="L27" i="94"/>
  <c r="U27" i="34"/>
  <c r="J11" i="96"/>
  <c r="H13" i="96"/>
  <c r="V22" i="48"/>
  <c r="Y22" i="48" s="1"/>
  <c r="F22" i="96"/>
  <c r="D17" i="137"/>
  <c r="Z31" i="145"/>
  <c r="D27" i="53"/>
  <c r="K20" i="43"/>
  <c r="L20" i="43"/>
  <c r="L26" i="96"/>
  <c r="L22" i="96"/>
  <c r="M14" i="152"/>
  <c r="M14" i="92"/>
  <c r="H15" i="95"/>
  <c r="G23" i="134"/>
  <c r="W28" i="101"/>
  <c r="V12" i="34"/>
  <c r="F12" i="94"/>
  <c r="Q31" i="137"/>
  <c r="Q18" i="98"/>
  <c r="J26" i="94"/>
  <c r="G12" i="143"/>
  <c r="N31" i="143"/>
  <c r="L17" i="43"/>
  <c r="K17" i="43"/>
  <c r="J23" i="141"/>
  <c r="J23" i="108"/>
  <c r="E37" i="77"/>
  <c r="S14" i="98"/>
  <c r="K18" i="152"/>
  <c r="K18" i="92"/>
  <c r="V12" i="104"/>
  <c r="W12" i="104" s="1"/>
  <c r="E28" i="139"/>
  <c r="J16" i="147"/>
  <c r="E16" i="147"/>
  <c r="J22" i="143"/>
  <c r="E22" i="143"/>
  <c r="H19" i="96"/>
  <c r="H10" i="108"/>
  <c r="H10" i="141"/>
  <c r="N29" i="10"/>
  <c r="AC13" i="144"/>
  <c r="E23" i="148"/>
  <c r="J23" i="148"/>
  <c r="Q29" i="56"/>
  <c r="Z15" i="4"/>
  <c r="L16" i="96"/>
  <c r="AC22" i="134"/>
  <c r="T12" i="100"/>
  <c r="P12" i="100"/>
  <c r="Q12" i="100" s="1"/>
  <c r="D14" i="53"/>
  <c r="D23" i="50"/>
  <c r="P19" i="100"/>
  <c r="Q19" i="100" s="1"/>
  <c r="T19" i="100"/>
  <c r="S16" i="103"/>
  <c r="D17" i="134"/>
  <c r="W18" i="4"/>
  <c r="E26" i="143"/>
  <c r="J26" i="143"/>
  <c r="C22" i="111"/>
  <c r="P22" i="111" s="1"/>
  <c r="D15" i="56"/>
  <c r="D21" i="50"/>
  <c r="C19" i="109"/>
  <c r="J17" i="143"/>
  <c r="E17" i="143"/>
  <c r="S26" i="103"/>
  <c r="D27" i="134"/>
  <c r="E22" i="134"/>
  <c r="D25" i="55"/>
  <c r="G29" i="148"/>
  <c r="J19" i="95"/>
  <c r="G23" i="144"/>
  <c r="T15" i="125"/>
  <c r="L19" i="125" s="1"/>
  <c r="D25" i="50"/>
  <c r="F22" i="108"/>
  <c r="F22" i="141"/>
  <c r="T22" i="10"/>
  <c r="T23" i="4"/>
  <c r="P23" i="4"/>
  <c r="Q23" i="4" s="1"/>
  <c r="E25" i="143"/>
  <c r="J25" i="143"/>
  <c r="G29" i="56"/>
  <c r="D11" i="56"/>
  <c r="AC21" i="134"/>
  <c r="T27" i="57"/>
  <c r="D15" i="50"/>
  <c r="L19" i="102"/>
  <c r="K19" i="102"/>
  <c r="J16" i="94"/>
  <c r="J26" i="95"/>
  <c r="Z16" i="68"/>
  <c r="S12" i="92"/>
  <c r="S12" i="152"/>
  <c r="H22" i="96"/>
  <c r="L23" i="108"/>
  <c r="Z19" i="79"/>
  <c r="S16" i="98"/>
  <c r="N16" i="140"/>
  <c r="Y15" i="105"/>
  <c r="Z15" i="105" s="1"/>
  <c r="J24" i="96"/>
  <c r="T27" i="4"/>
  <c r="P27" i="4"/>
  <c r="Q27" i="4" s="1"/>
  <c r="M20" i="92"/>
  <c r="AC25" i="144"/>
  <c r="AC24" i="145"/>
  <c r="K21" i="68"/>
  <c r="I17" i="92"/>
  <c r="I17" i="152"/>
  <c r="L25" i="97"/>
  <c r="H24" i="95"/>
  <c r="L20" i="96"/>
  <c r="M17" i="98"/>
  <c r="O14" i="92"/>
  <c r="O14" i="152"/>
  <c r="T12" i="53"/>
  <c r="V13" i="103"/>
  <c r="W13" i="103" s="1"/>
  <c r="L19" i="108"/>
  <c r="X19" i="10"/>
  <c r="D29" i="10"/>
  <c r="T18" i="4"/>
  <c r="P18" i="4"/>
  <c r="Q18" i="4" s="1"/>
  <c r="L18" i="96"/>
  <c r="J24" i="95"/>
  <c r="S25" i="103"/>
  <c r="D26" i="134"/>
  <c r="AC13" i="139"/>
  <c r="L14" i="108"/>
  <c r="L21" i="95"/>
  <c r="W12" i="101"/>
  <c r="F26" i="45"/>
  <c r="T25" i="55"/>
  <c r="W17" i="4"/>
  <c r="J21" i="142"/>
  <c r="E21" i="142"/>
  <c r="M13" i="98"/>
  <c r="G17" i="134"/>
  <c r="Z15" i="79"/>
  <c r="S12" i="98"/>
  <c r="J20" i="108"/>
  <c r="J20" i="141"/>
  <c r="V27" i="47"/>
  <c r="Y27" i="47" s="1"/>
  <c r="F27" i="95"/>
  <c r="D18" i="57"/>
  <c r="G24" i="134"/>
  <c r="H24" i="134" s="1"/>
  <c r="Z22" i="100"/>
  <c r="G20" i="143"/>
  <c r="C22" i="109"/>
  <c r="D23" i="45"/>
  <c r="C23" i="111"/>
  <c r="H12" i="95"/>
  <c r="D23" i="57"/>
  <c r="J27" i="96"/>
  <c r="W22" i="100"/>
  <c r="G18" i="146"/>
  <c r="G22" i="146"/>
  <c r="G17" i="146"/>
  <c r="T21" i="100"/>
  <c r="P21" i="100"/>
  <c r="Q21" i="100" s="1"/>
  <c r="T11" i="10"/>
  <c r="F11" i="141"/>
  <c r="F11" i="108"/>
  <c r="C24" i="112"/>
  <c r="C25" i="109"/>
  <c r="G14" i="92"/>
  <c r="G14" i="152"/>
  <c r="J21" i="148"/>
  <c r="E21" i="148"/>
  <c r="V26" i="103"/>
  <c r="W26" i="103" s="1"/>
  <c r="AC23" i="146"/>
  <c r="H14" i="94"/>
  <c r="D13" i="137"/>
  <c r="Z24" i="4"/>
  <c r="C12" i="110"/>
  <c r="P12" i="110" s="1"/>
  <c r="C12" i="111"/>
  <c r="D17" i="95"/>
  <c r="I18" i="92"/>
  <c r="I18" i="152"/>
  <c r="D28" i="139"/>
  <c r="L30" i="48"/>
  <c r="D24" i="53"/>
  <c r="D12" i="50"/>
  <c r="F20" i="141"/>
  <c r="T20" i="10"/>
  <c r="F20" i="108"/>
  <c r="G19" i="143"/>
  <c r="Q29" i="51"/>
  <c r="W14" i="4"/>
  <c r="D13" i="51"/>
  <c r="V15" i="49"/>
  <c r="Y15" i="49" s="1"/>
  <c r="F15" i="97"/>
  <c r="H26" i="96"/>
  <c r="O17" i="152"/>
  <c r="O17" i="92"/>
  <c r="T21" i="68"/>
  <c r="S15" i="92"/>
  <c r="W16" i="100"/>
  <c r="G21" i="143"/>
  <c r="G25" i="142"/>
  <c r="M31" i="136"/>
  <c r="N31" i="136" s="1"/>
  <c r="N12" i="136"/>
  <c r="H15" i="141"/>
  <c r="H15" i="108"/>
  <c r="J27" i="142"/>
  <c r="E27" i="142"/>
  <c r="G27" i="143"/>
  <c r="F25" i="97"/>
  <c r="V25" i="49"/>
  <c r="Y25" i="49" s="1"/>
  <c r="P23" i="101"/>
  <c r="Q23" i="101" s="1"/>
  <c r="T23" i="101"/>
  <c r="E19" i="139"/>
  <c r="E16" i="142"/>
  <c r="J16" i="142"/>
  <c r="T12" i="51"/>
  <c r="J31" i="137"/>
  <c r="D12" i="137"/>
  <c r="J28" i="144"/>
  <c r="E28" i="144"/>
  <c r="D15" i="55"/>
  <c r="E23" i="143"/>
  <c r="J23" i="143"/>
  <c r="AC16" i="143"/>
  <c r="D18" i="45"/>
  <c r="Z12" i="4"/>
  <c r="J15" i="95"/>
  <c r="D14" i="57"/>
  <c r="T15" i="100"/>
  <c r="P15" i="100"/>
  <c r="Q15" i="100" s="1"/>
  <c r="H10" i="96"/>
  <c r="P30" i="48"/>
  <c r="D31" i="107"/>
  <c r="C27" i="3"/>
  <c r="J29" i="145"/>
  <c r="E29" i="145"/>
  <c r="D21" i="52"/>
  <c r="AB31" i="144"/>
  <c r="AC12" i="144"/>
  <c r="J25" i="95"/>
  <c r="T28" i="50"/>
  <c r="J20" i="95"/>
  <c r="H10" i="97"/>
  <c r="P30" i="49"/>
  <c r="K15" i="92"/>
  <c r="H11" i="108"/>
  <c r="H11" i="141"/>
  <c r="L21" i="96"/>
  <c r="L22" i="95"/>
  <c r="E18" i="134"/>
  <c r="T20" i="101"/>
  <c r="P20" i="101"/>
  <c r="Q20" i="101" s="1"/>
  <c r="W20" i="4"/>
  <c r="Y14" i="104"/>
  <c r="Z14" i="104" s="1"/>
  <c r="N15" i="138"/>
  <c r="X31" i="137"/>
  <c r="N27" i="136"/>
  <c r="T25" i="100"/>
  <c r="P25" i="100"/>
  <c r="Q25" i="100" s="1"/>
  <c r="V13" i="34"/>
  <c r="F13" i="94"/>
  <c r="W23" i="100"/>
  <c r="C22" i="112"/>
  <c r="L15" i="102"/>
  <c r="K15" i="102"/>
  <c r="H24" i="96"/>
  <c r="D23" i="52"/>
  <c r="V26" i="105"/>
  <c r="W26" i="105" s="1"/>
  <c r="Y26" i="103"/>
  <c r="Z26" i="103" s="1"/>
  <c r="D16" i="56"/>
  <c r="J16" i="95"/>
  <c r="J12" i="95"/>
  <c r="G18" i="134"/>
  <c r="Q29" i="53"/>
  <c r="Q31" i="134"/>
  <c r="V11" i="103"/>
  <c r="D16" i="136"/>
  <c r="E16" i="136" s="1"/>
  <c r="AC17" i="142"/>
  <c r="S17" i="98"/>
  <c r="T30" i="49"/>
  <c r="L10" i="97"/>
  <c r="F16" i="45"/>
  <c r="T22" i="100"/>
  <c r="P22" i="100"/>
  <c r="Q22" i="100" s="1"/>
  <c r="D11" i="95"/>
  <c r="D23" i="107"/>
  <c r="C19" i="3"/>
  <c r="K22" i="102"/>
  <c r="L22" i="102"/>
  <c r="T15" i="4"/>
  <c r="P15" i="4"/>
  <c r="Q15" i="4" s="1"/>
  <c r="K19" i="92"/>
  <c r="K19" i="152"/>
  <c r="F15" i="95"/>
  <c r="V15" i="47"/>
  <c r="Y15" i="47" s="1"/>
  <c r="D14" i="54"/>
  <c r="D21" i="137"/>
  <c r="G29" i="145"/>
  <c r="L30" i="34"/>
  <c r="H30" i="48"/>
  <c r="D26" i="97"/>
  <c r="N20" i="136"/>
  <c r="N16" i="68"/>
  <c r="K12" i="92"/>
  <c r="K12" i="152"/>
  <c r="U20" i="34"/>
  <c r="L20" i="94"/>
  <c r="V30" i="100"/>
  <c r="W30" i="100" s="1"/>
  <c r="W11" i="100"/>
  <c r="U31" i="142"/>
  <c r="F20" i="96"/>
  <c r="V20" i="48"/>
  <c r="Y20" i="48" s="1"/>
  <c r="J19" i="94"/>
  <c r="G13" i="144"/>
  <c r="Y19" i="105"/>
  <c r="Z19" i="105" s="1"/>
  <c r="N20" i="140"/>
  <c r="AC12" i="68"/>
  <c r="E12" i="152"/>
  <c r="E16" i="68"/>
  <c r="E12" i="92"/>
  <c r="L24" i="95"/>
  <c r="D16" i="137"/>
  <c r="N19" i="136"/>
  <c r="T13" i="4"/>
  <c r="P13" i="4"/>
  <c r="Q13" i="4" s="1"/>
  <c r="AC13" i="137"/>
  <c r="D26" i="53"/>
  <c r="Z13" i="101"/>
  <c r="Z23" i="4"/>
  <c r="J12" i="143"/>
  <c r="L31" i="143"/>
  <c r="E12" i="143"/>
  <c r="Z27" i="4"/>
  <c r="O20" i="92"/>
  <c r="N30" i="47"/>
  <c r="Z19" i="100"/>
  <c r="Z14" i="100"/>
  <c r="N23" i="138"/>
  <c r="Y22" i="104"/>
  <c r="Z22" i="104" s="1"/>
  <c r="F14" i="97"/>
  <c r="V14" i="49"/>
  <c r="Y14" i="49" s="1"/>
  <c r="T22" i="4"/>
  <c r="P22" i="4"/>
  <c r="Q22" i="4" s="1"/>
  <c r="D22" i="55"/>
  <c r="H27" i="95"/>
  <c r="L16" i="94"/>
  <c r="E20" i="137"/>
  <c r="AC23" i="137"/>
  <c r="D19" i="137"/>
  <c r="S30" i="4"/>
  <c r="P11" i="4"/>
  <c r="Q11" i="4" s="1"/>
  <c r="T11" i="4"/>
  <c r="Y19" i="104"/>
  <c r="Z19" i="104" s="1"/>
  <c r="N20" i="138"/>
  <c r="D22" i="94"/>
  <c r="D24" i="155"/>
  <c r="L27" i="97"/>
  <c r="Q29" i="52"/>
  <c r="T30" i="34"/>
  <c r="L10" i="94"/>
  <c r="E20" i="143"/>
  <c r="J20" i="143"/>
  <c r="E24" i="134"/>
  <c r="F24" i="134" s="1"/>
  <c r="D13" i="95"/>
  <c r="F14" i="141"/>
  <c r="T14" i="10"/>
  <c r="R14" i="10"/>
  <c r="F14" i="108"/>
  <c r="R30" i="45"/>
  <c r="G28" i="147"/>
  <c r="L30" i="49"/>
  <c r="L24" i="102"/>
  <c r="K24" i="102"/>
  <c r="E17" i="148"/>
  <c r="J17" i="148"/>
  <c r="V27" i="103"/>
  <c r="W27" i="103" s="1"/>
  <c r="H23" i="96"/>
  <c r="H16" i="108"/>
  <c r="H16" i="141"/>
  <c r="L19" i="97"/>
  <c r="J22" i="94"/>
  <c r="E21" i="144"/>
  <c r="J21" i="144"/>
  <c r="P20" i="4"/>
  <c r="Q20" i="4" s="1"/>
  <c r="T20" i="4"/>
  <c r="AC15" i="145"/>
  <c r="D13" i="94"/>
  <c r="D15" i="155"/>
  <c r="D23" i="94"/>
  <c r="D25" i="155"/>
  <c r="D15" i="94"/>
  <c r="D17" i="155"/>
  <c r="Z18" i="101"/>
  <c r="AC20" i="137"/>
  <c r="N17" i="136"/>
  <c r="Z20" i="4"/>
  <c r="E15" i="134"/>
  <c r="E13" i="134"/>
  <c r="D15" i="95"/>
  <c r="AC15" i="147"/>
  <c r="E21" i="139"/>
  <c r="J13" i="145"/>
  <c r="E13" i="145"/>
  <c r="L12" i="95"/>
  <c r="F18" i="108"/>
  <c r="F18" i="141"/>
  <c r="T18" i="10"/>
  <c r="C13" i="84"/>
  <c r="I13" i="84" s="1"/>
  <c r="D31" i="84"/>
  <c r="Y11" i="104"/>
  <c r="N12" i="138"/>
  <c r="M31" i="138"/>
  <c r="N31" i="138" s="1"/>
  <c r="L29" i="55"/>
  <c r="E17" i="142"/>
  <c r="J17" i="142"/>
  <c r="G14" i="144"/>
  <c r="V21" i="104"/>
  <c r="W21" i="104" s="1"/>
  <c r="D21" i="95"/>
  <c r="T24" i="101"/>
  <c r="P24" i="101"/>
  <c r="Q24" i="101" s="1"/>
  <c r="D18" i="95"/>
  <c r="V28" i="105"/>
  <c r="W28" i="105" s="1"/>
  <c r="N21" i="136"/>
  <c r="Y24" i="103"/>
  <c r="Z24" i="103" s="1"/>
  <c r="G23" i="139"/>
  <c r="G28" i="137"/>
  <c r="H28" i="137" s="1"/>
  <c r="K20" i="92"/>
  <c r="V25" i="105"/>
  <c r="W25" i="105" s="1"/>
  <c r="T27" i="51"/>
  <c r="N19" i="79"/>
  <c r="K16" i="98"/>
  <c r="D26" i="45"/>
  <c r="H18" i="108"/>
  <c r="H18" i="141"/>
  <c r="H23" i="141"/>
  <c r="H23" i="108"/>
  <c r="L22" i="108"/>
  <c r="D28" i="57"/>
  <c r="D21" i="94"/>
  <c r="D23" i="155"/>
  <c r="E22" i="142"/>
  <c r="J22" i="142"/>
  <c r="L21" i="43"/>
  <c r="K21" i="43"/>
  <c r="D26" i="137"/>
  <c r="S29" i="57"/>
  <c r="T11" i="57"/>
  <c r="T14" i="50"/>
  <c r="D16" i="51"/>
  <c r="E18" i="107"/>
  <c r="T18" i="53"/>
  <c r="E25" i="137"/>
  <c r="D37" i="77"/>
  <c r="S28" i="104"/>
  <c r="D29" i="138"/>
  <c r="E29" i="138" s="1"/>
  <c r="G18" i="143"/>
  <c r="D21" i="56"/>
  <c r="D15" i="53"/>
  <c r="Z28" i="100"/>
  <c r="W20" i="100"/>
  <c r="S29" i="51"/>
  <c r="T29" i="51" s="1"/>
  <c r="T11" i="51"/>
  <c r="G25" i="143"/>
  <c r="AC14" i="144"/>
  <c r="E28" i="137"/>
  <c r="F28" i="137" s="1"/>
  <c r="AC22" i="143"/>
  <c r="C23" i="106"/>
  <c r="Z23" i="100"/>
  <c r="P26" i="101"/>
  <c r="Q26" i="101" s="1"/>
  <c r="T26" i="101"/>
  <c r="J18" i="143"/>
  <c r="E18" i="143"/>
  <c r="G14" i="142"/>
  <c r="S22" i="103"/>
  <c r="D23" i="134"/>
  <c r="D23" i="136"/>
  <c r="E23" i="136" s="1"/>
  <c r="D23" i="140"/>
  <c r="S22" i="105"/>
  <c r="D14" i="107"/>
  <c r="D29" i="3"/>
  <c r="E25" i="3" s="1"/>
  <c r="C10" i="3"/>
  <c r="V18" i="105"/>
  <c r="W18" i="105" s="1"/>
  <c r="P13" i="101"/>
  <c r="Q13" i="101" s="1"/>
  <c r="T13" i="101"/>
  <c r="AC13" i="125"/>
  <c r="AA13" i="125" s="1"/>
  <c r="E25" i="139"/>
  <c r="W19" i="79"/>
  <c r="Q16" i="98"/>
  <c r="F17" i="45"/>
  <c r="T25" i="50"/>
  <c r="E19" i="92"/>
  <c r="AC19" i="68"/>
  <c r="E19" i="152"/>
  <c r="V27" i="48"/>
  <c r="Y27" i="48" s="1"/>
  <c r="F27" i="96"/>
  <c r="D16" i="96"/>
  <c r="Q29" i="50"/>
  <c r="E15" i="137"/>
  <c r="L27" i="108"/>
  <c r="Z20" i="101"/>
  <c r="N14" i="138"/>
  <c r="Y13" i="104"/>
  <c r="Z13" i="104" s="1"/>
  <c r="D29" i="139"/>
  <c r="AC20" i="139"/>
  <c r="S18" i="105"/>
  <c r="D19" i="140"/>
  <c r="P14" i="100"/>
  <c r="Q14" i="100" s="1"/>
  <c r="T14" i="100"/>
  <c r="G16" i="142"/>
  <c r="T18" i="56"/>
  <c r="S17" i="103"/>
  <c r="D18" i="134"/>
  <c r="S31" i="147"/>
  <c r="Y17" i="105"/>
  <c r="Z17" i="105" s="1"/>
  <c r="N18" i="140"/>
  <c r="N28" i="136"/>
  <c r="F30" i="48"/>
  <c r="F10" i="96"/>
  <c r="V10" i="48"/>
  <c r="T22" i="55"/>
  <c r="C25" i="84"/>
  <c r="AC21" i="145"/>
  <c r="L12" i="43"/>
  <c r="K12" i="43"/>
  <c r="K15" i="79"/>
  <c r="I12" i="98"/>
  <c r="T18" i="54"/>
  <c r="H19" i="95"/>
  <c r="P16" i="100"/>
  <c r="Q16" i="100" s="1"/>
  <c r="T16" i="100"/>
  <c r="F24" i="94"/>
  <c r="V24" i="34"/>
  <c r="Y24" i="34" s="1"/>
  <c r="G18" i="147"/>
  <c r="T15" i="54"/>
  <c r="D12" i="96"/>
  <c r="E20" i="144"/>
  <c r="J20" i="144"/>
  <c r="T14" i="51"/>
  <c r="U21" i="34"/>
  <c r="L21" i="94"/>
  <c r="J31" i="36"/>
  <c r="D15" i="45"/>
  <c r="F24" i="141"/>
  <c r="T24" i="10"/>
  <c r="F24" i="108"/>
  <c r="N29" i="55"/>
  <c r="Z28" i="101"/>
  <c r="T26" i="10"/>
  <c r="F26" i="108"/>
  <c r="F26" i="141"/>
  <c r="V21" i="105"/>
  <c r="W21" i="105" s="1"/>
  <c r="W11" i="4"/>
  <c r="V30" i="4"/>
  <c r="W30" i="4" s="1"/>
  <c r="N15" i="125"/>
  <c r="Z11" i="101"/>
  <c r="Y30" i="101"/>
  <c r="Z30" i="101" s="1"/>
  <c r="L13" i="97"/>
  <c r="T12" i="10"/>
  <c r="F12" i="141"/>
  <c r="F12" i="108"/>
  <c r="T19" i="55"/>
  <c r="V22" i="104"/>
  <c r="W22" i="104" s="1"/>
  <c r="E21" i="3"/>
  <c r="D25" i="107"/>
  <c r="C21" i="3"/>
  <c r="D14" i="50"/>
  <c r="D28" i="136"/>
  <c r="E28" i="136" s="1"/>
  <c r="Y14" i="103"/>
  <c r="Z14" i="103" s="1"/>
  <c r="D27" i="56"/>
  <c r="G25" i="145"/>
  <c r="L11" i="96"/>
  <c r="F23" i="141"/>
  <c r="T23" i="10"/>
  <c r="F23" i="108"/>
  <c r="F18" i="97"/>
  <c r="V18" i="49"/>
  <c r="Y18" i="49" s="1"/>
  <c r="G13" i="98"/>
  <c r="Z15" i="100"/>
  <c r="D14" i="95"/>
  <c r="G20" i="142"/>
  <c r="D20" i="140"/>
  <c r="S19" i="105"/>
  <c r="G18" i="92"/>
  <c r="G18" i="152"/>
  <c r="M13" i="152"/>
  <c r="M13" i="92"/>
  <c r="L29" i="50"/>
  <c r="T21" i="56"/>
  <c r="S31" i="148"/>
  <c r="D20" i="137"/>
  <c r="AB31" i="143"/>
  <c r="T26" i="52"/>
  <c r="J25" i="96"/>
  <c r="G21" i="139"/>
  <c r="Z26" i="101"/>
  <c r="Y15" i="103"/>
  <c r="Z15" i="103" s="1"/>
  <c r="D15" i="97"/>
  <c r="S14" i="103"/>
  <c r="D15" i="134"/>
  <c r="T22" i="101"/>
  <c r="P22" i="101"/>
  <c r="Q22" i="101" s="1"/>
  <c r="E21" i="147"/>
  <c r="J21" i="147"/>
  <c r="E16" i="107"/>
  <c r="AC20" i="144"/>
  <c r="Y28" i="103"/>
  <c r="Z28" i="103" s="1"/>
  <c r="T22" i="50"/>
  <c r="J14" i="96"/>
  <c r="T11" i="101"/>
  <c r="S30" i="101"/>
  <c r="T30" i="101" s="1"/>
  <c r="P11" i="101"/>
  <c r="G14" i="139"/>
  <c r="AC19" i="134"/>
  <c r="E25" i="134"/>
  <c r="D20" i="136"/>
  <c r="E20" i="136" s="1"/>
  <c r="F27" i="108"/>
  <c r="F27" i="141"/>
  <c r="T27" i="10"/>
  <c r="G27" i="142"/>
  <c r="N15" i="140"/>
  <c r="Y14" i="105"/>
  <c r="Z14" i="105" s="1"/>
  <c r="G13" i="148"/>
  <c r="Q13" i="98"/>
  <c r="AC14" i="148"/>
  <c r="J27" i="144"/>
  <c r="E27" i="144"/>
  <c r="J18" i="94"/>
  <c r="E28" i="143"/>
  <c r="J28" i="143"/>
  <c r="F18" i="94"/>
  <c r="V18" i="34"/>
  <c r="F25" i="45"/>
  <c r="E19" i="137"/>
  <c r="F19" i="137" s="1"/>
  <c r="T11" i="50"/>
  <c r="S29" i="50"/>
  <c r="J18" i="97"/>
  <c r="Z25" i="100"/>
  <c r="D24" i="55"/>
  <c r="S17" i="92"/>
  <c r="S17" i="152"/>
  <c r="Z21" i="68"/>
  <c r="D14" i="137"/>
  <c r="L12" i="97"/>
  <c r="H29" i="107"/>
  <c r="G16" i="143"/>
  <c r="Q13" i="92"/>
  <c r="Q13" i="152"/>
  <c r="R22" i="10"/>
  <c r="J22" i="108"/>
  <c r="J22" i="141"/>
  <c r="Z25" i="4"/>
  <c r="H20" i="95"/>
  <c r="S28" i="105"/>
  <c r="D29" i="140"/>
  <c r="D19" i="139"/>
  <c r="L15" i="97"/>
  <c r="D24" i="96"/>
  <c r="D12" i="57"/>
  <c r="S18" i="103"/>
  <c r="D19" i="134"/>
  <c r="O13" i="98"/>
  <c r="L15" i="95"/>
  <c r="AC24" i="137"/>
  <c r="W16" i="4"/>
  <c r="N18" i="136"/>
  <c r="Q14" i="92"/>
  <c r="Q14" i="152"/>
  <c r="K15" i="125"/>
  <c r="F12" i="96"/>
  <c r="V12" i="48"/>
  <c r="Y12" i="48" s="1"/>
  <c r="C18" i="84"/>
  <c r="S31" i="143"/>
  <c r="C20" i="106"/>
  <c r="Z27" i="101"/>
  <c r="D28" i="55"/>
  <c r="E30" i="107"/>
  <c r="T15" i="56"/>
  <c r="G15" i="137"/>
  <c r="T13" i="52"/>
  <c r="G19" i="137"/>
  <c r="H19" i="137" s="1"/>
  <c r="G16" i="144"/>
  <c r="AC12" i="79"/>
  <c r="E15" i="79"/>
  <c r="E12" i="98"/>
  <c r="T19" i="50"/>
  <c r="X31" i="139"/>
  <c r="G27" i="144"/>
  <c r="G26" i="137"/>
  <c r="L21" i="108"/>
  <c r="G17" i="137"/>
  <c r="H17" i="137" s="1"/>
  <c r="E14" i="139"/>
  <c r="D22" i="45"/>
  <c r="H25" i="107"/>
  <c r="C20" i="3"/>
  <c r="D24" i="107"/>
  <c r="E20" i="3"/>
  <c r="L11" i="102"/>
  <c r="K11" i="102"/>
  <c r="Z13" i="4"/>
  <c r="L29" i="53"/>
  <c r="E12" i="145"/>
  <c r="L31" i="145"/>
  <c r="J12" i="145"/>
  <c r="L15" i="108"/>
  <c r="P28" i="4"/>
  <c r="Q28" i="4" s="1"/>
  <c r="T28" i="4"/>
  <c r="Z28" i="4"/>
  <c r="T27" i="101"/>
  <c r="P27" i="101"/>
  <c r="Q27" i="101" s="1"/>
  <c r="G14" i="98"/>
  <c r="V24" i="104"/>
  <c r="W24" i="104" s="1"/>
  <c r="E24" i="145"/>
  <c r="J24" i="145"/>
  <c r="D20" i="139"/>
  <c r="K29" i="10"/>
  <c r="F10" i="108"/>
  <c r="F10" i="141"/>
  <c r="T10" i="10"/>
  <c r="E22" i="139"/>
  <c r="Z16" i="100"/>
  <c r="C16" i="3"/>
  <c r="D20" i="107"/>
  <c r="E16" i="3"/>
  <c r="V26" i="47"/>
  <c r="Y26" i="47" s="1"/>
  <c r="F26" i="95"/>
  <c r="H18" i="94"/>
  <c r="T19" i="54"/>
  <c r="T27" i="56"/>
  <c r="G27" i="137"/>
  <c r="D22" i="139"/>
  <c r="L26" i="97"/>
  <c r="E11" i="3"/>
  <c r="D15" i="107"/>
  <c r="C11" i="3"/>
  <c r="E29" i="139"/>
  <c r="F29" i="139" s="1"/>
  <c r="J23" i="144"/>
  <c r="E23" i="144"/>
  <c r="W12" i="4"/>
  <c r="Y13" i="103"/>
  <c r="Z13" i="103" s="1"/>
  <c r="L12" i="96"/>
  <c r="E22" i="144"/>
  <c r="J22" i="144"/>
  <c r="V25" i="104"/>
  <c r="W25" i="104" s="1"/>
  <c r="J11" i="95"/>
  <c r="AC17" i="144"/>
  <c r="E19" i="134"/>
  <c r="V25" i="47"/>
  <c r="Y25" i="47" s="1"/>
  <c r="F25" i="95"/>
  <c r="D13" i="54"/>
  <c r="D28" i="50"/>
  <c r="H16" i="107"/>
  <c r="L25" i="102"/>
  <c r="K25" i="102"/>
  <c r="G25" i="144"/>
  <c r="W27" i="100"/>
  <c r="D14" i="56"/>
  <c r="D20" i="138"/>
  <c r="E20" i="138" s="1"/>
  <c r="S19" i="104"/>
  <c r="AC22" i="139"/>
  <c r="W26" i="101"/>
  <c r="F17" i="94"/>
  <c r="V17" i="34"/>
  <c r="H24" i="94"/>
  <c r="K22" i="43"/>
  <c r="L22" i="43"/>
  <c r="D25" i="52"/>
  <c r="D16" i="45"/>
  <c r="J30" i="45"/>
  <c r="F12" i="45"/>
  <c r="J17" i="144"/>
  <c r="D17" i="144" s="1"/>
  <c r="K17" i="144" s="1"/>
  <c r="E17" i="144"/>
  <c r="H17" i="107"/>
  <c r="J14" i="95"/>
  <c r="T26" i="50"/>
  <c r="AC22" i="145"/>
  <c r="W25" i="100"/>
  <c r="L30" i="47"/>
  <c r="M18" i="98"/>
  <c r="E18" i="152"/>
  <c r="AC18" i="68"/>
  <c r="E18" i="92"/>
  <c r="H17" i="94"/>
  <c r="T14" i="57"/>
  <c r="V30" i="101"/>
  <c r="W30" i="101" s="1"/>
  <c r="W11" i="101"/>
  <c r="J18" i="95"/>
  <c r="S13" i="104"/>
  <c r="D14" i="138"/>
  <c r="E14" i="138" s="1"/>
  <c r="T11" i="100"/>
  <c r="S30" i="100"/>
  <c r="T30" i="100" s="1"/>
  <c r="P11" i="100"/>
  <c r="D26" i="138"/>
  <c r="E26" i="138" s="1"/>
  <c r="S25" i="104"/>
  <c r="L24" i="97"/>
  <c r="U31" i="145"/>
  <c r="AC20" i="134"/>
  <c r="D21" i="55"/>
  <c r="H15" i="96"/>
  <c r="J20" i="142"/>
  <c r="E20" i="142"/>
  <c r="C24" i="84"/>
  <c r="I24" i="84" s="1"/>
  <c r="D24" i="97"/>
  <c r="J31" i="136"/>
  <c r="K31" i="136" s="1"/>
  <c r="AC28" i="137"/>
  <c r="G16" i="134"/>
  <c r="H16" i="134" s="1"/>
  <c r="Y27" i="105"/>
  <c r="Z27" i="105" s="1"/>
  <c r="N28" i="140"/>
  <c r="G15" i="92"/>
  <c r="Q15" i="79"/>
  <c r="M12" i="98"/>
  <c r="I29" i="52"/>
  <c r="S18" i="98"/>
  <c r="J19" i="96"/>
  <c r="F10" i="95"/>
  <c r="F30" i="47"/>
  <c r="V10" i="47"/>
  <c r="AC19" i="148"/>
  <c r="D19" i="138"/>
  <c r="E19" i="138" s="1"/>
  <c r="S18" i="104"/>
  <c r="D28" i="138"/>
  <c r="E28" i="138" s="1"/>
  <c r="S27" i="104"/>
  <c r="D24" i="140"/>
  <c r="S23" i="105"/>
  <c r="T12" i="55"/>
  <c r="M31" i="140"/>
  <c r="N31" i="140" s="1"/>
  <c r="Y11" i="105"/>
  <c r="N12" i="140"/>
  <c r="D18" i="96"/>
  <c r="T15" i="52"/>
  <c r="V20" i="103"/>
  <c r="W20" i="103" s="1"/>
  <c r="P17" i="4"/>
  <c r="Q17" i="4" s="1"/>
  <c r="T17" i="4"/>
  <c r="U31" i="137"/>
  <c r="T27" i="54"/>
  <c r="C23" i="84"/>
  <c r="AC15" i="143"/>
  <c r="G18" i="139"/>
  <c r="G27" i="139"/>
  <c r="T28" i="57"/>
  <c r="T18" i="51"/>
  <c r="N15" i="136"/>
  <c r="K18" i="98"/>
  <c r="S31" i="145"/>
  <c r="X11" i="10"/>
  <c r="L11" i="108"/>
  <c r="D25" i="54"/>
  <c r="F18" i="96"/>
  <c r="V18" i="48"/>
  <c r="Y18" i="48" s="1"/>
  <c r="V16" i="103"/>
  <c r="W16" i="103" s="1"/>
  <c r="G15" i="134"/>
  <c r="J20" i="96"/>
  <c r="T15" i="55"/>
  <c r="P20" i="58"/>
  <c r="N29" i="51"/>
  <c r="D17" i="52"/>
  <c r="F13" i="96"/>
  <c r="V13" i="48"/>
  <c r="Y13" i="48" s="1"/>
  <c r="M12" i="92"/>
  <c r="M12" i="152"/>
  <c r="Q16" i="68"/>
  <c r="D25" i="56"/>
  <c r="I16" i="98"/>
  <c r="K19" i="79"/>
  <c r="D18" i="107"/>
  <c r="C14" i="3"/>
  <c r="D18" i="55"/>
  <c r="G14" i="148"/>
  <c r="F19" i="94"/>
  <c r="V19" i="34"/>
  <c r="V19" i="105"/>
  <c r="W19" i="105" s="1"/>
  <c r="N13" i="140"/>
  <c r="Y12" i="105"/>
  <c r="Z12" i="105" s="1"/>
  <c r="V24" i="103"/>
  <c r="W24" i="103" s="1"/>
  <c r="N23" i="136"/>
  <c r="Q20" i="92"/>
  <c r="D18" i="136"/>
  <c r="E18" i="136" s="1"/>
  <c r="Z11" i="4"/>
  <c r="Y30" i="4"/>
  <c r="Z30" i="4" s="1"/>
  <c r="D24" i="138"/>
  <c r="E24" i="138" s="1"/>
  <c r="S23" i="104"/>
  <c r="W17" i="101"/>
  <c r="J12" i="142"/>
  <c r="E12" i="142"/>
  <c r="L31" i="142"/>
  <c r="E31" i="142" s="1"/>
  <c r="D20" i="55"/>
  <c r="G29" i="143"/>
  <c r="Y21" i="103"/>
  <c r="Z21" i="103" s="1"/>
  <c r="D21" i="54"/>
  <c r="C18" i="3"/>
  <c r="D22" i="107"/>
  <c r="E18" i="3"/>
  <c r="F16" i="108"/>
  <c r="F16" i="141"/>
  <c r="T16" i="10"/>
  <c r="H17" i="97"/>
  <c r="L26" i="108"/>
  <c r="X26" i="10"/>
  <c r="T25" i="51"/>
  <c r="E17" i="152"/>
  <c r="E17" i="92"/>
  <c r="AC17" i="68"/>
  <c r="E21" i="68"/>
  <c r="Z14" i="4"/>
  <c r="W19" i="101"/>
  <c r="J22" i="147"/>
  <c r="E22" i="147"/>
  <c r="Z19" i="4"/>
  <c r="F26" i="97"/>
  <c r="V26" i="49"/>
  <c r="Y26" i="49" s="1"/>
  <c r="N23" i="140"/>
  <c r="Y22" i="105"/>
  <c r="Z22" i="105" s="1"/>
  <c r="T26" i="53"/>
  <c r="Z18" i="4"/>
  <c r="S12" i="104"/>
  <c r="D13" i="138"/>
  <c r="E13" i="138" s="1"/>
  <c r="T23" i="51"/>
  <c r="Z31" i="143"/>
  <c r="H12" i="96"/>
  <c r="Y15" i="104"/>
  <c r="Z15" i="104" s="1"/>
  <c r="N16" i="138"/>
  <c r="H16" i="95"/>
  <c r="D21" i="136"/>
  <c r="E21" i="136" s="1"/>
  <c r="AC26" i="145"/>
  <c r="H22" i="97"/>
  <c r="Y17" i="103"/>
  <c r="Z17" i="103" s="1"/>
  <c r="Y30" i="100"/>
  <c r="Z30" i="100" s="1"/>
  <c r="Z11" i="100"/>
  <c r="F16" i="96"/>
  <c r="V16" i="48"/>
  <c r="Y16" i="48" s="1"/>
  <c r="S29" i="54"/>
  <c r="T11" i="54"/>
  <c r="G18" i="142"/>
  <c r="E13" i="137"/>
  <c r="F13" i="137" s="1"/>
  <c r="AC14" i="68"/>
  <c r="E14" i="152"/>
  <c r="E14" i="92"/>
  <c r="T24" i="56"/>
  <c r="E23" i="134"/>
  <c r="AC23" i="143"/>
  <c r="D18" i="139"/>
  <c r="S29" i="55"/>
  <c r="T29" i="55" s="1"/>
  <c r="T11" i="55"/>
  <c r="T20" i="57"/>
  <c r="S14" i="104"/>
  <c r="D15" i="138"/>
  <c r="E15" i="138" s="1"/>
  <c r="D28" i="52"/>
  <c r="G26" i="143"/>
  <c r="G26" i="144"/>
  <c r="AC17" i="137"/>
  <c r="H12" i="94"/>
  <c r="U12" i="34"/>
  <c r="L12" i="94"/>
  <c r="J17" i="145"/>
  <c r="E17" i="145"/>
  <c r="T13" i="50"/>
  <c r="C30" i="84"/>
  <c r="J18" i="148"/>
  <c r="E18" i="148"/>
  <c r="E14" i="143"/>
  <c r="J14" i="143"/>
  <c r="Q14" i="98"/>
  <c r="D18" i="50"/>
  <c r="I12" i="92"/>
  <c r="I12" i="152"/>
  <c r="I16" i="152" s="1"/>
  <c r="K16" i="68"/>
  <c r="K23" i="68" s="1"/>
  <c r="R15" i="10"/>
  <c r="J15" i="141"/>
  <c r="J15" i="108"/>
  <c r="H19" i="108"/>
  <c r="H19" i="141"/>
  <c r="V22" i="105"/>
  <c r="W22" i="105" s="1"/>
  <c r="AC14" i="145"/>
  <c r="E21" i="134"/>
  <c r="F21" i="134" s="1"/>
  <c r="AC28" i="147"/>
  <c r="F25" i="94"/>
  <c r="N25" i="94" s="1"/>
  <c r="V25" i="34"/>
  <c r="D13" i="139"/>
  <c r="D12" i="54"/>
  <c r="P21" i="101"/>
  <c r="Q21" i="101" s="1"/>
  <c r="T21" i="101"/>
  <c r="E21" i="145"/>
  <c r="J21" i="145"/>
  <c r="D19" i="97"/>
  <c r="H21" i="95"/>
  <c r="T24" i="4"/>
  <c r="P24" i="4"/>
  <c r="Q24" i="4" s="1"/>
  <c r="G19" i="142"/>
  <c r="D23" i="97"/>
  <c r="G23" i="148"/>
  <c r="D29" i="136"/>
  <c r="E29" i="136" s="1"/>
  <c r="G22" i="137"/>
  <c r="H22" i="137" s="1"/>
  <c r="AC16" i="148"/>
  <c r="G19" i="92"/>
  <c r="G19" i="152"/>
  <c r="AC25" i="143"/>
  <c r="T26" i="51"/>
  <c r="I13" i="98"/>
  <c r="J19" i="147"/>
  <c r="E19" i="147"/>
  <c r="AC16" i="137"/>
  <c r="W22" i="4"/>
  <c r="AC27" i="143"/>
  <c r="G19" i="148"/>
  <c r="F15" i="45"/>
  <c r="W23" i="4"/>
  <c r="D26" i="140"/>
  <c r="S25" i="105"/>
  <c r="L16" i="95"/>
  <c r="AC12" i="137"/>
  <c r="AB31" i="137"/>
  <c r="AC31" i="137" s="1"/>
  <c r="V23" i="103"/>
  <c r="W23" i="103" s="1"/>
  <c r="T15" i="53"/>
  <c r="T21" i="52"/>
  <c r="AC18" i="139"/>
  <c r="T13" i="55"/>
  <c r="T24" i="50"/>
  <c r="I20" i="58"/>
  <c r="H27" i="96"/>
  <c r="W14" i="100"/>
  <c r="D25" i="45"/>
  <c r="H19" i="79"/>
  <c r="G16" i="98"/>
  <c r="F18" i="95"/>
  <c r="V18" i="47"/>
  <c r="Y18" i="47" s="1"/>
  <c r="C27" i="84"/>
  <c r="I27" i="84" s="1"/>
  <c r="G17" i="147"/>
  <c r="T17" i="55"/>
  <c r="T16" i="68"/>
  <c r="O12" i="152"/>
  <c r="O12" i="92"/>
  <c r="L17" i="95"/>
  <c r="L23" i="95"/>
  <c r="J30" i="47"/>
  <c r="D14" i="96"/>
  <c r="Z31" i="134"/>
  <c r="D18" i="53"/>
  <c r="E13" i="144"/>
  <c r="J13" i="144"/>
  <c r="W25" i="4"/>
  <c r="G25" i="134"/>
  <c r="E17" i="137"/>
  <c r="F17" i="137" s="1"/>
  <c r="Y20" i="103"/>
  <c r="Z20" i="103" s="1"/>
  <c r="G13" i="142"/>
  <c r="G24" i="137"/>
  <c r="H24" i="137" s="1"/>
  <c r="AC16" i="134"/>
  <c r="T24" i="52"/>
  <c r="U31" i="148"/>
  <c r="T13" i="100"/>
  <c r="P13" i="100"/>
  <c r="Q13" i="100" s="1"/>
  <c r="G28" i="145"/>
  <c r="G24" i="144"/>
  <c r="V26" i="48"/>
  <c r="Y26" i="48" s="1"/>
  <c r="F26" i="96"/>
  <c r="G26" i="139"/>
  <c r="D11" i="52"/>
  <c r="G29" i="52"/>
  <c r="T19" i="53"/>
  <c r="H13" i="95"/>
  <c r="W17" i="100"/>
  <c r="AC15" i="148"/>
  <c r="E15" i="92"/>
  <c r="AC15" i="68"/>
  <c r="Z23" i="101"/>
  <c r="G23" i="147"/>
  <c r="G26" i="134"/>
  <c r="V16" i="104"/>
  <c r="W16" i="104" s="1"/>
  <c r="T16" i="101"/>
  <c r="P16" i="101"/>
  <c r="Q16" i="101" s="1"/>
  <c r="AC16" i="79"/>
  <c r="E19" i="79"/>
  <c r="E16" i="98"/>
  <c r="J13" i="95"/>
  <c r="T12" i="54"/>
  <c r="G21" i="144"/>
  <c r="G29" i="139"/>
  <c r="H29" i="139" s="1"/>
  <c r="G18" i="148"/>
  <c r="T26" i="4"/>
  <c r="P26" i="4"/>
  <c r="Q26" i="4" s="1"/>
  <c r="Z16" i="4"/>
  <c r="D25" i="97"/>
  <c r="D13" i="97"/>
  <c r="T25" i="4"/>
  <c r="P25" i="4"/>
  <c r="Q25" i="4" s="1"/>
  <c r="C18" i="106"/>
  <c r="E28" i="134"/>
  <c r="F28" i="134" s="1"/>
  <c r="H30" i="34"/>
  <c r="D16" i="139"/>
  <c r="F23" i="96"/>
  <c r="V23" i="48"/>
  <c r="Y23" i="48" s="1"/>
  <c r="C22" i="84"/>
  <c r="D12" i="140"/>
  <c r="S11" i="105"/>
  <c r="G31" i="140"/>
  <c r="AC22" i="144"/>
  <c r="O18" i="98"/>
  <c r="F13" i="97"/>
  <c r="V13" i="49"/>
  <c r="Y13" i="49" s="1"/>
  <c r="Y12" i="103"/>
  <c r="Z12" i="103" s="1"/>
  <c r="D10" i="95"/>
  <c r="D30" i="47"/>
  <c r="V14" i="105"/>
  <c r="W14" i="105" s="1"/>
  <c r="T17" i="51"/>
  <c r="C29" i="106"/>
  <c r="H14" i="97"/>
  <c r="F17" i="96"/>
  <c r="V17" i="48"/>
  <c r="Y17" i="48" s="1"/>
  <c r="V23" i="104"/>
  <c r="W23" i="104" s="1"/>
  <c r="W28" i="4"/>
  <c r="N26" i="140"/>
  <c r="Y25" i="105"/>
  <c r="Z25" i="105" s="1"/>
  <c r="T15" i="50"/>
  <c r="D23" i="56"/>
  <c r="Q21" i="68"/>
  <c r="M17" i="92"/>
  <c r="M17" i="152"/>
  <c r="V22" i="103"/>
  <c r="W22" i="103" s="1"/>
  <c r="G13" i="134"/>
  <c r="G27" i="134"/>
  <c r="H27" i="134" s="1"/>
  <c r="Y23" i="103"/>
  <c r="Z23" i="103" s="1"/>
  <c r="F20" i="95"/>
  <c r="V20" i="47"/>
  <c r="Y20" i="47" s="1"/>
  <c r="E18" i="147"/>
  <c r="J18" i="147"/>
  <c r="J10" i="95"/>
  <c r="R30" i="47"/>
  <c r="E13" i="143"/>
  <c r="J13" i="143"/>
  <c r="J27" i="97"/>
  <c r="J19" i="97"/>
  <c r="D20" i="57"/>
  <c r="Z15" i="125"/>
  <c r="S14" i="152"/>
  <c r="S14" i="92"/>
  <c r="AA14" i="68"/>
  <c r="V11" i="47"/>
  <c r="Y11" i="47" s="1"/>
  <c r="F11" i="95"/>
  <c r="G19" i="134"/>
  <c r="H19" i="134" s="1"/>
  <c r="D12" i="136"/>
  <c r="E12" i="136" s="1"/>
  <c r="G31" i="136"/>
  <c r="K13" i="98"/>
  <c r="D16" i="54"/>
  <c r="D28" i="45"/>
  <c r="F23" i="95"/>
  <c r="V23" i="47"/>
  <c r="Y23" i="47" s="1"/>
  <c r="G12" i="142"/>
  <c r="N31" i="142"/>
  <c r="E24" i="147"/>
  <c r="J24" i="147"/>
  <c r="D17" i="53"/>
  <c r="Z12" i="101"/>
  <c r="Z21" i="100"/>
  <c r="AC29" i="142"/>
  <c r="E15" i="139"/>
  <c r="F15" i="139" s="1"/>
  <c r="AC19" i="139"/>
  <c r="D30" i="34"/>
  <c r="D12" i="155"/>
  <c r="D10" i="94"/>
  <c r="G15" i="147"/>
  <c r="Y18" i="103"/>
  <c r="Z18" i="103" s="1"/>
  <c r="D22" i="138"/>
  <c r="E22" i="138" s="1"/>
  <c r="S21" i="104"/>
  <c r="AC29" i="139"/>
  <c r="H15" i="97"/>
  <c r="L26" i="95"/>
  <c r="J15" i="148"/>
  <c r="E15" i="148"/>
  <c r="D22" i="95"/>
  <c r="C17" i="106"/>
  <c r="J22" i="145"/>
  <c r="E22" i="145"/>
  <c r="AC21" i="139"/>
  <c r="S12" i="105"/>
  <c r="D13" i="140"/>
  <c r="F28" i="45"/>
  <c r="J20" i="145"/>
  <c r="E20" i="145"/>
  <c r="V26" i="104"/>
  <c r="W26" i="104" s="1"/>
  <c r="E13" i="142"/>
  <c r="J13" i="142"/>
  <c r="G28" i="134"/>
  <c r="H28" i="134" s="1"/>
  <c r="I29" i="57"/>
  <c r="J29" i="57" s="1"/>
  <c r="AC22" i="147"/>
  <c r="T23" i="56"/>
  <c r="J21" i="96"/>
  <c r="R30" i="34"/>
  <c r="J10" i="94"/>
  <c r="N31" i="145"/>
  <c r="G12" i="145"/>
  <c r="D24" i="95"/>
  <c r="Z14" i="101"/>
  <c r="G24" i="145"/>
  <c r="J25" i="148"/>
  <c r="E25" i="148"/>
  <c r="T14" i="55"/>
  <c r="Y24" i="105"/>
  <c r="Z24" i="105" s="1"/>
  <c r="N25" i="140"/>
  <c r="AC18" i="137"/>
  <c r="D25" i="136"/>
  <c r="E25" i="136" s="1"/>
  <c r="E29" i="107"/>
  <c r="AC14" i="139"/>
  <c r="W15" i="4"/>
  <c r="H15" i="125"/>
  <c r="G17" i="148"/>
  <c r="E15" i="143"/>
  <c r="J15" i="143"/>
  <c r="T20" i="51"/>
  <c r="G19" i="139"/>
  <c r="G16" i="147"/>
  <c r="T18" i="57"/>
  <c r="G24" i="142"/>
  <c r="C19" i="84"/>
  <c r="D16" i="52"/>
  <c r="AC13" i="143"/>
  <c r="T17" i="52"/>
  <c r="Y18" i="105"/>
  <c r="Z18" i="105" s="1"/>
  <c r="N19" i="140"/>
  <c r="D17" i="139"/>
  <c r="K27" i="102"/>
  <c r="T23" i="55"/>
  <c r="D19" i="96"/>
  <c r="T22" i="57"/>
  <c r="E23" i="107"/>
  <c r="J28" i="145"/>
  <c r="E28" i="145"/>
  <c r="V15" i="105"/>
  <c r="W15" i="105" s="1"/>
  <c r="T27" i="52"/>
  <c r="G23" i="145"/>
  <c r="H16" i="94"/>
  <c r="AC29" i="137"/>
  <c r="H27" i="107"/>
  <c r="AC26" i="144"/>
  <c r="I15" i="92"/>
  <c r="G29" i="53"/>
  <c r="D11" i="53"/>
  <c r="J25" i="147"/>
  <c r="E25" i="147"/>
  <c r="H22" i="107"/>
  <c r="T12" i="56"/>
  <c r="T12" i="57"/>
  <c r="X24" i="10"/>
  <c r="L24" i="108"/>
  <c r="D11" i="97"/>
  <c r="Y20" i="104"/>
  <c r="Z20" i="104" s="1"/>
  <c r="N21" i="138"/>
  <c r="Q19" i="79"/>
  <c r="M16" i="98"/>
  <c r="C16" i="84"/>
  <c r="T23" i="50"/>
  <c r="S12" i="103"/>
  <c r="D13" i="134"/>
  <c r="Z31" i="139"/>
  <c r="Y13" i="105"/>
  <c r="Z13" i="105" s="1"/>
  <c r="N14" i="140"/>
  <c r="T21" i="51"/>
  <c r="G17" i="144"/>
  <c r="H17" i="144" s="1"/>
  <c r="W14" i="101"/>
  <c r="AC28" i="142"/>
  <c r="Z25" i="101"/>
  <c r="D23" i="95"/>
  <c r="J12" i="148"/>
  <c r="L31" i="148"/>
  <c r="E12" i="148"/>
  <c r="D29" i="102"/>
  <c r="H31" i="107"/>
  <c r="W25" i="101"/>
  <c r="F16" i="94"/>
  <c r="V16" i="34"/>
  <c r="AC26" i="139"/>
  <c r="J27" i="148"/>
  <c r="E27" i="148"/>
  <c r="D16" i="95"/>
  <c r="D20" i="155"/>
  <c r="D18" i="94"/>
  <c r="J20" i="58"/>
  <c r="D25" i="139"/>
  <c r="D21" i="139"/>
  <c r="J25" i="145"/>
  <c r="E25" i="145"/>
  <c r="G17" i="142"/>
  <c r="H28" i="107"/>
  <c r="T28" i="51"/>
  <c r="T27" i="53"/>
  <c r="D14" i="139"/>
  <c r="L20" i="58"/>
  <c r="G13" i="139"/>
  <c r="H13" i="139" s="1"/>
  <c r="R20" i="58"/>
  <c r="G12" i="98"/>
  <c r="H15" i="79"/>
  <c r="E28" i="107"/>
  <c r="E23" i="139"/>
  <c r="F23" i="139" s="1"/>
  <c r="E26" i="107"/>
  <c r="Q12" i="98"/>
  <c r="W15" i="79"/>
  <c r="E29" i="137"/>
  <c r="T19" i="57"/>
  <c r="O19" i="92"/>
  <c r="O19" i="152"/>
  <c r="D26" i="155"/>
  <c r="D24" i="94"/>
  <c r="T13" i="57"/>
  <c r="S13" i="105"/>
  <c r="D14" i="140"/>
  <c r="D17" i="55"/>
  <c r="E14" i="107"/>
  <c r="H31" i="106"/>
  <c r="E24" i="137"/>
  <c r="F24" i="137" s="1"/>
  <c r="I29" i="53"/>
  <c r="Q31" i="139"/>
  <c r="T19" i="101"/>
  <c r="P19" i="101"/>
  <c r="Q19" i="101" s="1"/>
  <c r="N22" i="140"/>
  <c r="Y21" i="105"/>
  <c r="Z21" i="105" s="1"/>
  <c r="G15" i="139"/>
  <c r="H15" i="139" s="1"/>
  <c r="D22" i="96"/>
  <c r="D25" i="134"/>
  <c r="S24" i="103"/>
  <c r="E22" i="107"/>
  <c r="T13" i="54"/>
  <c r="AC29" i="147"/>
  <c r="H30" i="107"/>
  <c r="E22" i="148"/>
  <c r="J22" i="148"/>
  <c r="F13" i="45"/>
  <c r="S20" i="105"/>
  <c r="D21" i="140"/>
  <c r="I29" i="55"/>
  <c r="G18" i="145"/>
  <c r="AC15" i="139"/>
  <c r="J16" i="148"/>
  <c r="E16" i="148"/>
  <c r="Z21" i="101"/>
  <c r="T20" i="52"/>
  <c r="AC27" i="144"/>
  <c r="AC14" i="137"/>
  <c r="C21" i="84"/>
  <c r="E19" i="148"/>
  <c r="J19" i="148"/>
  <c r="AC24" i="147"/>
  <c r="N29" i="53"/>
  <c r="N29" i="140"/>
  <c r="Y28" i="105"/>
  <c r="Z28" i="105" s="1"/>
  <c r="V12" i="105"/>
  <c r="W12" i="105" s="1"/>
  <c r="P14" i="101"/>
  <c r="Q14" i="101" s="1"/>
  <c r="T14" i="101"/>
  <c r="T25" i="54"/>
  <c r="T28" i="54"/>
  <c r="W22" i="101"/>
  <c r="S21" i="103"/>
  <c r="D22" i="134"/>
  <c r="E19" i="107"/>
  <c r="G16" i="139"/>
  <c r="Z17" i="100"/>
  <c r="X16" i="10"/>
  <c r="L16" i="108"/>
  <c r="S13" i="98"/>
  <c r="G20" i="148"/>
  <c r="AC26" i="134"/>
  <c r="Y19" i="103"/>
  <c r="Z19" i="103" s="1"/>
  <c r="T28" i="55"/>
  <c r="E24" i="107"/>
  <c r="I23" i="106"/>
  <c r="T14" i="52"/>
  <c r="J15" i="142"/>
  <c r="E15" i="142"/>
  <c r="W26" i="100"/>
  <c r="G27" i="148"/>
  <c r="T24" i="57"/>
  <c r="G19" i="147"/>
  <c r="AC17" i="147"/>
  <c r="E17" i="107"/>
  <c r="T20" i="53"/>
  <c r="E18" i="137"/>
  <c r="F18" i="137" s="1"/>
  <c r="T20" i="55"/>
  <c r="O14" i="98"/>
  <c r="D15" i="137"/>
  <c r="T22" i="54"/>
  <c r="N31" i="148"/>
  <c r="G12" i="148"/>
  <c r="Z26" i="100"/>
  <c r="J23" i="145"/>
  <c r="D23" i="145" s="1"/>
  <c r="K23" i="145" s="1"/>
  <c r="E23" i="145"/>
  <c r="T14" i="53"/>
  <c r="E18" i="139"/>
  <c r="F18" i="139" s="1"/>
  <c r="N25" i="138"/>
  <c r="Y24" i="104"/>
  <c r="Z24" i="104" s="1"/>
  <c r="T13" i="53"/>
  <c r="T21" i="57"/>
  <c r="E31" i="107"/>
  <c r="T16" i="57"/>
  <c r="H21" i="108"/>
  <c r="H21" i="141"/>
  <c r="D29" i="137"/>
  <c r="W29" i="10"/>
  <c r="X10" i="10"/>
  <c r="L10" i="108"/>
  <c r="T21" i="53"/>
  <c r="G21" i="137"/>
  <c r="H21" i="137" s="1"/>
  <c r="N27" i="140"/>
  <c r="Y26" i="105"/>
  <c r="Z26" i="105" s="1"/>
  <c r="G16" i="145"/>
  <c r="H24" i="108"/>
  <c r="H24" i="141"/>
  <c r="T23" i="54"/>
  <c r="D17" i="96"/>
  <c r="D16" i="140"/>
  <c r="S15" i="105"/>
  <c r="E14" i="148"/>
  <c r="J14" i="148"/>
  <c r="D14" i="148" s="1"/>
  <c r="K14" i="148" s="1"/>
  <c r="K20" i="58"/>
  <c r="C15" i="84"/>
  <c r="I15" i="84" s="1"/>
  <c r="L13" i="94"/>
  <c r="U13" i="34"/>
  <c r="D14" i="94"/>
  <c r="D16" i="155"/>
  <c r="T16" i="54"/>
  <c r="G12" i="92"/>
  <c r="G12" i="152"/>
  <c r="H16" i="68"/>
  <c r="G16" i="137"/>
  <c r="H16" i="137" s="1"/>
  <c r="D20" i="97"/>
  <c r="J29" i="148"/>
  <c r="E29" i="148"/>
  <c r="N29" i="52"/>
  <c r="O29" i="52" s="1"/>
  <c r="H14" i="141"/>
  <c r="H14" i="108"/>
  <c r="E29" i="143"/>
  <c r="J29" i="143"/>
  <c r="J19" i="144"/>
  <c r="E19" i="144"/>
  <c r="N31" i="139"/>
  <c r="G12" i="139"/>
  <c r="D25" i="140"/>
  <c r="S24" i="105"/>
  <c r="Z17" i="4"/>
  <c r="T26" i="56"/>
  <c r="G15" i="148"/>
  <c r="D10" i="97"/>
  <c r="D30" i="49"/>
  <c r="T26" i="55"/>
  <c r="X20" i="10"/>
  <c r="L20" i="108"/>
  <c r="T16" i="51"/>
  <c r="AC18" i="144"/>
  <c r="AC28" i="144"/>
  <c r="E23" i="147"/>
  <c r="J23" i="147"/>
  <c r="F20" i="45"/>
  <c r="AC24" i="139"/>
  <c r="D12" i="95"/>
  <c r="H17" i="95"/>
  <c r="T18" i="52"/>
  <c r="T26" i="54"/>
  <c r="E17" i="139"/>
  <c r="I14" i="98"/>
  <c r="W13" i="101"/>
  <c r="F31" i="84"/>
  <c r="G25" i="147"/>
  <c r="J24" i="141"/>
  <c r="R24" i="10"/>
  <c r="J24" i="108"/>
  <c r="E24" i="143"/>
  <c r="J24" i="143"/>
  <c r="O20" i="58"/>
  <c r="L18" i="95"/>
  <c r="T20" i="50"/>
  <c r="D20" i="94"/>
  <c r="D22" i="155"/>
  <c r="Q17" i="98"/>
  <c r="F13" i="141"/>
  <c r="F13" i="108"/>
  <c r="T13" i="10"/>
  <c r="E15" i="125"/>
  <c r="AC12" i="125"/>
  <c r="AC19" i="144"/>
  <c r="T16" i="55"/>
  <c r="T24" i="55"/>
  <c r="Z22" i="4"/>
  <c r="V24" i="105"/>
  <c r="W24" i="105" s="1"/>
  <c r="E27" i="139"/>
  <c r="F29" i="45"/>
  <c r="T12" i="50"/>
  <c r="F18" i="45"/>
  <c r="G28" i="144"/>
  <c r="D26" i="95"/>
  <c r="D15" i="96"/>
  <c r="J21" i="143"/>
  <c r="E21" i="143"/>
  <c r="T27" i="55"/>
  <c r="T19" i="51"/>
  <c r="H26" i="141"/>
  <c r="H26" i="108"/>
  <c r="T13" i="56"/>
  <c r="AC13" i="147"/>
  <c r="I29" i="51"/>
  <c r="E27" i="107"/>
  <c r="E20" i="139"/>
  <c r="F20" i="139" s="1"/>
  <c r="E27" i="145"/>
  <c r="J27" i="145"/>
  <c r="G26" i="147"/>
  <c r="T19" i="56"/>
  <c r="F21" i="45"/>
  <c r="T23" i="53"/>
  <c r="G24" i="139"/>
  <c r="H24" i="139" s="1"/>
  <c r="F19" i="45"/>
  <c r="T18" i="50"/>
  <c r="T16" i="53"/>
  <c r="G13" i="147"/>
  <c r="T23" i="52"/>
  <c r="AC26" i="148"/>
  <c r="V13" i="105"/>
  <c r="W13" i="105" s="1"/>
  <c r="G22" i="147"/>
  <c r="G25" i="148"/>
  <c r="O17" i="98"/>
  <c r="T16" i="56"/>
  <c r="C28" i="84"/>
  <c r="D20" i="95"/>
  <c r="G25" i="139"/>
  <c r="J13" i="147"/>
  <c r="E13" i="147"/>
  <c r="E17" i="147"/>
  <c r="J17" i="147"/>
  <c r="AC29" i="144"/>
  <c r="E18" i="98"/>
  <c r="AC18" i="79"/>
  <c r="T26" i="57"/>
  <c r="E16" i="139"/>
  <c r="F16" i="139" s="1"/>
  <c r="W15" i="101"/>
  <c r="T22" i="51"/>
  <c r="Y12" i="104"/>
  <c r="Z12" i="104" s="1"/>
  <c r="N13" i="138"/>
  <c r="T16" i="50"/>
  <c r="Z24" i="101"/>
  <c r="AC25" i="139"/>
  <c r="E23" i="3"/>
  <c r="C23" i="3"/>
  <c r="D27" i="107"/>
  <c r="D26" i="96"/>
  <c r="E26" i="148"/>
  <c r="J26" i="148"/>
  <c r="G17" i="92"/>
  <c r="G17" i="152"/>
  <c r="G21" i="152" s="1"/>
  <c r="W17" i="152" s="1"/>
  <c r="H21" i="68"/>
  <c r="T15" i="79"/>
  <c r="O12" i="98"/>
  <c r="E20" i="107"/>
  <c r="AC16" i="139"/>
  <c r="AB31" i="147"/>
  <c r="D18" i="97"/>
  <c r="AC28" i="148"/>
  <c r="R19" i="10"/>
  <c r="J19" i="108"/>
  <c r="J19" i="141"/>
  <c r="Q20" i="58"/>
  <c r="E25" i="107"/>
  <c r="AC25" i="142"/>
  <c r="E21" i="107"/>
  <c r="I20" i="106"/>
  <c r="AC18" i="148"/>
  <c r="E20" i="58"/>
  <c r="D27" i="155"/>
  <c r="D25" i="94"/>
  <c r="AB31" i="139"/>
  <c r="AC12" i="139"/>
  <c r="D17" i="97"/>
  <c r="T22" i="53"/>
  <c r="D25" i="96"/>
  <c r="T17" i="57"/>
  <c r="AC18" i="147"/>
  <c r="J16" i="143"/>
  <c r="E16" i="143"/>
  <c r="G14" i="147"/>
  <c r="T24" i="53"/>
  <c r="J20" i="148"/>
  <c r="E20" i="148"/>
  <c r="T11" i="56"/>
  <c r="S29" i="56"/>
  <c r="T29" i="56" s="1"/>
  <c r="Z27" i="100"/>
  <c r="T28" i="56"/>
  <c r="E27" i="147"/>
  <c r="J27" i="147"/>
  <c r="S29" i="52"/>
  <c r="T29" i="52" s="1"/>
  <c r="T11" i="52"/>
  <c r="I29" i="56"/>
  <c r="J29" i="56" s="1"/>
  <c r="AC28" i="139"/>
  <c r="T11" i="53"/>
  <c r="S29" i="53"/>
  <c r="Y26" i="104"/>
  <c r="Z26" i="104" s="1"/>
  <c r="N27" i="138"/>
  <c r="F14" i="45"/>
  <c r="J16" i="108"/>
  <c r="J16" i="141"/>
  <c r="R16" i="10"/>
  <c r="Y17" i="104"/>
  <c r="Z17" i="104" s="1"/>
  <c r="N18" i="138"/>
  <c r="G13" i="137"/>
  <c r="H13" i="137" s="1"/>
  <c r="G21" i="145"/>
  <c r="U31" i="134"/>
  <c r="V31" i="134" s="1"/>
  <c r="J19" i="142"/>
  <c r="E19" i="142"/>
  <c r="S20" i="92"/>
  <c r="D27" i="57"/>
  <c r="V18" i="103"/>
  <c r="W18" i="103" s="1"/>
  <c r="E14" i="98"/>
  <c r="AC14" i="79"/>
  <c r="T14" i="54"/>
  <c r="T12" i="52"/>
  <c r="T25" i="101"/>
  <c r="P25" i="101"/>
  <c r="Q25" i="101" s="1"/>
  <c r="AC12" i="148"/>
  <c r="AB31" i="148"/>
  <c r="K17" i="98"/>
  <c r="D17" i="94"/>
  <c r="D19" i="155"/>
  <c r="I14" i="84"/>
  <c r="H15" i="107"/>
  <c r="L18" i="108"/>
  <c r="X18" i="10"/>
  <c r="T21" i="54"/>
  <c r="T13" i="51"/>
  <c r="D28" i="140"/>
  <c r="S27" i="105"/>
  <c r="D20" i="58"/>
  <c r="T20" i="56"/>
  <c r="D19" i="95"/>
  <c r="K19" i="43"/>
  <c r="L19" i="43"/>
  <c r="AC26" i="137"/>
  <c r="Z15" i="101"/>
  <c r="G20" i="144"/>
  <c r="F27" i="45"/>
  <c r="C20" i="84"/>
  <c r="E22" i="137"/>
  <c r="F22" i="137" s="1"/>
  <c r="G22" i="148"/>
  <c r="T25" i="53"/>
  <c r="C29" i="84"/>
  <c r="I29" i="84" s="1"/>
  <c r="D18" i="155"/>
  <c r="D16" i="94"/>
  <c r="V14" i="104"/>
  <c r="W14" i="104" s="1"/>
  <c r="M14" i="98"/>
  <c r="N17" i="140"/>
  <c r="Y16" i="105"/>
  <c r="Z16" i="105" s="1"/>
  <c r="V18" i="104"/>
  <c r="W18" i="104" s="1"/>
  <c r="G21" i="147"/>
  <c r="D25" i="95"/>
  <c r="E24" i="148"/>
  <c r="J24" i="148"/>
  <c r="J28" i="148"/>
  <c r="E28" i="148"/>
  <c r="T28" i="53"/>
  <c r="H26" i="107"/>
  <c r="I25" i="84"/>
  <c r="AC19" i="143"/>
  <c r="S26" i="105"/>
  <c r="D27" i="140"/>
  <c r="L18" i="94"/>
  <c r="U18" i="34"/>
  <c r="E16" i="144"/>
  <c r="J16" i="144"/>
  <c r="E28" i="147"/>
  <c r="J28" i="147"/>
  <c r="H22" i="94"/>
  <c r="T20" i="100"/>
  <c r="P20" i="100"/>
  <c r="Q20" i="100" s="1"/>
  <c r="C17" i="84"/>
  <c r="I17" i="84" s="1"/>
  <c r="T19" i="52"/>
  <c r="I18" i="84"/>
  <c r="H19" i="107"/>
  <c r="G27" i="147"/>
  <c r="L24" i="43"/>
  <c r="K24" i="43"/>
  <c r="D16" i="55"/>
  <c r="W28" i="100"/>
  <c r="F20" i="58"/>
  <c r="E13" i="92"/>
  <c r="E13" i="152"/>
  <c r="AC13" i="68"/>
  <c r="V17" i="103"/>
  <c r="W17" i="103" s="1"/>
  <c r="D27" i="139"/>
  <c r="C20" i="58"/>
  <c r="D12" i="94"/>
  <c r="D14" i="155"/>
  <c r="W24" i="101"/>
  <c r="T15" i="57"/>
  <c r="K14" i="98"/>
  <c r="C12" i="3"/>
  <c r="D16" i="107"/>
  <c r="E12" i="3"/>
  <c r="L25" i="108"/>
  <c r="X25" i="10"/>
  <c r="W18" i="101"/>
  <c r="V23" i="105"/>
  <c r="W23" i="105" s="1"/>
  <c r="J28" i="142"/>
  <c r="E28" i="142"/>
  <c r="V17" i="105"/>
  <c r="W17" i="105" s="1"/>
  <c r="X17" i="10"/>
  <c r="L17" i="108"/>
  <c r="T22" i="52"/>
  <c r="U31" i="139"/>
  <c r="Z31" i="147"/>
  <c r="T21" i="50"/>
  <c r="E24" i="139"/>
  <c r="F24" i="139" s="1"/>
  <c r="N29" i="50"/>
  <c r="O29" i="50" s="1"/>
  <c r="Z22" i="101"/>
  <c r="T18" i="55"/>
  <c r="D22" i="97"/>
  <c r="T25" i="56"/>
  <c r="D13" i="96"/>
  <c r="E15" i="107"/>
  <c r="H20" i="107"/>
  <c r="I19" i="84"/>
  <c r="AC20" i="148"/>
  <c r="N29" i="57"/>
  <c r="O29" i="57" s="1"/>
  <c r="E23" i="137"/>
  <c r="F23" i="137" s="1"/>
  <c r="AC27" i="139"/>
  <c r="AC27" i="142"/>
  <c r="D27" i="137"/>
  <c r="L17" i="102"/>
  <c r="K17" i="102"/>
  <c r="J21" i="94"/>
  <c r="M19" i="92"/>
  <c r="M19" i="152"/>
  <c r="T17" i="54"/>
  <c r="G14" i="137"/>
  <c r="H14" i="137" s="1"/>
  <c r="D30" i="48"/>
  <c r="D10" i="96"/>
  <c r="T21" i="10"/>
  <c r="F21" i="141"/>
  <c r="N21" i="141" s="1"/>
  <c r="G21" i="141" s="1"/>
  <c r="F21" i="108"/>
  <c r="N21" i="108" s="1"/>
  <c r="G21" i="108" s="1"/>
  <c r="T25" i="52"/>
  <c r="E20" i="134"/>
  <c r="F20" i="134" s="1"/>
  <c r="S17" i="104"/>
  <c r="D18" i="138"/>
  <c r="E18" i="138" s="1"/>
  <c r="T23" i="57"/>
  <c r="D11" i="96"/>
  <c r="T15" i="51"/>
  <c r="S17" i="105"/>
  <c r="D18" i="140"/>
  <c r="V28" i="103"/>
  <c r="W28" i="103" s="1"/>
  <c r="E16" i="134"/>
  <c r="F16" i="134" s="1"/>
  <c r="X31" i="134"/>
  <c r="Y11" i="103"/>
  <c r="V12" i="49"/>
  <c r="Y12" i="49" s="1"/>
  <c r="F12" i="97"/>
  <c r="F24" i="45"/>
  <c r="H24" i="107"/>
  <c r="I23" i="84"/>
  <c r="AC20" i="68"/>
  <c r="E20" i="92"/>
  <c r="T17" i="50"/>
  <c r="V19" i="104"/>
  <c r="W19" i="104" s="1"/>
  <c r="H24" i="97"/>
  <c r="T16" i="52"/>
  <c r="D12" i="97"/>
  <c r="D26" i="50"/>
  <c r="G18" i="137"/>
  <c r="H18" i="137" s="1"/>
  <c r="J26" i="141"/>
  <c r="J26" i="108"/>
  <c r="R26" i="10"/>
  <c r="H11" i="97"/>
  <c r="F30" i="34"/>
  <c r="V10" i="34"/>
  <c r="F10" i="94"/>
  <c r="N24" i="140"/>
  <c r="Y23" i="105"/>
  <c r="Z23" i="105" s="1"/>
  <c r="G31" i="138"/>
  <c r="S11" i="104"/>
  <c r="D12" i="138"/>
  <c r="E12" i="138" s="1"/>
  <c r="G29" i="55"/>
  <c r="D11" i="55"/>
  <c r="D26" i="139"/>
  <c r="T22" i="56"/>
  <c r="H21" i="107"/>
  <c r="D14" i="97"/>
  <c r="F23" i="45"/>
  <c r="D21" i="155"/>
  <c r="D19" i="94"/>
  <c r="H23" i="107"/>
  <c r="I22" i="84"/>
  <c r="H22" i="141"/>
  <c r="H22" i="108"/>
  <c r="T29" i="53" l="1"/>
  <c r="F12" i="139"/>
  <c r="AC31" i="139"/>
  <c r="H12" i="139"/>
  <c r="N11" i="95"/>
  <c r="AC16" i="144"/>
  <c r="H16" i="139"/>
  <c r="H19" i="139"/>
  <c r="N13" i="97"/>
  <c r="E10" i="3"/>
  <c r="AC19" i="142"/>
  <c r="F19" i="134"/>
  <c r="U19" i="10"/>
  <c r="O29" i="55"/>
  <c r="J29" i="51"/>
  <c r="Q21" i="152"/>
  <c r="AB17" i="152" s="1"/>
  <c r="AC20" i="145"/>
  <c r="V31" i="137"/>
  <c r="F25" i="137"/>
  <c r="U27" i="10"/>
  <c r="U13" i="10"/>
  <c r="R25" i="10"/>
  <c r="U14" i="10"/>
  <c r="U24" i="10"/>
  <c r="H18" i="134"/>
  <c r="O29" i="54"/>
  <c r="T29" i="54"/>
  <c r="F27" i="139"/>
  <c r="D30" i="94"/>
  <c r="U23" i="10"/>
  <c r="H13" i="134"/>
  <c r="AC15" i="144"/>
  <c r="N26" i="97"/>
  <c r="H21" i="134"/>
  <c r="C28" i="106"/>
  <c r="I28" i="106" s="1"/>
  <c r="F26" i="134"/>
  <c r="H25" i="139"/>
  <c r="F14" i="148"/>
  <c r="I30" i="84"/>
  <c r="H26" i="134"/>
  <c r="F23" i="134"/>
  <c r="T29" i="50"/>
  <c r="U15" i="10"/>
  <c r="R20" i="10"/>
  <c r="H29" i="134"/>
  <c r="U21" i="10"/>
  <c r="H15" i="134"/>
  <c r="G31" i="144"/>
  <c r="I20" i="84"/>
  <c r="V31" i="139"/>
  <c r="O29" i="53"/>
  <c r="X15" i="10"/>
  <c r="H26" i="137"/>
  <c r="AC18" i="145"/>
  <c r="F17" i="139"/>
  <c r="N23" i="95"/>
  <c r="U20" i="10"/>
  <c r="X23" i="10"/>
  <c r="U25" i="10"/>
  <c r="F29" i="134"/>
  <c r="AC24" i="146"/>
  <c r="AC12" i="147"/>
  <c r="X31" i="147"/>
  <c r="AC31" i="147" s="1"/>
  <c r="F30" i="94"/>
  <c r="N10" i="94"/>
  <c r="G10" i="94" s="1"/>
  <c r="R21" i="10"/>
  <c r="C24" i="106"/>
  <c r="D13" i="147"/>
  <c r="F13" i="147" s="1"/>
  <c r="K27" i="107"/>
  <c r="L27" i="107" s="1"/>
  <c r="F27" i="107"/>
  <c r="N17" i="96"/>
  <c r="Q17" i="96" s="1"/>
  <c r="D30" i="95"/>
  <c r="E12" i="140"/>
  <c r="P25" i="105"/>
  <c r="Q25" i="105" s="1"/>
  <c r="T25" i="105"/>
  <c r="G25" i="94"/>
  <c r="Q25" i="94"/>
  <c r="N13" i="96"/>
  <c r="G13" i="96" s="1"/>
  <c r="Q31" i="145"/>
  <c r="H27" i="139"/>
  <c r="P30" i="100"/>
  <c r="Q30" i="100" s="1"/>
  <c r="Q11" i="100"/>
  <c r="N10" i="141"/>
  <c r="F29" i="141"/>
  <c r="F30" i="141"/>
  <c r="H19" i="125"/>
  <c r="T28" i="105"/>
  <c r="P28" i="105"/>
  <c r="Q28" i="105" s="1"/>
  <c r="K16" i="107"/>
  <c r="L16" i="107" s="1"/>
  <c r="F16" i="107"/>
  <c r="R12" i="10"/>
  <c r="X12" i="10"/>
  <c r="C15" i="106"/>
  <c r="T22" i="105"/>
  <c r="P22" i="105"/>
  <c r="Q22" i="105" s="1"/>
  <c r="AA13" i="68"/>
  <c r="F20" i="107"/>
  <c r="K20" i="107"/>
  <c r="L20" i="107" s="1"/>
  <c r="F26" i="107"/>
  <c r="K26" i="107"/>
  <c r="L26" i="107" s="1"/>
  <c r="AC19" i="145"/>
  <c r="D27" i="148"/>
  <c r="K27" i="148" s="1"/>
  <c r="D12" i="148"/>
  <c r="J31" i="148"/>
  <c r="F29" i="107"/>
  <c r="K29" i="107"/>
  <c r="L29" i="107" s="1"/>
  <c r="V30" i="34"/>
  <c r="Y30" i="34" s="1"/>
  <c r="Y10" i="34"/>
  <c r="U10" i="34"/>
  <c r="F14" i="155"/>
  <c r="G14" i="155" s="1"/>
  <c r="J14" i="155"/>
  <c r="D28" i="148"/>
  <c r="K28" i="148" s="1"/>
  <c r="AA18" i="79"/>
  <c r="E19" i="125"/>
  <c r="AC15" i="125"/>
  <c r="U15" i="125" s="1"/>
  <c r="D24" i="143"/>
  <c r="K24" i="143" s="1"/>
  <c r="T24" i="105"/>
  <c r="P24" i="105"/>
  <c r="Q24" i="105" s="1"/>
  <c r="J16" i="155"/>
  <c r="F16" i="155"/>
  <c r="G16" i="155" s="1"/>
  <c r="P21" i="103"/>
  <c r="Q21" i="103" s="1"/>
  <c r="T21" i="103"/>
  <c r="K14" i="107"/>
  <c r="F14" i="107"/>
  <c r="E32" i="107"/>
  <c r="D29" i="53"/>
  <c r="E29" i="53" s="1"/>
  <c r="AC14" i="142"/>
  <c r="G31" i="145"/>
  <c r="AC21" i="147"/>
  <c r="D15" i="148"/>
  <c r="G11" i="95"/>
  <c r="Q11" i="95"/>
  <c r="I30" i="34"/>
  <c r="AC24" i="142"/>
  <c r="D13" i="144"/>
  <c r="M23" i="95"/>
  <c r="E26" i="140"/>
  <c r="D21" i="145"/>
  <c r="D17" i="145"/>
  <c r="AC22" i="148"/>
  <c r="U16" i="10"/>
  <c r="F30" i="95"/>
  <c r="N10" i="95"/>
  <c r="Q10" i="95" s="1"/>
  <c r="N10" i="108"/>
  <c r="F30" i="108"/>
  <c r="F29" i="108"/>
  <c r="U12" i="10"/>
  <c r="D22" i="142"/>
  <c r="H22" i="142" s="1"/>
  <c r="AC21" i="148"/>
  <c r="H29" i="53"/>
  <c r="D25" i="148"/>
  <c r="H25" i="148" s="1"/>
  <c r="N18" i="95"/>
  <c r="Q18" i="95" s="1"/>
  <c r="D19" i="147"/>
  <c r="K19" i="147" s="1"/>
  <c r="N16" i="141"/>
  <c r="K16" i="141" s="1"/>
  <c r="H18" i="139"/>
  <c r="Z11" i="105"/>
  <c r="Y30" i="105"/>
  <c r="Z30" i="105" s="1"/>
  <c r="D21" i="147"/>
  <c r="H21" i="147" s="1"/>
  <c r="N23" i="141"/>
  <c r="I23" i="141" s="1"/>
  <c r="Y10" i="48"/>
  <c r="V30" i="48"/>
  <c r="E25" i="140"/>
  <c r="D29" i="148"/>
  <c r="H29" i="148" s="1"/>
  <c r="H21" i="79"/>
  <c r="J20" i="155"/>
  <c r="F20" i="155"/>
  <c r="G20" i="155" s="1"/>
  <c r="F21" i="155"/>
  <c r="G21" i="155" s="1"/>
  <c r="J21" i="155"/>
  <c r="P17" i="104"/>
  <c r="Q17" i="104" s="1"/>
  <c r="T17" i="104"/>
  <c r="K15" i="107"/>
  <c r="L15" i="107" s="1"/>
  <c r="F15" i="107"/>
  <c r="D28" i="147"/>
  <c r="H28" i="147" s="1"/>
  <c r="E27" i="140"/>
  <c r="D24" i="148"/>
  <c r="K24" i="148" s="1"/>
  <c r="AC22" i="142"/>
  <c r="P27" i="105"/>
  <c r="Q27" i="105" s="1"/>
  <c r="T27" i="105"/>
  <c r="AA20" i="68"/>
  <c r="D20" i="148"/>
  <c r="O15" i="98"/>
  <c r="AA13" i="98" s="1"/>
  <c r="C16" i="106"/>
  <c r="R13" i="10"/>
  <c r="X13" i="10"/>
  <c r="M18" i="95"/>
  <c r="I21" i="141"/>
  <c r="D29" i="55"/>
  <c r="E29" i="55" s="1"/>
  <c r="J26" i="155"/>
  <c r="F26" i="155"/>
  <c r="G26" i="155" s="1"/>
  <c r="AC27" i="148"/>
  <c r="G15" i="98"/>
  <c r="J30" i="94"/>
  <c r="D20" i="145"/>
  <c r="F20" i="145" s="1"/>
  <c r="G31" i="142"/>
  <c r="D13" i="143"/>
  <c r="F13" i="143" s="1"/>
  <c r="AA15" i="68"/>
  <c r="N16" i="108"/>
  <c r="K16" i="108" s="1"/>
  <c r="N17" i="94"/>
  <c r="Q17" i="94" s="1"/>
  <c r="X21" i="10"/>
  <c r="E15" i="98"/>
  <c r="V14" i="98" s="1"/>
  <c r="E21" i="79"/>
  <c r="N27" i="141"/>
  <c r="I27" i="141" s="1"/>
  <c r="Q11" i="101"/>
  <c r="P30" i="101"/>
  <c r="Q30" i="101" s="1"/>
  <c r="Q31" i="148"/>
  <c r="V31" i="148" s="1"/>
  <c r="C19" i="106"/>
  <c r="Y13" i="34"/>
  <c r="N20" i="108"/>
  <c r="K20" i="108" s="1"/>
  <c r="AC21" i="143"/>
  <c r="D26" i="142"/>
  <c r="F26" i="142" s="1"/>
  <c r="D29" i="146"/>
  <c r="K29" i="146" s="1"/>
  <c r="AC23" i="147"/>
  <c r="T12" i="103"/>
  <c r="P12" i="103"/>
  <c r="Q12" i="103" s="1"/>
  <c r="D30" i="96"/>
  <c r="T26" i="105"/>
  <c r="P26" i="105"/>
  <c r="Q26" i="105" s="1"/>
  <c r="F24" i="148"/>
  <c r="F19" i="155"/>
  <c r="G19" i="155" s="1"/>
  <c r="J19" i="155"/>
  <c r="D16" i="143"/>
  <c r="F27" i="155"/>
  <c r="G27" i="155" s="1"/>
  <c r="J27" i="155"/>
  <c r="T21" i="79"/>
  <c r="N13" i="108"/>
  <c r="M13" i="108" s="1"/>
  <c r="L30" i="108"/>
  <c r="L29" i="108"/>
  <c r="M10" i="108"/>
  <c r="I21" i="108"/>
  <c r="F23" i="145"/>
  <c r="D15" i="142"/>
  <c r="AC20" i="147"/>
  <c r="S30" i="34"/>
  <c r="AC26" i="143"/>
  <c r="G13" i="97"/>
  <c r="Q13" i="97"/>
  <c r="D29" i="52"/>
  <c r="E17" i="52" s="1"/>
  <c r="G19" i="98"/>
  <c r="W18" i="98" s="1"/>
  <c r="AC16" i="142"/>
  <c r="D14" i="143"/>
  <c r="H14" i="143" s="1"/>
  <c r="N16" i="96"/>
  <c r="Q16" i="96" s="1"/>
  <c r="AC21" i="68"/>
  <c r="F21" i="68" s="1"/>
  <c r="I19" i="98"/>
  <c r="X18" i="98" s="1"/>
  <c r="N18" i="96"/>
  <c r="Q18" i="96" s="1"/>
  <c r="AA18" i="68"/>
  <c r="D24" i="145"/>
  <c r="K24" i="145" s="1"/>
  <c r="M21" i="108"/>
  <c r="AC15" i="79"/>
  <c r="I15" i="79" s="1"/>
  <c r="AA12" i="79"/>
  <c r="AC29" i="148"/>
  <c r="AA17" i="68"/>
  <c r="N27" i="108"/>
  <c r="I27" i="108" s="1"/>
  <c r="F15" i="137"/>
  <c r="S15" i="98"/>
  <c r="AC12" i="98" s="1"/>
  <c r="D16" i="147"/>
  <c r="K16" i="147" s="1"/>
  <c r="Y12" i="34"/>
  <c r="H22" i="134"/>
  <c r="F24" i="143"/>
  <c r="E28" i="140"/>
  <c r="D27" i="147"/>
  <c r="H27" i="147" s="1"/>
  <c r="K25" i="107"/>
  <c r="L25" i="107" s="1"/>
  <c r="F25" i="107"/>
  <c r="D17" i="147"/>
  <c r="D27" i="145"/>
  <c r="D23" i="147"/>
  <c r="K23" i="147" s="1"/>
  <c r="AC16" i="147"/>
  <c r="Y16" i="34"/>
  <c r="U16" i="34"/>
  <c r="I16" i="84"/>
  <c r="D28" i="145"/>
  <c r="D15" i="143"/>
  <c r="K15" i="143" s="1"/>
  <c r="E18" i="53"/>
  <c r="O16" i="92"/>
  <c r="AA12" i="92" s="1"/>
  <c r="AC28" i="145"/>
  <c r="E21" i="92"/>
  <c r="V20" i="92" s="1"/>
  <c r="H14" i="148"/>
  <c r="T13" i="104"/>
  <c r="P13" i="104"/>
  <c r="Q13" i="104" s="1"/>
  <c r="F17" i="144"/>
  <c r="J31" i="145"/>
  <c r="D12" i="145"/>
  <c r="K12" i="145" s="1"/>
  <c r="AC21" i="144"/>
  <c r="E19" i="140"/>
  <c r="D20" i="143"/>
  <c r="AC24" i="144"/>
  <c r="P12" i="111"/>
  <c r="D12" i="111"/>
  <c r="D23" i="148"/>
  <c r="E18" i="140"/>
  <c r="D16" i="144"/>
  <c r="H16" i="144" s="1"/>
  <c r="N13" i="141"/>
  <c r="K13" i="141" s="1"/>
  <c r="O31" i="139"/>
  <c r="G31" i="139"/>
  <c r="T15" i="105"/>
  <c r="P15" i="105"/>
  <c r="Q15" i="105" s="1"/>
  <c r="D19" i="148"/>
  <c r="F19" i="148" s="1"/>
  <c r="J29" i="55"/>
  <c r="J29" i="53"/>
  <c r="F29" i="137"/>
  <c r="N16" i="94"/>
  <c r="Q16" i="94" s="1"/>
  <c r="E13" i="140"/>
  <c r="D22" i="145"/>
  <c r="F22" i="145" s="1"/>
  <c r="T21" i="104"/>
  <c r="P21" i="104"/>
  <c r="Q21" i="104" s="1"/>
  <c r="D31" i="155"/>
  <c r="J31" i="155" s="1"/>
  <c r="F12" i="155"/>
  <c r="J12" i="155"/>
  <c r="D31" i="136"/>
  <c r="E31" i="136" s="1"/>
  <c r="H31" i="136"/>
  <c r="AA12" i="125"/>
  <c r="J30" i="95"/>
  <c r="K10" i="95"/>
  <c r="N23" i="96"/>
  <c r="Q23" i="96" s="1"/>
  <c r="I18" i="106"/>
  <c r="H26" i="139"/>
  <c r="H25" i="134"/>
  <c r="O16" i="152"/>
  <c r="AA12" i="152" s="1"/>
  <c r="X12" i="152"/>
  <c r="G26" i="97"/>
  <c r="Q26" i="97"/>
  <c r="E21" i="152"/>
  <c r="V19" i="152" s="1"/>
  <c r="J31" i="142"/>
  <c r="D12" i="142"/>
  <c r="J29" i="52"/>
  <c r="K18" i="95"/>
  <c r="M26" i="97"/>
  <c r="Q31" i="143"/>
  <c r="T31" i="143" s="1"/>
  <c r="I16" i="141"/>
  <c r="N20" i="96"/>
  <c r="Q20" i="96" s="1"/>
  <c r="S30" i="104"/>
  <c r="T30" i="104" s="1"/>
  <c r="P11" i="104"/>
  <c r="T11" i="104"/>
  <c r="T17" i="105"/>
  <c r="P17" i="105"/>
  <c r="Q17" i="105" s="1"/>
  <c r="F16" i="144"/>
  <c r="AA14" i="79"/>
  <c r="I26" i="107"/>
  <c r="D19" i="142"/>
  <c r="F19" i="142" s="1"/>
  <c r="AC25" i="145"/>
  <c r="E16" i="140"/>
  <c r="K17" i="107"/>
  <c r="L17" i="107" s="1"/>
  <c r="F17" i="107"/>
  <c r="E21" i="140"/>
  <c r="E14" i="140"/>
  <c r="D25" i="145"/>
  <c r="K25" i="145" s="1"/>
  <c r="M19" i="98"/>
  <c r="Z17" i="98" s="1"/>
  <c r="K23" i="107"/>
  <c r="L23" i="107" s="1"/>
  <c r="F23" i="107"/>
  <c r="I17" i="106"/>
  <c r="O19" i="125"/>
  <c r="D18" i="147"/>
  <c r="K18" i="147" s="1"/>
  <c r="AC27" i="145"/>
  <c r="T23" i="68"/>
  <c r="D18" i="148"/>
  <c r="T14" i="104"/>
  <c r="P14" i="104"/>
  <c r="Q14" i="104" s="1"/>
  <c r="Q23" i="68"/>
  <c r="P23" i="105"/>
  <c r="Q23" i="105" s="1"/>
  <c r="T23" i="105"/>
  <c r="AC14" i="147"/>
  <c r="F30" i="45"/>
  <c r="F22" i="139"/>
  <c r="E20" i="140"/>
  <c r="F21" i="139"/>
  <c r="D28" i="142"/>
  <c r="F28" i="142" s="1"/>
  <c r="AC25" i="148"/>
  <c r="D31" i="138"/>
  <c r="E31" i="138" s="1"/>
  <c r="H31" i="138"/>
  <c r="N12" i="97"/>
  <c r="Q12" i="97" s="1"/>
  <c r="G21" i="92"/>
  <c r="W17" i="92" s="1"/>
  <c r="AC23" i="148"/>
  <c r="D19" i="144"/>
  <c r="F19" i="144" s="1"/>
  <c r="H23" i="68"/>
  <c r="H12" i="148"/>
  <c r="H20" i="148"/>
  <c r="S30" i="105"/>
  <c r="T30" i="105" s="1"/>
  <c r="T13" i="105"/>
  <c r="P13" i="105"/>
  <c r="Q13" i="105" s="1"/>
  <c r="W21" i="79"/>
  <c r="AA31" i="139"/>
  <c r="I21" i="84"/>
  <c r="P12" i="105"/>
  <c r="Q12" i="105" s="1"/>
  <c r="T12" i="105"/>
  <c r="G23" i="95"/>
  <c r="Q23" i="95"/>
  <c r="M21" i="152"/>
  <c r="Z19" i="152" s="1"/>
  <c r="H18" i="148"/>
  <c r="AA31" i="134"/>
  <c r="I16" i="92"/>
  <c r="X15" i="92" s="1"/>
  <c r="AC14" i="143"/>
  <c r="X31" i="143"/>
  <c r="AA31" i="143" s="1"/>
  <c r="AC12" i="143"/>
  <c r="M16" i="152"/>
  <c r="E24" i="140"/>
  <c r="M15" i="98"/>
  <c r="Z13" i="98" s="1"/>
  <c r="D20" i="142"/>
  <c r="H20" i="142" s="1"/>
  <c r="AC26" i="142"/>
  <c r="K11" i="95"/>
  <c r="H27" i="137"/>
  <c r="I29" i="106"/>
  <c r="H21" i="139"/>
  <c r="N18" i="97"/>
  <c r="Q18" i="97" s="1"/>
  <c r="N24" i="141"/>
  <c r="I24" i="141" s="1"/>
  <c r="AC18" i="142"/>
  <c r="AC13" i="148"/>
  <c r="F21" i="107"/>
  <c r="K21" i="107"/>
  <c r="L21" i="107" s="1"/>
  <c r="I15" i="98"/>
  <c r="X12" i="98" s="1"/>
  <c r="D30" i="97"/>
  <c r="G16" i="152"/>
  <c r="G23" i="152" s="1"/>
  <c r="F31" i="107"/>
  <c r="K31" i="107"/>
  <c r="L31" i="107" s="1"/>
  <c r="G31" i="148"/>
  <c r="P20" i="105"/>
  <c r="Q20" i="105" s="1"/>
  <c r="T20" i="105"/>
  <c r="K22" i="107"/>
  <c r="L22" i="107" s="1"/>
  <c r="F22" i="107"/>
  <c r="F28" i="107"/>
  <c r="K28" i="107"/>
  <c r="L28" i="107" s="1"/>
  <c r="AC17" i="148"/>
  <c r="I27" i="107"/>
  <c r="D13" i="142"/>
  <c r="M21" i="92"/>
  <c r="Z20" i="92" s="1"/>
  <c r="E19" i="98"/>
  <c r="V18" i="98" s="1"/>
  <c r="AC18" i="143"/>
  <c r="Q21" i="79"/>
  <c r="P25" i="104"/>
  <c r="Q25" i="104" s="1"/>
  <c r="T25" i="104"/>
  <c r="I16" i="107"/>
  <c r="N26" i="95"/>
  <c r="Q26" i="95" s="1"/>
  <c r="M29" i="53"/>
  <c r="K30" i="107"/>
  <c r="L30" i="107" s="1"/>
  <c r="F30" i="107"/>
  <c r="D28" i="143"/>
  <c r="H28" i="143" s="1"/>
  <c r="T14" i="103"/>
  <c r="P14" i="103"/>
  <c r="Q14" i="103" s="1"/>
  <c r="Q19" i="98"/>
  <c r="AB18" i="98" s="1"/>
  <c r="T28" i="104"/>
  <c r="P28" i="104"/>
  <c r="Q28" i="104" s="1"/>
  <c r="AC16" i="68"/>
  <c r="AA12" i="68"/>
  <c r="I21" i="152"/>
  <c r="X19" i="152" s="1"/>
  <c r="Z11" i="103"/>
  <c r="Y30" i="103"/>
  <c r="Z30" i="103" s="1"/>
  <c r="AC17" i="143"/>
  <c r="AD13" i="68"/>
  <c r="J18" i="155"/>
  <c r="F18" i="155"/>
  <c r="G18" i="155" s="1"/>
  <c r="AC20" i="143"/>
  <c r="D26" i="148"/>
  <c r="K26" i="148" s="1"/>
  <c r="D21" i="143"/>
  <c r="K21" i="143" s="1"/>
  <c r="F22" i="155"/>
  <c r="G22" i="155" s="1"/>
  <c r="J22" i="155"/>
  <c r="AC19" i="147"/>
  <c r="G16" i="92"/>
  <c r="W12" i="92" s="1"/>
  <c r="K19" i="107"/>
  <c r="L19" i="107" s="1"/>
  <c r="F19" i="107"/>
  <c r="D16" i="148"/>
  <c r="F16" i="148" s="1"/>
  <c r="T24" i="103"/>
  <c r="P24" i="103"/>
  <c r="Q24" i="103" s="1"/>
  <c r="Q15" i="98"/>
  <c r="F12" i="148"/>
  <c r="H23" i="145"/>
  <c r="E17" i="53"/>
  <c r="N20" i="95"/>
  <c r="Q20" i="95" s="1"/>
  <c r="H31" i="140"/>
  <c r="D31" i="140"/>
  <c r="E31" i="140" s="1"/>
  <c r="AC19" i="79"/>
  <c r="O19" i="79" s="1"/>
  <c r="AA16" i="79"/>
  <c r="N26" i="96"/>
  <c r="Q26" i="96" s="1"/>
  <c r="T23" i="104"/>
  <c r="P23" i="104"/>
  <c r="Q23" i="104" s="1"/>
  <c r="Y19" i="34"/>
  <c r="U19" i="34"/>
  <c r="AC23" i="144"/>
  <c r="M16" i="92"/>
  <c r="T27" i="104"/>
  <c r="P27" i="104"/>
  <c r="Q27" i="104" s="1"/>
  <c r="D23" i="144"/>
  <c r="F23" i="144" s="1"/>
  <c r="N12" i="96"/>
  <c r="Q12" i="96" s="1"/>
  <c r="I19" i="125"/>
  <c r="O15" i="125"/>
  <c r="U26" i="10"/>
  <c r="D22" i="112"/>
  <c r="P22" i="112"/>
  <c r="D21" i="142"/>
  <c r="H21" i="142" s="1"/>
  <c r="H13" i="147"/>
  <c r="M20" i="108"/>
  <c r="D29" i="143"/>
  <c r="H27" i="148"/>
  <c r="F24" i="107"/>
  <c r="K24" i="107"/>
  <c r="L24" i="107" s="1"/>
  <c r="D22" i="148"/>
  <c r="K22" i="148" s="1"/>
  <c r="F27" i="148"/>
  <c r="E31" i="148"/>
  <c r="M31" i="148"/>
  <c r="D25" i="147"/>
  <c r="K25" i="147" s="1"/>
  <c r="F19" i="125"/>
  <c r="I15" i="125"/>
  <c r="H12" i="145"/>
  <c r="F15" i="148"/>
  <c r="D24" i="147"/>
  <c r="P11" i="105"/>
  <c r="T11" i="105"/>
  <c r="Q18" i="70"/>
  <c r="Q31" i="70"/>
  <c r="Q21" i="70"/>
  <c r="Q30" i="70"/>
  <c r="Q20" i="70"/>
  <c r="Q13" i="70"/>
  <c r="Q26" i="70"/>
  <c r="Q19" i="70"/>
  <c r="Q22" i="70"/>
  <c r="Q27" i="70"/>
  <c r="Q28" i="70"/>
  <c r="Q29" i="70"/>
  <c r="Q23" i="70"/>
  <c r="Q15" i="70"/>
  <c r="Q14" i="70"/>
  <c r="Q16" i="70"/>
  <c r="Q24" i="70"/>
  <c r="Q25" i="70"/>
  <c r="Q17" i="70"/>
  <c r="Q32" i="70"/>
  <c r="W19" i="152"/>
  <c r="Y25" i="34"/>
  <c r="U25" i="34"/>
  <c r="T12" i="104"/>
  <c r="P12" i="104"/>
  <c r="Q12" i="104" s="1"/>
  <c r="D22" i="147"/>
  <c r="N19" i="94"/>
  <c r="Q19" i="94" s="1"/>
  <c r="T31" i="145"/>
  <c r="Y10" i="47"/>
  <c r="V30" i="47"/>
  <c r="Y30" i="47" s="1"/>
  <c r="F14" i="139"/>
  <c r="I28" i="84"/>
  <c r="AC20" i="142"/>
  <c r="W11" i="103"/>
  <c r="V30" i="103"/>
  <c r="W30" i="103" s="1"/>
  <c r="AN25" i="103" s="1"/>
  <c r="P24" i="112"/>
  <c r="D24" i="112"/>
  <c r="D29" i="56"/>
  <c r="E25" i="56" s="1"/>
  <c r="F22" i="134"/>
  <c r="AA13" i="79"/>
  <c r="H25" i="145"/>
  <c r="G30" i="48"/>
  <c r="D32" i="107"/>
  <c r="H23" i="139"/>
  <c r="F24" i="155"/>
  <c r="G24" i="155" s="1"/>
  <c r="J24" i="155"/>
  <c r="N14" i="97"/>
  <c r="Q14" i="97" s="1"/>
  <c r="E16" i="152"/>
  <c r="E23" i="152" s="1"/>
  <c r="F18" i="134"/>
  <c r="K20" i="95"/>
  <c r="E27" i="3"/>
  <c r="F19" i="139"/>
  <c r="P25" i="109"/>
  <c r="D25" i="109"/>
  <c r="P25" i="103"/>
  <c r="Q25" i="103" s="1"/>
  <c r="T25" i="103"/>
  <c r="N22" i="108"/>
  <c r="K22" i="108" s="1"/>
  <c r="M11" i="95"/>
  <c r="P18" i="111"/>
  <c r="D18" i="111"/>
  <c r="AC28" i="143"/>
  <c r="E22" i="52"/>
  <c r="E31" i="139"/>
  <c r="M31" i="139"/>
  <c r="D14" i="145"/>
  <c r="K21" i="108"/>
  <c r="N14" i="95"/>
  <c r="I14" i="95" s="1"/>
  <c r="N19" i="141"/>
  <c r="K19" i="141" s="1"/>
  <c r="P15" i="103"/>
  <c r="Q15" i="103" s="1"/>
  <c r="T15" i="103"/>
  <c r="W17" i="98"/>
  <c r="P16" i="104"/>
  <c r="Q16" i="104" s="1"/>
  <c r="T16" i="104"/>
  <c r="J13" i="155"/>
  <c r="F13" i="155"/>
  <c r="G13" i="155" s="1"/>
  <c r="P11" i="109"/>
  <c r="D11" i="109"/>
  <c r="N19" i="95"/>
  <c r="Q19" i="95" s="1"/>
  <c r="T26" i="104"/>
  <c r="P26" i="104"/>
  <c r="Q26" i="104" s="1"/>
  <c r="AT20" i="105"/>
  <c r="N26" i="94"/>
  <c r="Q26" i="94" s="1"/>
  <c r="D29" i="144"/>
  <c r="D26" i="112"/>
  <c r="D21" i="146"/>
  <c r="F21" i="146" s="1"/>
  <c r="P26" i="111"/>
  <c r="D26" i="111"/>
  <c r="D13" i="109"/>
  <c r="E13" i="3"/>
  <c r="F14" i="134"/>
  <c r="K23" i="95"/>
  <c r="D26" i="145"/>
  <c r="P15" i="110"/>
  <c r="D15" i="110"/>
  <c r="D26" i="144"/>
  <c r="D30" i="45"/>
  <c r="E25" i="45" s="1"/>
  <c r="K19" i="125"/>
  <c r="D19" i="145"/>
  <c r="E26" i="52"/>
  <c r="X17" i="98"/>
  <c r="D19" i="143"/>
  <c r="F19" i="143" s="1"/>
  <c r="D14" i="109"/>
  <c r="H15" i="142"/>
  <c r="E25" i="53"/>
  <c r="D23" i="112"/>
  <c r="D25" i="146"/>
  <c r="H25" i="146" s="1"/>
  <c r="N22" i="94"/>
  <c r="Q22" i="94" s="1"/>
  <c r="E15" i="3"/>
  <c r="D20" i="112"/>
  <c r="AB19" i="152"/>
  <c r="T24" i="104"/>
  <c r="P24" i="104"/>
  <c r="Q24" i="104" s="1"/>
  <c r="T15" i="104"/>
  <c r="P15" i="104"/>
  <c r="Q15" i="104" s="1"/>
  <c r="D15" i="145"/>
  <c r="F15" i="145" s="1"/>
  <c r="D13" i="145"/>
  <c r="K13" i="145" s="1"/>
  <c r="J17" i="155"/>
  <c r="F17" i="155"/>
  <c r="G17" i="155" s="1"/>
  <c r="D21" i="144"/>
  <c r="K21" i="144" s="1"/>
  <c r="F20" i="143"/>
  <c r="E31" i="143"/>
  <c r="I30" i="48"/>
  <c r="U21" i="68"/>
  <c r="P23" i="111"/>
  <c r="D23" i="111"/>
  <c r="Z21" i="79"/>
  <c r="I21" i="92"/>
  <c r="X18" i="92" s="1"/>
  <c r="D26" i="143"/>
  <c r="F28" i="139"/>
  <c r="AC14" i="98"/>
  <c r="H23" i="134"/>
  <c r="P13" i="110"/>
  <c r="D13" i="110"/>
  <c r="E31" i="137"/>
  <c r="M31" i="137"/>
  <c r="D15" i="147"/>
  <c r="F15" i="147" s="1"/>
  <c r="T16" i="105"/>
  <c r="P16" i="105"/>
  <c r="Q16" i="105" s="1"/>
  <c r="J30" i="141"/>
  <c r="J29" i="141"/>
  <c r="K10" i="141"/>
  <c r="N19" i="125"/>
  <c r="E27" i="52"/>
  <c r="N21" i="96"/>
  <c r="Q21" i="96" s="1"/>
  <c r="D25" i="144"/>
  <c r="U24" i="34"/>
  <c r="D18" i="142"/>
  <c r="E31" i="147"/>
  <c r="N19" i="97"/>
  <c r="Q19" i="97" s="1"/>
  <c r="F26" i="139"/>
  <c r="D27" i="143"/>
  <c r="J29" i="54"/>
  <c r="Y22" i="34"/>
  <c r="D19" i="146"/>
  <c r="K19" i="146" s="1"/>
  <c r="P21" i="109"/>
  <c r="D21" i="109"/>
  <c r="P11" i="110"/>
  <c r="D11" i="110"/>
  <c r="D24" i="111"/>
  <c r="U11" i="34"/>
  <c r="E27" i="55"/>
  <c r="X14" i="152"/>
  <c r="C27" i="106"/>
  <c r="X31" i="146"/>
  <c r="AA31" i="146" s="1"/>
  <c r="P18" i="109"/>
  <c r="D18" i="109"/>
  <c r="D17" i="109"/>
  <c r="D14" i="111"/>
  <c r="AA21" i="68"/>
  <c r="K21" i="79"/>
  <c r="Q31" i="147"/>
  <c r="P18" i="105"/>
  <c r="Q18" i="105" s="1"/>
  <c r="T18" i="105"/>
  <c r="E23" i="140"/>
  <c r="J23" i="155"/>
  <c r="F23" i="155"/>
  <c r="G23" i="155" s="1"/>
  <c r="U18" i="10"/>
  <c r="J31" i="143"/>
  <c r="M31" i="143" s="1"/>
  <c r="D12" i="143"/>
  <c r="H12" i="143" s="1"/>
  <c r="AT19" i="105"/>
  <c r="E19" i="3"/>
  <c r="E23" i="52"/>
  <c r="O21" i="92"/>
  <c r="AA19" i="92" s="1"/>
  <c r="D12" i="110"/>
  <c r="N11" i="108"/>
  <c r="M11" i="108" s="1"/>
  <c r="H17" i="134"/>
  <c r="AA14" i="152"/>
  <c r="L21" i="68"/>
  <c r="P26" i="103"/>
  <c r="Q26" i="103" s="1"/>
  <c r="T26" i="103"/>
  <c r="D18" i="110"/>
  <c r="H24" i="148"/>
  <c r="F12" i="137"/>
  <c r="K31" i="43"/>
  <c r="L31" i="43"/>
  <c r="N31" i="43" s="1"/>
  <c r="D13" i="148"/>
  <c r="K13" i="148" s="1"/>
  <c r="Q21" i="92"/>
  <c r="AB20" i="92" s="1"/>
  <c r="E19" i="53"/>
  <c r="D13" i="111"/>
  <c r="D29" i="57"/>
  <c r="R29" i="57" s="1"/>
  <c r="F16" i="137"/>
  <c r="O31" i="134"/>
  <c r="G31" i="134"/>
  <c r="AC29" i="143"/>
  <c r="O30" i="48"/>
  <c r="I26" i="97"/>
  <c r="R11" i="10"/>
  <c r="D14" i="147"/>
  <c r="D12" i="147"/>
  <c r="J31" i="147"/>
  <c r="N14" i="96"/>
  <c r="Q14" i="96" s="1"/>
  <c r="Y14" i="34"/>
  <c r="P23" i="103"/>
  <c r="Q23" i="103" s="1"/>
  <c r="T23" i="103"/>
  <c r="X31" i="144"/>
  <c r="AA31" i="144" s="1"/>
  <c r="H27" i="145"/>
  <c r="N21" i="79"/>
  <c r="D31" i="139"/>
  <c r="Y31" i="139" s="1"/>
  <c r="X31" i="142"/>
  <c r="AC31" i="142" s="1"/>
  <c r="Y20" i="34"/>
  <c r="I16" i="96"/>
  <c r="P25" i="112"/>
  <c r="D25" i="112"/>
  <c r="W23" i="34"/>
  <c r="R17" i="10"/>
  <c r="O30" i="34"/>
  <c r="P21" i="111"/>
  <c r="D21" i="111"/>
  <c r="P13" i="103"/>
  <c r="Q13" i="103" s="1"/>
  <c r="T13" i="103"/>
  <c r="D29" i="147"/>
  <c r="K29" i="147" s="1"/>
  <c r="E20" i="53"/>
  <c r="F26" i="137"/>
  <c r="E31" i="145"/>
  <c r="M31" i="145"/>
  <c r="S21" i="152"/>
  <c r="AC18" i="152" s="1"/>
  <c r="K31" i="36"/>
  <c r="L31" i="36"/>
  <c r="N31" i="36" s="1"/>
  <c r="N24" i="94"/>
  <c r="K18" i="107"/>
  <c r="L18" i="107" s="1"/>
  <c r="F18" i="107"/>
  <c r="T29" i="57"/>
  <c r="N18" i="141"/>
  <c r="K18" i="141" s="1"/>
  <c r="J25" i="155"/>
  <c r="F25" i="155"/>
  <c r="G25" i="155" s="1"/>
  <c r="D17" i="148"/>
  <c r="L30" i="94"/>
  <c r="M30" i="34"/>
  <c r="Q30" i="48"/>
  <c r="D31" i="137"/>
  <c r="Y31" i="137" s="1"/>
  <c r="O21" i="152"/>
  <c r="O23" i="152" s="1"/>
  <c r="N11" i="141"/>
  <c r="I11" i="141" s="1"/>
  <c r="D25" i="143"/>
  <c r="R23" i="10"/>
  <c r="E27" i="53"/>
  <c r="P20" i="111"/>
  <c r="D20" i="111"/>
  <c r="H26" i="142"/>
  <c r="D26" i="147"/>
  <c r="H26" i="147" s="1"/>
  <c r="AB18" i="152"/>
  <c r="X21" i="68"/>
  <c r="E17" i="140"/>
  <c r="T21" i="105"/>
  <c r="P21" i="105"/>
  <c r="Q21" i="105" s="1"/>
  <c r="E12" i="55"/>
  <c r="H13" i="143"/>
  <c r="J30" i="108"/>
  <c r="J29" i="108"/>
  <c r="K10" i="108"/>
  <c r="H22" i="145"/>
  <c r="K17" i="94"/>
  <c r="AC26" i="147"/>
  <c r="AC31" i="134"/>
  <c r="K25" i="94"/>
  <c r="N11" i="94"/>
  <c r="Q11" i="94" s="1"/>
  <c r="N14" i="94"/>
  <c r="Q14" i="94" s="1"/>
  <c r="N17" i="141"/>
  <c r="I17" i="141" s="1"/>
  <c r="W13" i="92"/>
  <c r="K15" i="98"/>
  <c r="P11" i="111"/>
  <c r="D11" i="111"/>
  <c r="K13" i="96"/>
  <c r="D24" i="142"/>
  <c r="H24" i="142" s="1"/>
  <c r="N15" i="96"/>
  <c r="Q15" i="96" s="1"/>
  <c r="D14" i="110"/>
  <c r="N20" i="94"/>
  <c r="G20" i="94" s="1"/>
  <c r="N23" i="94"/>
  <c r="Q23" i="94" s="1"/>
  <c r="P25" i="110"/>
  <c r="D25" i="110"/>
  <c r="P19" i="112"/>
  <c r="D19" i="112"/>
  <c r="D16" i="112"/>
  <c r="X13" i="152"/>
  <c r="D28" i="146"/>
  <c r="H28" i="146" s="1"/>
  <c r="P12" i="112"/>
  <c r="D12" i="112"/>
  <c r="O29" i="51"/>
  <c r="P18" i="104"/>
  <c r="Q18" i="104" s="1"/>
  <c r="T18" i="104"/>
  <c r="I17" i="94"/>
  <c r="E25" i="52"/>
  <c r="N25" i="95"/>
  <c r="Q25" i="95" s="1"/>
  <c r="D22" i="144"/>
  <c r="R10" i="10"/>
  <c r="H29" i="10"/>
  <c r="I29" i="10" s="1"/>
  <c r="W14" i="98"/>
  <c r="F12" i="145"/>
  <c r="H15" i="137"/>
  <c r="S21" i="92"/>
  <c r="AC20" i="92" s="1"/>
  <c r="Y18" i="34"/>
  <c r="AT14" i="105"/>
  <c r="F25" i="134"/>
  <c r="Z13" i="92"/>
  <c r="N24" i="108"/>
  <c r="I24" i="108" s="1"/>
  <c r="D20" i="144"/>
  <c r="D18" i="143"/>
  <c r="F18" i="143" s="1"/>
  <c r="E15" i="53"/>
  <c r="N18" i="108"/>
  <c r="M18" i="108" s="1"/>
  <c r="F13" i="134"/>
  <c r="U30" i="34"/>
  <c r="H13" i="144"/>
  <c r="C30" i="106"/>
  <c r="K16" i="152"/>
  <c r="Y13" i="152" s="1"/>
  <c r="N15" i="95"/>
  <c r="Q15" i="95" s="1"/>
  <c r="H30" i="96"/>
  <c r="D23" i="143"/>
  <c r="E24" i="53"/>
  <c r="D21" i="148"/>
  <c r="H21" i="148" s="1"/>
  <c r="U11" i="10"/>
  <c r="C13" i="106"/>
  <c r="S16" i="152"/>
  <c r="AC12" i="152" s="1"/>
  <c r="H29" i="141"/>
  <c r="H30" i="141"/>
  <c r="I10" i="141"/>
  <c r="Y10" i="49"/>
  <c r="V30" i="49"/>
  <c r="U30" i="49" s="1"/>
  <c r="N15" i="108"/>
  <c r="M15" i="108" s="1"/>
  <c r="E20" i="52"/>
  <c r="H32" i="107"/>
  <c r="I14" i="107"/>
  <c r="D18" i="144"/>
  <c r="M25" i="94"/>
  <c r="E22" i="140"/>
  <c r="D29" i="54"/>
  <c r="E29" i="54" s="1"/>
  <c r="N20" i="97"/>
  <c r="Q20" i="97" s="1"/>
  <c r="I13" i="108"/>
  <c r="C25" i="106"/>
  <c r="W11" i="105"/>
  <c r="V30" i="105"/>
  <c r="W30" i="105" s="1"/>
  <c r="T28" i="103"/>
  <c r="P28" i="103"/>
  <c r="Q28" i="103" s="1"/>
  <c r="X31" i="148"/>
  <c r="H28" i="139"/>
  <c r="AC24" i="143"/>
  <c r="U17" i="10"/>
  <c r="W13" i="152"/>
  <c r="D23" i="146"/>
  <c r="E31" i="146"/>
  <c r="AA19" i="68"/>
  <c r="P22" i="110"/>
  <c r="D22" i="110"/>
  <c r="P13" i="112"/>
  <c r="D13" i="112"/>
  <c r="D25" i="142"/>
  <c r="D31" i="134"/>
  <c r="Y31" i="134" s="1"/>
  <c r="P26" i="109"/>
  <c r="D26" i="109"/>
  <c r="D13" i="146"/>
  <c r="K13" i="146" s="1"/>
  <c r="D19" i="110"/>
  <c r="P15" i="111"/>
  <c r="D15" i="111"/>
  <c r="M23" i="96"/>
  <c r="X13" i="92"/>
  <c r="N24" i="96"/>
  <c r="Q24" i="96" s="1"/>
  <c r="D18" i="146"/>
  <c r="K18" i="146" s="1"/>
  <c r="D25" i="111"/>
  <c r="K26" i="97"/>
  <c r="O26" i="97" s="1"/>
  <c r="N13" i="95"/>
  <c r="Q13" i="95" s="1"/>
  <c r="D14" i="112"/>
  <c r="V18" i="92"/>
  <c r="M30" i="47"/>
  <c r="I17" i="107"/>
  <c r="N22" i="43"/>
  <c r="U17" i="34"/>
  <c r="Y17" i="34"/>
  <c r="U10" i="10"/>
  <c r="T29" i="10"/>
  <c r="I25" i="107"/>
  <c r="P18" i="103"/>
  <c r="Q18" i="103" s="1"/>
  <c r="T18" i="103"/>
  <c r="E29" i="140"/>
  <c r="E24" i="55"/>
  <c r="N18" i="94"/>
  <c r="Q18" i="94" s="1"/>
  <c r="Z13" i="152"/>
  <c r="C26" i="106"/>
  <c r="N12" i="108"/>
  <c r="K12" i="108" s="1"/>
  <c r="N26" i="141"/>
  <c r="I26" i="141" s="1"/>
  <c r="T17" i="103"/>
  <c r="P17" i="103"/>
  <c r="Q17" i="103" s="1"/>
  <c r="N27" i="96"/>
  <c r="Q27" i="96" s="1"/>
  <c r="X22" i="10"/>
  <c r="Z11" i="104"/>
  <c r="Y30" i="104"/>
  <c r="Z30" i="104" s="1"/>
  <c r="F15" i="134"/>
  <c r="J15" i="155"/>
  <c r="F15" i="155"/>
  <c r="G15" i="155" s="1"/>
  <c r="N14" i="108"/>
  <c r="M14" i="108" s="1"/>
  <c r="T30" i="4"/>
  <c r="P30" i="4"/>
  <c r="Q30" i="4" s="1"/>
  <c r="K16" i="92"/>
  <c r="Y14" i="92" s="1"/>
  <c r="AC17" i="145"/>
  <c r="N25" i="97"/>
  <c r="G25" i="97" s="1"/>
  <c r="M30" i="48"/>
  <c r="P22" i="109"/>
  <c r="D22" i="109"/>
  <c r="AT15" i="105"/>
  <c r="S16" i="92"/>
  <c r="AC14" i="92" s="1"/>
  <c r="C21" i="106"/>
  <c r="D17" i="143"/>
  <c r="H17" i="143" s="1"/>
  <c r="E14" i="53"/>
  <c r="H30" i="108"/>
  <c r="H29" i="108"/>
  <c r="I10" i="108"/>
  <c r="K23" i="141"/>
  <c r="Z14" i="92"/>
  <c r="F13" i="139"/>
  <c r="N15" i="141"/>
  <c r="K15" i="141" s="1"/>
  <c r="K16" i="96"/>
  <c r="F21" i="137"/>
  <c r="N19" i="96"/>
  <c r="Q19" i="96" s="1"/>
  <c r="J30" i="96"/>
  <c r="R18" i="10"/>
  <c r="I30" i="45"/>
  <c r="I13" i="141"/>
  <c r="F14" i="137"/>
  <c r="H26" i="148"/>
  <c r="E17" i="45"/>
  <c r="I13" i="97"/>
  <c r="O19" i="98"/>
  <c r="AA17" i="98" s="1"/>
  <c r="H20" i="137"/>
  <c r="H20" i="134"/>
  <c r="U15" i="34"/>
  <c r="N17" i="108"/>
  <c r="I17" i="108" s="1"/>
  <c r="I30" i="47"/>
  <c r="D16" i="109"/>
  <c r="D15" i="146"/>
  <c r="F15" i="146" s="1"/>
  <c r="I12" i="97"/>
  <c r="J31" i="146"/>
  <c r="D12" i="146"/>
  <c r="Q31" i="146"/>
  <c r="V31" i="146" s="1"/>
  <c r="P15" i="112"/>
  <c r="D15" i="112"/>
  <c r="H29" i="137"/>
  <c r="D16" i="146"/>
  <c r="P19" i="111"/>
  <c r="D19" i="111"/>
  <c r="D24" i="109"/>
  <c r="T11" i="103"/>
  <c r="P11" i="103"/>
  <c r="S30" i="103"/>
  <c r="T30" i="103" s="1"/>
  <c r="K26" i="96"/>
  <c r="E23" i="53"/>
  <c r="K24" i="94"/>
  <c r="P26" i="110"/>
  <c r="D26" i="110"/>
  <c r="P25" i="111"/>
  <c r="N17" i="95"/>
  <c r="Q17" i="95" s="1"/>
  <c r="W18" i="152"/>
  <c r="N23" i="108"/>
  <c r="K23" i="108" s="1"/>
  <c r="N12" i="141"/>
  <c r="K12" i="141" s="1"/>
  <c r="N26" i="108"/>
  <c r="I26" i="108" s="1"/>
  <c r="M22" i="108"/>
  <c r="R29" i="52"/>
  <c r="O30" i="47"/>
  <c r="E26" i="53"/>
  <c r="N23" i="68"/>
  <c r="O16" i="68"/>
  <c r="N13" i="94"/>
  <c r="Q13" i="94" s="1"/>
  <c r="I11" i="108"/>
  <c r="E21" i="52"/>
  <c r="N15" i="97"/>
  <c r="Q15" i="97" s="1"/>
  <c r="W14" i="152"/>
  <c r="P27" i="112"/>
  <c r="L27" i="112"/>
  <c r="J27" i="112"/>
  <c r="F27" i="112"/>
  <c r="H27" i="112"/>
  <c r="D27" i="112"/>
  <c r="N27" i="112"/>
  <c r="N27" i="95"/>
  <c r="Q27" i="95" s="1"/>
  <c r="F21" i="142"/>
  <c r="X14" i="10"/>
  <c r="M20" i="96"/>
  <c r="Z23" i="68"/>
  <c r="AA16" i="68"/>
  <c r="P19" i="109"/>
  <c r="D19" i="109"/>
  <c r="AC13" i="146"/>
  <c r="N12" i="94"/>
  <c r="Q12" i="94" s="1"/>
  <c r="Z14" i="152"/>
  <c r="AC12" i="145"/>
  <c r="X31" i="145"/>
  <c r="F30" i="97"/>
  <c r="N10" i="97"/>
  <c r="Q10" i="97" s="1"/>
  <c r="I23" i="95"/>
  <c r="P10" i="111"/>
  <c r="D10" i="111"/>
  <c r="C28" i="111"/>
  <c r="N25" i="96"/>
  <c r="Q25" i="96" s="1"/>
  <c r="D20" i="147"/>
  <c r="F20" i="147" s="1"/>
  <c r="H20" i="139"/>
  <c r="D14" i="144"/>
  <c r="F14" i="144" s="1"/>
  <c r="E17" i="3"/>
  <c r="T27" i="103"/>
  <c r="P27" i="103"/>
  <c r="Q27" i="103" s="1"/>
  <c r="S30" i="48"/>
  <c r="M14" i="95"/>
  <c r="N22" i="97"/>
  <c r="Q22" i="97" s="1"/>
  <c r="N21" i="94"/>
  <c r="Q21" i="94" s="1"/>
  <c r="O21" i="68"/>
  <c r="H13" i="145"/>
  <c r="C22" i="106"/>
  <c r="U19" i="79"/>
  <c r="I20" i="108"/>
  <c r="Q31" i="144"/>
  <c r="T31" i="144" s="1"/>
  <c r="D16" i="110"/>
  <c r="AC20" i="146"/>
  <c r="H28" i="148"/>
  <c r="N16" i="97"/>
  <c r="Q16" i="97" s="1"/>
  <c r="D14" i="142"/>
  <c r="M17" i="94"/>
  <c r="D24" i="144"/>
  <c r="K24" i="144" s="1"/>
  <c r="AC19" i="152"/>
  <c r="Q30" i="34"/>
  <c r="D29" i="51"/>
  <c r="E29" i="51" s="1"/>
  <c r="H28" i="142"/>
  <c r="E13" i="53"/>
  <c r="N11" i="97"/>
  <c r="Q11" i="97" s="1"/>
  <c r="P24" i="110"/>
  <c r="D24" i="110"/>
  <c r="P20" i="109"/>
  <c r="D20" i="109"/>
  <c r="I11" i="95"/>
  <c r="AC22" i="146"/>
  <c r="D29" i="142"/>
  <c r="E28" i="53"/>
  <c r="D29" i="50"/>
  <c r="E15" i="50" s="1"/>
  <c r="J31" i="144"/>
  <c r="M31" i="144" s="1"/>
  <c r="D12" i="144"/>
  <c r="K21" i="92"/>
  <c r="Y18" i="92" s="1"/>
  <c r="AT16" i="103"/>
  <c r="AC27" i="147"/>
  <c r="E19" i="45"/>
  <c r="V31" i="147"/>
  <c r="I17" i="96"/>
  <c r="N17" i="97"/>
  <c r="M17" i="97" s="1"/>
  <c r="I20" i="96"/>
  <c r="D18" i="145"/>
  <c r="H29" i="144"/>
  <c r="M13" i="96"/>
  <c r="N23" i="43"/>
  <c r="T31" i="139"/>
  <c r="P18" i="112"/>
  <c r="D18" i="112"/>
  <c r="P10" i="110"/>
  <c r="C28" i="110"/>
  <c r="D10" i="110"/>
  <c r="N12" i="95"/>
  <c r="I10" i="94"/>
  <c r="H30" i="94"/>
  <c r="N11" i="96"/>
  <c r="I11" i="96" s="1"/>
  <c r="D27" i="146"/>
  <c r="F27" i="146" s="1"/>
  <c r="N22" i="95"/>
  <c r="I22" i="95" s="1"/>
  <c r="M19" i="95"/>
  <c r="P17" i="112"/>
  <c r="D17" i="112"/>
  <c r="K23" i="96"/>
  <c r="AC18" i="146"/>
  <c r="P20" i="103"/>
  <c r="Q20" i="103" s="1"/>
  <c r="T20" i="103"/>
  <c r="D20" i="110"/>
  <c r="D14" i="146"/>
  <c r="N21" i="43"/>
  <c r="E26" i="45"/>
  <c r="D17" i="142"/>
  <c r="H17" i="142" s="1"/>
  <c r="N14" i="141"/>
  <c r="K14" i="141" s="1"/>
  <c r="R31" i="134"/>
  <c r="D16" i="142"/>
  <c r="U22" i="10"/>
  <c r="K19" i="95"/>
  <c r="F23" i="148"/>
  <c r="E24" i="52"/>
  <c r="F29" i="146"/>
  <c r="J30" i="97"/>
  <c r="L29" i="102"/>
  <c r="N29" i="102" s="1"/>
  <c r="K29" i="102"/>
  <c r="U30" i="48"/>
  <c r="N25" i="108"/>
  <c r="M25" i="108" s="1"/>
  <c r="E24" i="3"/>
  <c r="K21" i="152"/>
  <c r="Y17" i="152" s="1"/>
  <c r="Q16" i="92"/>
  <c r="AB15" i="92" s="1"/>
  <c r="K13" i="97"/>
  <c r="H12" i="137"/>
  <c r="P14" i="105"/>
  <c r="Q14" i="105" s="1"/>
  <c r="T14" i="105"/>
  <c r="U30" i="47"/>
  <c r="D16" i="145"/>
  <c r="N24" i="97"/>
  <c r="Q24" i="97" s="1"/>
  <c r="N25" i="43"/>
  <c r="N24" i="95"/>
  <c r="Q24" i="95" s="1"/>
  <c r="G31" i="147"/>
  <c r="F17" i="134"/>
  <c r="I26" i="94"/>
  <c r="I21" i="96"/>
  <c r="F27" i="137"/>
  <c r="P16" i="111"/>
  <c r="D16" i="111"/>
  <c r="D20" i="146"/>
  <c r="F20" i="146" s="1"/>
  <c r="AT25" i="103"/>
  <c r="U14" i="34"/>
  <c r="K12" i="97"/>
  <c r="P17" i="111"/>
  <c r="D17" i="111"/>
  <c r="AD17" i="79"/>
  <c r="Q31" i="142"/>
  <c r="T31" i="142" s="1"/>
  <c r="T31" i="137"/>
  <c r="P10" i="109"/>
  <c r="D10" i="109"/>
  <c r="C28" i="109"/>
  <c r="P28" i="109" s="1"/>
  <c r="D24" i="146"/>
  <c r="AT27" i="103"/>
  <c r="AC28" i="146"/>
  <c r="P10" i="112"/>
  <c r="D10" i="112"/>
  <c r="C28" i="112"/>
  <c r="AC24" i="148"/>
  <c r="P22" i="104"/>
  <c r="Q22" i="104" s="1"/>
  <c r="T22" i="104"/>
  <c r="R27" i="10"/>
  <c r="D23" i="109"/>
  <c r="E31" i="144"/>
  <c r="E16" i="92"/>
  <c r="E23" i="92" s="1"/>
  <c r="H30" i="97"/>
  <c r="D29" i="145"/>
  <c r="N20" i="141"/>
  <c r="K20" i="141" s="1"/>
  <c r="X18" i="152"/>
  <c r="K26" i="95"/>
  <c r="P16" i="103"/>
  <c r="Q16" i="103" s="1"/>
  <c r="T16" i="103"/>
  <c r="M16" i="96"/>
  <c r="D22" i="143"/>
  <c r="G31" i="143"/>
  <c r="O31" i="143"/>
  <c r="N22" i="96"/>
  <c r="Q22" i="96" s="1"/>
  <c r="I18" i="95"/>
  <c r="Z18" i="92"/>
  <c r="E21" i="53"/>
  <c r="P19" i="103"/>
  <c r="Q19" i="103" s="1"/>
  <c r="T19" i="103"/>
  <c r="H29" i="147"/>
  <c r="E19" i="55"/>
  <c r="AA31" i="137"/>
  <c r="T20" i="104"/>
  <c r="P20" i="104"/>
  <c r="Q20" i="104" s="1"/>
  <c r="AC31" i="146"/>
  <c r="N19" i="108"/>
  <c r="G19" i="108" s="1"/>
  <c r="L30" i="96"/>
  <c r="N27" i="94"/>
  <c r="Q27" i="94" s="1"/>
  <c r="N18" i="43"/>
  <c r="N25" i="141"/>
  <c r="K25" i="141" s="1"/>
  <c r="E13" i="55"/>
  <c r="E26" i="3"/>
  <c r="Q16" i="152"/>
  <c r="AB12" i="152" s="1"/>
  <c r="E15" i="52"/>
  <c r="L30" i="95"/>
  <c r="M10" i="95"/>
  <c r="E18" i="52"/>
  <c r="AC16" i="145"/>
  <c r="H12" i="147"/>
  <c r="G31" i="146"/>
  <c r="O31" i="146"/>
  <c r="D17" i="146"/>
  <c r="N21" i="97"/>
  <c r="Q21" i="97" s="1"/>
  <c r="K17" i="96"/>
  <c r="M14" i="94"/>
  <c r="D12" i="109"/>
  <c r="H17" i="139"/>
  <c r="AC15" i="142"/>
  <c r="V31" i="143"/>
  <c r="D23" i="110"/>
  <c r="N21" i="95"/>
  <c r="Q21" i="95" s="1"/>
  <c r="V17" i="98"/>
  <c r="W20" i="92"/>
  <c r="D22" i="146"/>
  <c r="K22" i="146" s="1"/>
  <c r="E14" i="52"/>
  <c r="P21" i="112"/>
  <c r="D21" i="112"/>
  <c r="D26" i="146"/>
  <c r="D15" i="144"/>
  <c r="K15" i="144" s="1"/>
  <c r="N23" i="97"/>
  <c r="Q23" i="97" s="1"/>
  <c r="E31" i="36"/>
  <c r="K27" i="108"/>
  <c r="E15" i="57"/>
  <c r="N28" i="43"/>
  <c r="T19" i="104"/>
  <c r="P19" i="104"/>
  <c r="Q19" i="104" s="1"/>
  <c r="M12" i="97"/>
  <c r="D27" i="144"/>
  <c r="H14" i="139"/>
  <c r="P19" i="105"/>
  <c r="Q19" i="105" s="1"/>
  <c r="T19" i="105"/>
  <c r="W13" i="98"/>
  <c r="M13" i="97"/>
  <c r="F30" i="96"/>
  <c r="N10" i="96"/>
  <c r="I10" i="96" s="1"/>
  <c r="X27" i="10"/>
  <c r="F25" i="139"/>
  <c r="E14" i="3"/>
  <c r="E29" i="3"/>
  <c r="P22" i="103"/>
  <c r="Q22" i="103" s="1"/>
  <c r="T22" i="103"/>
  <c r="K19" i="98"/>
  <c r="Y17" i="98" s="1"/>
  <c r="C31" i="84"/>
  <c r="G31" i="84" s="1"/>
  <c r="I16" i="108"/>
  <c r="F20" i="137"/>
  <c r="E23" i="68"/>
  <c r="F16" i="68"/>
  <c r="L30" i="97"/>
  <c r="R29" i="53"/>
  <c r="D28" i="144"/>
  <c r="H28" i="144" s="1"/>
  <c r="D27" i="142"/>
  <c r="E23" i="57"/>
  <c r="AN13" i="103"/>
  <c r="S19" i="98"/>
  <c r="AC17" i="98" s="1"/>
  <c r="N22" i="141"/>
  <c r="I22" i="141" s="1"/>
  <c r="D22" i="111"/>
  <c r="F16" i="147"/>
  <c r="N20" i="43"/>
  <c r="H19" i="144"/>
  <c r="H22" i="139"/>
  <c r="K30" i="34"/>
  <c r="D11" i="112"/>
  <c r="Z18" i="152"/>
  <c r="E12" i="52"/>
  <c r="F27" i="134"/>
  <c r="E22" i="53"/>
  <c r="E16" i="57"/>
  <c r="I25" i="94"/>
  <c r="K21" i="141"/>
  <c r="E22" i="3"/>
  <c r="I20" i="97"/>
  <c r="Y27" i="34"/>
  <c r="W27" i="34"/>
  <c r="H17" i="145"/>
  <c r="N15" i="94"/>
  <c r="Q15" i="94" s="1"/>
  <c r="K17" i="97"/>
  <c r="W23" i="68"/>
  <c r="X16" i="68"/>
  <c r="I10" i="95"/>
  <c r="H30" i="95"/>
  <c r="O31" i="137"/>
  <c r="G31" i="137"/>
  <c r="E15" i="140"/>
  <c r="Z15" i="92"/>
  <c r="E20" i="56"/>
  <c r="AA13" i="152"/>
  <c r="N16" i="95"/>
  <c r="Q16" i="95" s="1"/>
  <c r="H24" i="143"/>
  <c r="M26" i="94"/>
  <c r="D23" i="142"/>
  <c r="P15" i="109"/>
  <c r="D15" i="109"/>
  <c r="K18" i="96"/>
  <c r="U22" i="34"/>
  <c r="X20" i="92"/>
  <c r="AC23" i="142"/>
  <c r="W11" i="104"/>
  <c r="V30" i="104"/>
  <c r="W30" i="104" s="1"/>
  <c r="E16" i="53"/>
  <c r="W26" i="34"/>
  <c r="M17" i="96"/>
  <c r="N27" i="97"/>
  <c r="Q27" i="97" s="1"/>
  <c r="T31" i="134"/>
  <c r="M29" i="52"/>
  <c r="D21" i="110"/>
  <c r="E13" i="52"/>
  <c r="C14" i="106"/>
  <c r="AC19" i="146"/>
  <c r="F28" i="155"/>
  <c r="G28" i="155" s="1"/>
  <c r="J28" i="155"/>
  <c r="E12" i="53"/>
  <c r="AC21" i="146"/>
  <c r="K27" i="141"/>
  <c r="M31" i="134"/>
  <c r="E31" i="134"/>
  <c r="F31" i="134" s="1"/>
  <c r="I18" i="96"/>
  <c r="K13" i="108"/>
  <c r="D17" i="110"/>
  <c r="H29" i="146"/>
  <c r="V13" i="98" l="1"/>
  <c r="K10" i="94"/>
  <c r="AT26" i="103"/>
  <c r="N15" i="102"/>
  <c r="M15" i="96"/>
  <c r="I12" i="108"/>
  <c r="K15" i="95"/>
  <c r="E23" i="54"/>
  <c r="N16" i="43"/>
  <c r="R29" i="56"/>
  <c r="H31" i="137"/>
  <c r="M25" i="95"/>
  <c r="F26" i="145"/>
  <c r="H26" i="145"/>
  <c r="E20" i="50"/>
  <c r="K12" i="94"/>
  <c r="I26" i="95"/>
  <c r="H16" i="148"/>
  <c r="E21" i="50"/>
  <c r="K25" i="97"/>
  <c r="M18" i="97"/>
  <c r="H14" i="145"/>
  <c r="K16" i="94"/>
  <c r="H15" i="143"/>
  <c r="M18" i="96"/>
  <c r="AA15" i="92"/>
  <c r="I23" i="96"/>
  <c r="H29" i="143"/>
  <c r="E24" i="56"/>
  <c r="AA14" i="92"/>
  <c r="O15" i="79"/>
  <c r="AA15" i="79"/>
  <c r="H20" i="145"/>
  <c r="M27" i="108"/>
  <c r="F17" i="146"/>
  <c r="Y18" i="152"/>
  <c r="F29" i="142"/>
  <c r="M21" i="98"/>
  <c r="I21" i="68"/>
  <c r="N19" i="36"/>
  <c r="I18" i="107"/>
  <c r="N28" i="36"/>
  <c r="N11" i="36"/>
  <c r="AH19" i="104"/>
  <c r="G11" i="97"/>
  <c r="I18" i="108"/>
  <c r="F26" i="143"/>
  <c r="X15" i="79"/>
  <c r="E16" i="52"/>
  <c r="W16" i="98"/>
  <c r="F28" i="147"/>
  <c r="Y13" i="92"/>
  <c r="AA13" i="92"/>
  <c r="H16" i="147"/>
  <c r="Z18" i="98"/>
  <c r="R15" i="79"/>
  <c r="F20" i="148"/>
  <c r="K20" i="148"/>
  <c r="F22" i="142"/>
  <c r="AT28" i="105"/>
  <c r="G25" i="96"/>
  <c r="F22" i="144"/>
  <c r="F29" i="147"/>
  <c r="F12" i="147"/>
  <c r="G21" i="96"/>
  <c r="X17" i="92"/>
  <c r="Q30" i="47"/>
  <c r="Q21" i="98"/>
  <c r="F27" i="145"/>
  <c r="M23" i="92"/>
  <c r="G26" i="141"/>
  <c r="AA31" i="142"/>
  <c r="K11" i="141"/>
  <c r="K22" i="94"/>
  <c r="E29" i="45"/>
  <c r="M29" i="56"/>
  <c r="R21" i="68"/>
  <c r="F15" i="143"/>
  <c r="H15" i="148"/>
  <c r="X16" i="98"/>
  <c r="K22" i="96"/>
  <c r="F15" i="144"/>
  <c r="K18" i="108"/>
  <c r="H25" i="143"/>
  <c r="N21" i="102"/>
  <c r="E15" i="51"/>
  <c r="M25" i="97"/>
  <c r="AC15" i="92"/>
  <c r="N24" i="102"/>
  <c r="I14" i="94"/>
  <c r="E24" i="50"/>
  <c r="G12" i="94"/>
  <c r="K16" i="146"/>
  <c r="G15" i="141"/>
  <c r="I18" i="141"/>
  <c r="N13" i="102"/>
  <c r="G18" i="108"/>
  <c r="G22" i="94"/>
  <c r="H16" i="143"/>
  <c r="F27" i="147"/>
  <c r="AT13" i="105"/>
  <c r="F23" i="146"/>
  <c r="H23" i="146"/>
  <c r="AN21" i="103"/>
  <c r="AT30" i="103"/>
  <c r="AN19" i="103"/>
  <c r="AT30" i="104"/>
  <c r="E26" i="56"/>
  <c r="E28" i="56"/>
  <c r="E19" i="56"/>
  <c r="E17" i="56"/>
  <c r="E12" i="56"/>
  <c r="E15" i="56"/>
  <c r="E18" i="56"/>
  <c r="E13" i="56"/>
  <c r="E11" i="50"/>
  <c r="E16" i="50"/>
  <c r="E21" i="45"/>
  <c r="E20" i="45"/>
  <c r="E27" i="45"/>
  <c r="E14" i="45"/>
  <c r="Q30" i="45"/>
  <c r="E23" i="45"/>
  <c r="M30" i="45"/>
  <c r="E12" i="45"/>
  <c r="Z12" i="98"/>
  <c r="Z16" i="98"/>
  <c r="K17" i="148"/>
  <c r="K20" i="147"/>
  <c r="V12" i="152"/>
  <c r="V17" i="152"/>
  <c r="X17" i="152"/>
  <c r="M23" i="152"/>
  <c r="V18" i="152"/>
  <c r="V12" i="92"/>
  <c r="W14" i="92"/>
  <c r="X19" i="92"/>
  <c r="K28" i="142"/>
  <c r="R31" i="137"/>
  <c r="G13" i="108"/>
  <c r="G24" i="108"/>
  <c r="G25" i="141"/>
  <c r="G20" i="141"/>
  <c r="G26" i="108"/>
  <c r="G25" i="108"/>
  <c r="G11" i="141"/>
  <c r="I25" i="108"/>
  <c r="R15" i="125"/>
  <c r="X15" i="125"/>
  <c r="AA15" i="125"/>
  <c r="AN24" i="104"/>
  <c r="AN30" i="105"/>
  <c r="K31" i="134"/>
  <c r="E11" i="56"/>
  <c r="E25" i="55"/>
  <c r="E22" i="55"/>
  <c r="E26" i="55"/>
  <c r="E23" i="55"/>
  <c r="R29" i="55"/>
  <c r="E14" i="55"/>
  <c r="E11" i="52"/>
  <c r="H29" i="52"/>
  <c r="E24" i="45"/>
  <c r="X14" i="98"/>
  <c r="K18" i="148"/>
  <c r="F18" i="148"/>
  <c r="K15" i="148"/>
  <c r="F21" i="147"/>
  <c r="H24" i="147"/>
  <c r="H23" i="147"/>
  <c r="K26" i="147"/>
  <c r="K24" i="147"/>
  <c r="H17" i="147"/>
  <c r="H19" i="147"/>
  <c r="F23" i="147"/>
  <c r="K26" i="146"/>
  <c r="F13" i="146"/>
  <c r="K23" i="146"/>
  <c r="G21" i="97"/>
  <c r="G22" i="97"/>
  <c r="K19" i="97"/>
  <c r="G24" i="97"/>
  <c r="M20" i="97"/>
  <c r="G10" i="95"/>
  <c r="K22" i="95"/>
  <c r="G19" i="95"/>
  <c r="G20" i="95"/>
  <c r="W19" i="34"/>
  <c r="K19" i="94"/>
  <c r="I19" i="94"/>
  <c r="G30" i="34"/>
  <c r="W14" i="34"/>
  <c r="G18" i="94"/>
  <c r="M16" i="94"/>
  <c r="W11" i="34"/>
  <c r="W24" i="34"/>
  <c r="W20" i="34"/>
  <c r="K26" i="94"/>
  <c r="G26" i="94"/>
  <c r="M22" i="94"/>
  <c r="W18" i="34"/>
  <c r="K26" i="145"/>
  <c r="K16" i="145"/>
  <c r="H28" i="145"/>
  <c r="K22" i="145"/>
  <c r="K20" i="145"/>
  <c r="K28" i="145"/>
  <c r="F24" i="144"/>
  <c r="K13" i="144"/>
  <c r="H22" i="144"/>
  <c r="K22" i="144"/>
  <c r="K29" i="144"/>
  <c r="H14" i="144"/>
  <c r="F22" i="143"/>
  <c r="K22" i="143"/>
  <c r="K17" i="143"/>
  <c r="K25" i="143"/>
  <c r="K23" i="142"/>
  <c r="K21" i="142"/>
  <c r="F14" i="142"/>
  <c r="K20" i="142"/>
  <c r="K12" i="142"/>
  <c r="K27" i="142"/>
  <c r="F27" i="142"/>
  <c r="K14" i="142"/>
  <c r="F18" i="142"/>
  <c r="K22" i="142"/>
  <c r="M10" i="96"/>
  <c r="F12" i="144"/>
  <c r="N18" i="36"/>
  <c r="F22" i="146"/>
  <c r="M29" i="57"/>
  <c r="K12" i="144"/>
  <c r="G27" i="95"/>
  <c r="G15" i="95"/>
  <c r="AT24" i="103"/>
  <c r="M20" i="95"/>
  <c r="K22" i="147"/>
  <c r="I19" i="141"/>
  <c r="AT26" i="105"/>
  <c r="F25" i="145"/>
  <c r="K23" i="148"/>
  <c r="K27" i="147"/>
  <c r="G16" i="108"/>
  <c r="K25" i="148"/>
  <c r="I15" i="95"/>
  <c r="E14" i="57"/>
  <c r="F25" i="147"/>
  <c r="I22" i="108"/>
  <c r="H22" i="147"/>
  <c r="F13" i="144"/>
  <c r="H29" i="51"/>
  <c r="G11" i="96"/>
  <c r="G23" i="108"/>
  <c r="G17" i="108"/>
  <c r="K10" i="96"/>
  <c r="AC18" i="98"/>
  <c r="AN14" i="105"/>
  <c r="K21" i="148"/>
  <c r="Y12" i="152"/>
  <c r="E28" i="57"/>
  <c r="G15" i="96"/>
  <c r="K15" i="145"/>
  <c r="K19" i="143"/>
  <c r="K21" i="95"/>
  <c r="K30" i="47"/>
  <c r="AT30" i="105"/>
  <c r="AN30" i="104"/>
  <c r="AC16" i="98"/>
  <c r="M27" i="95"/>
  <c r="AA20" i="92"/>
  <c r="K17" i="95"/>
  <c r="W21" i="34"/>
  <c r="E31" i="43"/>
  <c r="E27" i="51"/>
  <c r="I17" i="97"/>
  <c r="AD13" i="125"/>
  <c r="E22" i="51"/>
  <c r="F13" i="148"/>
  <c r="G19" i="97"/>
  <c r="AN12" i="103"/>
  <c r="F22" i="147"/>
  <c r="Z17" i="152"/>
  <c r="AD16" i="79"/>
  <c r="AD14" i="79"/>
  <c r="G23" i="96"/>
  <c r="K16" i="144"/>
  <c r="K20" i="143"/>
  <c r="G18" i="96"/>
  <c r="E28" i="52"/>
  <c r="U15" i="79"/>
  <c r="G27" i="141"/>
  <c r="K17" i="145"/>
  <c r="F28" i="144"/>
  <c r="AN20" i="105"/>
  <c r="M19" i="108"/>
  <c r="E11" i="51"/>
  <c r="W17" i="34"/>
  <c r="AH27" i="103"/>
  <c r="G17" i="95"/>
  <c r="I11" i="94"/>
  <c r="AN12" i="104"/>
  <c r="G27" i="96"/>
  <c r="U29" i="10"/>
  <c r="AA18" i="92"/>
  <c r="AA17" i="92"/>
  <c r="F21" i="144"/>
  <c r="H18" i="142"/>
  <c r="E22" i="45"/>
  <c r="F21" i="143"/>
  <c r="K19" i="148"/>
  <c r="E17" i="55"/>
  <c r="E11" i="55"/>
  <c r="AD18" i="79"/>
  <c r="I27" i="95"/>
  <c r="AD19" i="68"/>
  <c r="E25" i="57"/>
  <c r="K29" i="145"/>
  <c r="N14" i="43"/>
  <c r="K18" i="145"/>
  <c r="Y17" i="92"/>
  <c r="I21" i="97"/>
  <c r="F17" i="148"/>
  <c r="F25" i="143"/>
  <c r="H19" i="143"/>
  <c r="G14" i="96"/>
  <c r="K18" i="142"/>
  <c r="AN14" i="103"/>
  <c r="E26" i="57"/>
  <c r="K14" i="145"/>
  <c r="G22" i="108"/>
  <c r="AT28" i="103"/>
  <c r="E15" i="55"/>
  <c r="M29" i="55"/>
  <c r="O21" i="108"/>
  <c r="K26" i="142"/>
  <c r="G16" i="141"/>
  <c r="O16" i="141" s="1"/>
  <c r="F29" i="148"/>
  <c r="K13" i="147"/>
  <c r="M14" i="96"/>
  <c r="AN28" i="105"/>
  <c r="M21" i="95"/>
  <c r="AN17" i="104"/>
  <c r="E14" i="51"/>
  <c r="F21" i="148"/>
  <c r="K14" i="96"/>
  <c r="I13" i="94"/>
  <c r="W25" i="34"/>
  <c r="V14" i="152"/>
  <c r="H19" i="148"/>
  <c r="F14" i="143"/>
  <c r="H29" i="55"/>
  <c r="E13" i="51"/>
  <c r="G27" i="94"/>
  <c r="K24" i="146"/>
  <c r="H12" i="146"/>
  <c r="E16" i="51"/>
  <c r="H22" i="143"/>
  <c r="H25" i="142"/>
  <c r="F20" i="144"/>
  <c r="F28" i="146"/>
  <c r="N24" i="36"/>
  <c r="G25" i="95"/>
  <c r="K28" i="146"/>
  <c r="H21" i="146"/>
  <c r="AH21" i="105"/>
  <c r="H13" i="148"/>
  <c r="M11" i="94"/>
  <c r="G11" i="108"/>
  <c r="F29" i="144"/>
  <c r="AT22" i="103"/>
  <c r="F14" i="145"/>
  <c r="K27" i="95"/>
  <c r="K18" i="94"/>
  <c r="E29" i="102"/>
  <c r="I22" i="107"/>
  <c r="E18" i="55"/>
  <c r="X12" i="92"/>
  <c r="AD17" i="68"/>
  <c r="K16" i="143"/>
  <c r="G23" i="141"/>
  <c r="AD15" i="68"/>
  <c r="G23" i="97"/>
  <c r="G21" i="95"/>
  <c r="AN20" i="104"/>
  <c r="K20" i="146"/>
  <c r="H24" i="146"/>
  <c r="K27" i="146"/>
  <c r="G15" i="97"/>
  <c r="K15" i="96"/>
  <c r="K14" i="97"/>
  <c r="K20" i="144"/>
  <c r="K31" i="137"/>
  <c r="K26" i="144"/>
  <c r="E26" i="51"/>
  <c r="AD12" i="125"/>
  <c r="K16" i="148"/>
  <c r="H25" i="147"/>
  <c r="I16" i="94"/>
  <c r="AT18" i="103"/>
  <c r="H23" i="148"/>
  <c r="W12" i="34"/>
  <c r="G21" i="98"/>
  <c r="N21" i="36"/>
  <c r="N26" i="43"/>
  <c r="N12" i="36"/>
  <c r="N17" i="36"/>
  <c r="N27" i="102"/>
  <c r="N13" i="43"/>
  <c r="N11" i="43"/>
  <c r="N30" i="96"/>
  <c r="Q30" i="96" s="1"/>
  <c r="AC31" i="148"/>
  <c r="H29" i="54"/>
  <c r="G24" i="94"/>
  <c r="Q24" i="94"/>
  <c r="O31" i="147"/>
  <c r="D31" i="147"/>
  <c r="K31" i="147" s="1"/>
  <c r="H14" i="146"/>
  <c r="G16" i="95"/>
  <c r="Y16" i="98"/>
  <c r="AB14" i="92"/>
  <c r="H19" i="146"/>
  <c r="K27" i="94"/>
  <c r="AH14" i="105"/>
  <c r="G14" i="141"/>
  <c r="K14" i="108"/>
  <c r="M29" i="51"/>
  <c r="K29" i="142"/>
  <c r="V31" i="144"/>
  <c r="I22" i="106"/>
  <c r="G21" i="94"/>
  <c r="D28" i="111"/>
  <c r="N28" i="111"/>
  <c r="L28" i="111"/>
  <c r="F28" i="111"/>
  <c r="H28" i="111"/>
  <c r="J28" i="111"/>
  <c r="N30" i="97"/>
  <c r="Q30" i="97" s="1"/>
  <c r="G13" i="94"/>
  <c r="H29" i="142"/>
  <c r="N18" i="102"/>
  <c r="AH11" i="103"/>
  <c r="K12" i="146"/>
  <c r="AA16" i="98"/>
  <c r="G19" i="96"/>
  <c r="M13" i="95"/>
  <c r="Y12" i="92"/>
  <c r="K23" i="92"/>
  <c r="AT11" i="104"/>
  <c r="K17" i="141"/>
  <c r="O30" i="49"/>
  <c r="G15" i="108"/>
  <c r="AB13" i="92"/>
  <c r="F25" i="142"/>
  <c r="G11" i="94"/>
  <c r="I25" i="141"/>
  <c r="O25" i="141" s="1"/>
  <c r="AA17" i="152"/>
  <c r="F27" i="143"/>
  <c r="AB18" i="92"/>
  <c r="I18" i="97"/>
  <c r="E25" i="51"/>
  <c r="N15" i="43"/>
  <c r="E20" i="51"/>
  <c r="N15" i="36"/>
  <c r="P12" i="36" s="1"/>
  <c r="AC18" i="92"/>
  <c r="E26" i="54"/>
  <c r="K21" i="146"/>
  <c r="M27" i="96"/>
  <c r="AH16" i="104"/>
  <c r="F19" i="145"/>
  <c r="G14" i="95"/>
  <c r="Q14" i="95"/>
  <c r="F31" i="139"/>
  <c r="AN26" i="105"/>
  <c r="H29" i="56"/>
  <c r="E29" i="56"/>
  <c r="K25" i="96"/>
  <c r="AT20" i="104"/>
  <c r="G12" i="96"/>
  <c r="E14" i="56"/>
  <c r="I21" i="95"/>
  <c r="O21" i="95" s="1"/>
  <c r="AB12" i="98"/>
  <c r="W15" i="92"/>
  <c r="G23" i="92"/>
  <c r="AD12" i="68"/>
  <c r="AT17" i="103"/>
  <c r="N27" i="36"/>
  <c r="I28" i="107"/>
  <c r="W12" i="152"/>
  <c r="N25" i="36"/>
  <c r="E16" i="56"/>
  <c r="E12" i="50"/>
  <c r="F20" i="142"/>
  <c r="AN13" i="105"/>
  <c r="P30" i="104"/>
  <c r="Q30" i="104" s="1"/>
  <c r="Q11" i="104"/>
  <c r="N23" i="36"/>
  <c r="M19" i="97"/>
  <c r="AT27" i="105"/>
  <c r="AT25" i="105"/>
  <c r="K27" i="96"/>
  <c r="M15" i="95"/>
  <c r="AT13" i="103"/>
  <c r="K14" i="143"/>
  <c r="V15" i="92"/>
  <c r="M12" i="96"/>
  <c r="H18" i="145"/>
  <c r="AH27" i="105"/>
  <c r="K30" i="48"/>
  <c r="W30" i="48" s="1"/>
  <c r="Y30" i="48"/>
  <c r="L29" i="10"/>
  <c r="AN16" i="104"/>
  <c r="M26" i="95"/>
  <c r="N30" i="95"/>
  <c r="Q30" i="95" s="1"/>
  <c r="H13" i="142"/>
  <c r="E28" i="45"/>
  <c r="H14" i="142"/>
  <c r="G27" i="97"/>
  <c r="G22" i="141"/>
  <c r="K28" i="144"/>
  <c r="K17" i="146"/>
  <c r="G24" i="95"/>
  <c r="K16" i="142"/>
  <c r="K14" i="146"/>
  <c r="G22" i="95"/>
  <c r="Q22" i="95"/>
  <c r="E28" i="54"/>
  <c r="E22" i="54"/>
  <c r="I27" i="94"/>
  <c r="K14" i="144"/>
  <c r="G12" i="141"/>
  <c r="N14" i="102"/>
  <c r="H12" i="144"/>
  <c r="E29" i="10"/>
  <c r="M24" i="95"/>
  <c r="G12" i="108"/>
  <c r="AH18" i="103"/>
  <c r="E24" i="51"/>
  <c r="N19" i="102"/>
  <c r="H29" i="145"/>
  <c r="AN27" i="105"/>
  <c r="E25" i="50"/>
  <c r="G18" i="141"/>
  <c r="K31" i="139"/>
  <c r="M24" i="94"/>
  <c r="R29" i="10"/>
  <c r="M27" i="94"/>
  <c r="H22" i="146"/>
  <c r="AT19" i="104"/>
  <c r="T31" i="147"/>
  <c r="R31" i="147"/>
  <c r="N27" i="43"/>
  <c r="E19" i="57"/>
  <c r="E17" i="50"/>
  <c r="K25" i="144"/>
  <c r="F31" i="137"/>
  <c r="M29" i="54"/>
  <c r="E28" i="51"/>
  <c r="H19" i="145"/>
  <c r="AN30" i="103"/>
  <c r="H27" i="142"/>
  <c r="AH12" i="104"/>
  <c r="I22" i="97"/>
  <c r="I27" i="96"/>
  <c r="L16" i="68"/>
  <c r="AC23" i="68"/>
  <c r="O23" i="68" s="1"/>
  <c r="I15" i="96"/>
  <c r="K13" i="142"/>
  <c r="R19" i="79"/>
  <c r="H27" i="143"/>
  <c r="AH30" i="104"/>
  <c r="I19" i="95"/>
  <c r="O19" i="95" s="1"/>
  <c r="N25" i="102"/>
  <c r="M31" i="142"/>
  <c r="D31" i="142"/>
  <c r="F31" i="142" s="1"/>
  <c r="E12" i="54"/>
  <c r="G16" i="94"/>
  <c r="G13" i="141"/>
  <c r="O13" i="141" s="1"/>
  <c r="M20" i="94"/>
  <c r="H21" i="144"/>
  <c r="AT24" i="104"/>
  <c r="AH26" i="105"/>
  <c r="W13" i="34"/>
  <c r="G17" i="94"/>
  <c r="O17" i="94" s="1"/>
  <c r="AT19" i="103"/>
  <c r="I16" i="106"/>
  <c r="N24" i="43"/>
  <c r="K19" i="96"/>
  <c r="Y18" i="98"/>
  <c r="K21" i="145"/>
  <c r="G10" i="141"/>
  <c r="O10" i="141" s="1"/>
  <c r="N29" i="141"/>
  <c r="O29" i="141" s="1"/>
  <c r="V31" i="145"/>
  <c r="Y13" i="98"/>
  <c r="K21" i="98"/>
  <c r="E19" i="50"/>
  <c r="AT21" i="104"/>
  <c r="E15" i="54"/>
  <c r="M19" i="96"/>
  <c r="K24" i="97"/>
  <c r="M30" i="49"/>
  <c r="AN23" i="103"/>
  <c r="AN11" i="103"/>
  <c r="M12" i="94"/>
  <c r="M16" i="95"/>
  <c r="AN23" i="105"/>
  <c r="H16" i="145"/>
  <c r="I11" i="97"/>
  <c r="H14" i="147"/>
  <c r="G12" i="155"/>
  <c r="F31" i="155"/>
  <c r="G31" i="155" s="1"/>
  <c r="I24" i="107"/>
  <c r="D31" i="145"/>
  <c r="H31" i="145" s="1"/>
  <c r="S30" i="47"/>
  <c r="F17" i="142"/>
  <c r="W12" i="98"/>
  <c r="F15" i="142"/>
  <c r="AN24" i="105"/>
  <c r="M24" i="108"/>
  <c r="K15" i="108"/>
  <c r="AT12" i="103"/>
  <c r="AN16" i="103"/>
  <c r="O31" i="145"/>
  <c r="F24" i="147"/>
  <c r="I31" i="107"/>
  <c r="W30" i="34"/>
  <c r="AH22" i="105"/>
  <c r="O25" i="94"/>
  <c r="AC31" i="145"/>
  <c r="D31" i="146"/>
  <c r="Y31" i="146" s="1"/>
  <c r="H15" i="146"/>
  <c r="AH19" i="105"/>
  <c r="M22" i="97"/>
  <c r="O13" i="97"/>
  <c r="G12" i="95"/>
  <c r="Q12" i="95"/>
  <c r="AT25" i="104"/>
  <c r="E18" i="51"/>
  <c r="E18" i="57"/>
  <c r="F16" i="146"/>
  <c r="E19" i="51"/>
  <c r="I20" i="141"/>
  <c r="O20" i="141" s="1"/>
  <c r="I25" i="106"/>
  <c r="K30" i="49"/>
  <c r="AC13" i="152"/>
  <c r="S23" i="152"/>
  <c r="K23" i="152"/>
  <c r="K23" i="94"/>
  <c r="Y12" i="98"/>
  <c r="AA31" i="148"/>
  <c r="F14" i="147"/>
  <c r="AN21" i="104"/>
  <c r="M14" i="97"/>
  <c r="N23" i="102"/>
  <c r="K25" i="95"/>
  <c r="AH15" i="104"/>
  <c r="E13" i="50"/>
  <c r="I14" i="96"/>
  <c r="O14" i="96" s="1"/>
  <c r="AH15" i="103"/>
  <c r="K18" i="97"/>
  <c r="N13" i="36"/>
  <c r="F13" i="142"/>
  <c r="AH24" i="103"/>
  <c r="M17" i="108"/>
  <c r="AN27" i="103"/>
  <c r="AH14" i="103"/>
  <c r="F18" i="147"/>
  <c r="I16" i="68"/>
  <c r="E22" i="56"/>
  <c r="AH23" i="105"/>
  <c r="AT17" i="104"/>
  <c r="E27" i="56"/>
  <c r="O23" i="96"/>
  <c r="X29" i="10"/>
  <c r="F24" i="145"/>
  <c r="AC14" i="152"/>
  <c r="I14" i="108"/>
  <c r="Y20" i="92"/>
  <c r="AD12" i="79"/>
  <c r="O27" i="141"/>
  <c r="AN20" i="103"/>
  <c r="I15" i="97"/>
  <c r="N26" i="36"/>
  <c r="AT26" i="104"/>
  <c r="O23" i="141"/>
  <c r="AT24" i="105"/>
  <c r="AT11" i="105"/>
  <c r="F21" i="145"/>
  <c r="E31" i="84"/>
  <c r="H19" i="142"/>
  <c r="F32" i="107"/>
  <c r="H15" i="147"/>
  <c r="AN18" i="103"/>
  <c r="M21" i="97"/>
  <c r="F27" i="144"/>
  <c r="E13" i="54"/>
  <c r="I13" i="96"/>
  <c r="O13" i="96" s="1"/>
  <c r="Q13" i="96"/>
  <c r="W19" i="92"/>
  <c r="K27" i="97"/>
  <c r="AD20" i="68"/>
  <c r="E16" i="55"/>
  <c r="AH22" i="104"/>
  <c r="H28" i="112"/>
  <c r="D28" i="112"/>
  <c r="J28" i="112"/>
  <c r="N28" i="112"/>
  <c r="F28" i="112"/>
  <c r="L28" i="112"/>
  <c r="I15" i="94"/>
  <c r="E22" i="50"/>
  <c r="AH20" i="104"/>
  <c r="E17" i="54"/>
  <c r="Y19" i="152"/>
  <c r="F18" i="144"/>
  <c r="O18" i="96"/>
  <c r="E13" i="57"/>
  <c r="AH22" i="103"/>
  <c r="P28" i="112"/>
  <c r="AT27" i="104"/>
  <c r="E24" i="57"/>
  <c r="AB13" i="152"/>
  <c r="Q23" i="152"/>
  <c r="F16" i="142"/>
  <c r="I12" i="141"/>
  <c r="F29" i="145"/>
  <c r="K17" i="142"/>
  <c r="H15" i="144"/>
  <c r="AH20" i="103"/>
  <c r="F16" i="145"/>
  <c r="O31" i="144"/>
  <c r="D31" i="144"/>
  <c r="K31" i="144" s="1"/>
  <c r="H13" i="146"/>
  <c r="E23" i="51"/>
  <c r="K21" i="97"/>
  <c r="K15" i="146"/>
  <c r="AN16" i="105"/>
  <c r="I31" i="84"/>
  <c r="I26" i="96"/>
  <c r="G14" i="108"/>
  <c r="I26" i="106"/>
  <c r="H27" i="146"/>
  <c r="K25" i="142"/>
  <c r="I23" i="94"/>
  <c r="K15" i="97"/>
  <c r="AN13" i="104"/>
  <c r="K24" i="96"/>
  <c r="K23" i="143"/>
  <c r="I30" i="106"/>
  <c r="AT14" i="103"/>
  <c r="H25" i="144"/>
  <c r="AC13" i="92"/>
  <c r="K11" i="108"/>
  <c r="O11" i="108" s="1"/>
  <c r="AN15" i="104"/>
  <c r="H31" i="134"/>
  <c r="M23" i="94"/>
  <c r="E23" i="50"/>
  <c r="AN25" i="105"/>
  <c r="N12" i="43"/>
  <c r="I27" i="106"/>
  <c r="N16" i="102"/>
  <c r="M21" i="96"/>
  <c r="M19" i="94"/>
  <c r="K25" i="146"/>
  <c r="E13" i="45"/>
  <c r="E30" i="45"/>
  <c r="H15" i="145"/>
  <c r="M29" i="50"/>
  <c r="F12" i="143"/>
  <c r="G19" i="94"/>
  <c r="I19" i="108"/>
  <c r="K29" i="143"/>
  <c r="X19" i="79"/>
  <c r="H27" i="144"/>
  <c r="AN23" i="104"/>
  <c r="G26" i="95"/>
  <c r="X13" i="98"/>
  <c r="I21" i="98"/>
  <c r="M18" i="94"/>
  <c r="E21" i="54"/>
  <c r="X14" i="92"/>
  <c r="I23" i="92"/>
  <c r="AN18" i="105"/>
  <c r="U16" i="68"/>
  <c r="K19" i="142"/>
  <c r="AT12" i="104"/>
  <c r="E21" i="56"/>
  <c r="E25" i="54"/>
  <c r="G20" i="108"/>
  <c r="O20" i="108" s="1"/>
  <c r="V19" i="92"/>
  <c r="L19" i="79"/>
  <c r="M22" i="96"/>
  <c r="AT17" i="105"/>
  <c r="K14" i="95"/>
  <c r="F19" i="147"/>
  <c r="F25" i="148"/>
  <c r="AH24" i="105"/>
  <c r="V13" i="92"/>
  <c r="F28" i="148"/>
  <c r="I29" i="107"/>
  <c r="AH25" i="105"/>
  <c r="AN26" i="104"/>
  <c r="AA31" i="147"/>
  <c r="Y31" i="147"/>
  <c r="AH28" i="103"/>
  <c r="Q30" i="49"/>
  <c r="Y30" i="49"/>
  <c r="C31" i="106"/>
  <c r="I13" i="106"/>
  <c r="E18" i="54"/>
  <c r="I24" i="96"/>
  <c r="W22" i="34"/>
  <c r="K22" i="97"/>
  <c r="O23" i="95"/>
  <c r="E17" i="51"/>
  <c r="O22" i="108"/>
  <c r="AD13" i="79"/>
  <c r="M27" i="97"/>
  <c r="AH11" i="105"/>
  <c r="R31" i="139"/>
  <c r="H17" i="146"/>
  <c r="AH27" i="104"/>
  <c r="N14" i="36"/>
  <c r="AH20" i="105"/>
  <c r="AB17" i="98"/>
  <c r="I19" i="107"/>
  <c r="M21" i="94"/>
  <c r="O11" i="95"/>
  <c r="AN22" i="105"/>
  <c r="E20" i="57"/>
  <c r="F17" i="147"/>
  <c r="P28" i="111"/>
  <c r="R16" i="68"/>
  <c r="U23" i="68"/>
  <c r="W16" i="34"/>
  <c r="N19" i="43"/>
  <c r="AH21" i="104"/>
  <c r="AA19" i="152"/>
  <c r="AH15" i="105"/>
  <c r="K21" i="96"/>
  <c r="AN22" i="104"/>
  <c r="I24" i="97"/>
  <c r="AT16" i="105"/>
  <c r="AN21" i="105"/>
  <c r="O21" i="141"/>
  <c r="AA14" i="98"/>
  <c r="O21" i="98"/>
  <c r="H23" i="144"/>
  <c r="W18" i="92"/>
  <c r="K32" i="107"/>
  <c r="L32" i="107" s="1"/>
  <c r="L14" i="107"/>
  <c r="V13" i="152"/>
  <c r="E20" i="55"/>
  <c r="H20" i="146"/>
  <c r="G30" i="49"/>
  <c r="Y14" i="152"/>
  <c r="I21" i="94"/>
  <c r="G17" i="141"/>
  <c r="I27" i="97"/>
  <c r="K12" i="95"/>
  <c r="I25" i="95"/>
  <c r="K14" i="147"/>
  <c r="AB17" i="92"/>
  <c r="AH26" i="103"/>
  <c r="K26" i="143"/>
  <c r="E12" i="51"/>
  <c r="AH26" i="104"/>
  <c r="F26" i="144"/>
  <c r="I15" i="108"/>
  <c r="I23" i="108"/>
  <c r="AN24" i="103"/>
  <c r="I13" i="95"/>
  <c r="Q11" i="105"/>
  <c r="P30" i="105"/>
  <c r="Q30" i="105" s="1"/>
  <c r="H18" i="147"/>
  <c r="K23" i="144"/>
  <c r="G26" i="96"/>
  <c r="K28" i="143"/>
  <c r="K20" i="96"/>
  <c r="F19" i="79"/>
  <c r="AN17" i="103"/>
  <c r="G24" i="141"/>
  <c r="I24" i="94"/>
  <c r="O24" i="94" s="1"/>
  <c r="AH13" i="105"/>
  <c r="K19" i="144"/>
  <c r="AN14" i="104"/>
  <c r="H22" i="148"/>
  <c r="N17" i="43"/>
  <c r="AD14" i="68"/>
  <c r="I19" i="79"/>
  <c r="I14" i="141"/>
  <c r="O14" i="141" s="1"/>
  <c r="H24" i="145"/>
  <c r="L15" i="79"/>
  <c r="AC21" i="79"/>
  <c r="I21" i="79" s="1"/>
  <c r="AD18" i="68"/>
  <c r="H12" i="142"/>
  <c r="AT23" i="105"/>
  <c r="I19" i="106"/>
  <c r="F15" i="79"/>
  <c r="AA12" i="98"/>
  <c r="Z19" i="92"/>
  <c r="K24" i="95"/>
  <c r="E23" i="56"/>
  <c r="I14" i="97"/>
  <c r="AH21" i="103"/>
  <c r="N16" i="36"/>
  <c r="E15" i="45"/>
  <c r="AH28" i="105"/>
  <c r="K26" i="108"/>
  <c r="G24" i="96"/>
  <c r="M11" i="97"/>
  <c r="AB12" i="92"/>
  <c r="Q23" i="92"/>
  <c r="I21" i="106"/>
  <c r="I25" i="97"/>
  <c r="O25" i="97" s="1"/>
  <c r="Q25" i="97"/>
  <c r="AT28" i="104"/>
  <c r="O15" i="96"/>
  <c r="F24" i="142"/>
  <c r="E27" i="57"/>
  <c r="E29" i="57"/>
  <c r="F25" i="146"/>
  <c r="E21" i="51"/>
  <c r="M31" i="147"/>
  <c r="AH16" i="105"/>
  <c r="V31" i="142"/>
  <c r="AH24" i="104"/>
  <c r="F19" i="146"/>
  <c r="K20" i="97"/>
  <c r="I23" i="97"/>
  <c r="K15" i="94"/>
  <c r="K14" i="94"/>
  <c r="H18" i="143"/>
  <c r="K22" i="141"/>
  <c r="AT13" i="104"/>
  <c r="AH28" i="104"/>
  <c r="AH30" i="105"/>
  <c r="AB14" i="152"/>
  <c r="I12" i="96"/>
  <c r="AN22" i="103"/>
  <c r="H31" i="139"/>
  <c r="F12" i="142"/>
  <c r="O23" i="92"/>
  <c r="G27" i="108"/>
  <c r="O27" i="108" s="1"/>
  <c r="G16" i="96"/>
  <c r="O16" i="96" s="1"/>
  <c r="AT21" i="105"/>
  <c r="E18" i="45"/>
  <c r="M11" i="96"/>
  <c r="E21" i="98"/>
  <c r="AH17" i="104"/>
  <c r="H20" i="143"/>
  <c r="K21" i="147"/>
  <c r="G18" i="95"/>
  <c r="O18" i="95" s="1"/>
  <c r="E21" i="55"/>
  <c r="Y14" i="98"/>
  <c r="AT18" i="105"/>
  <c r="L15" i="125"/>
  <c r="E16" i="45"/>
  <c r="H24" i="144"/>
  <c r="K26" i="141"/>
  <c r="O26" i="141" s="1"/>
  <c r="E24" i="54"/>
  <c r="AH16" i="103"/>
  <c r="M15" i="94"/>
  <c r="AA31" i="145"/>
  <c r="AT18" i="104"/>
  <c r="K17" i="108"/>
  <c r="M30" i="97"/>
  <c r="K27" i="144"/>
  <c r="AN28" i="104"/>
  <c r="S30" i="49"/>
  <c r="G22" i="96"/>
  <c r="K16" i="97"/>
  <c r="E27" i="50"/>
  <c r="H23" i="142"/>
  <c r="F14" i="146"/>
  <c r="M12" i="108"/>
  <c r="G16" i="97"/>
  <c r="H23" i="143"/>
  <c r="AT16" i="104"/>
  <c r="N10" i="102"/>
  <c r="F23" i="143"/>
  <c r="AH17" i="103"/>
  <c r="H26" i="146"/>
  <c r="M31" i="146"/>
  <c r="AN11" i="105"/>
  <c r="G20" i="97"/>
  <c r="O20" i="97" s="1"/>
  <c r="K18" i="144"/>
  <c r="AC31" i="144"/>
  <c r="K18" i="143"/>
  <c r="AH18" i="104"/>
  <c r="F18" i="146"/>
  <c r="G23" i="94"/>
  <c r="G14" i="94"/>
  <c r="K13" i="94"/>
  <c r="H18" i="146"/>
  <c r="AC17" i="152"/>
  <c r="AN15" i="103"/>
  <c r="F25" i="144"/>
  <c r="E11" i="57"/>
  <c r="K12" i="143"/>
  <c r="AT15" i="103"/>
  <c r="AA18" i="152"/>
  <c r="F31" i="147"/>
  <c r="K15" i="147"/>
  <c r="M23" i="108"/>
  <c r="O23" i="108" s="1"/>
  <c r="AB19" i="92"/>
  <c r="G19" i="141"/>
  <c r="O19" i="141" s="1"/>
  <c r="AA19" i="79"/>
  <c r="AT23" i="103"/>
  <c r="Z12" i="92"/>
  <c r="H26" i="144"/>
  <c r="AT11" i="103"/>
  <c r="N22" i="36"/>
  <c r="K19" i="108"/>
  <c r="I12" i="95"/>
  <c r="G18" i="97"/>
  <c r="Z12" i="152"/>
  <c r="AC31" i="143"/>
  <c r="AA18" i="98"/>
  <c r="M13" i="94"/>
  <c r="H21" i="143"/>
  <c r="I12" i="94"/>
  <c r="K21" i="94"/>
  <c r="V17" i="92"/>
  <c r="K27" i="145"/>
  <c r="N20" i="36"/>
  <c r="K24" i="108"/>
  <c r="AN28" i="103"/>
  <c r="AT22" i="105"/>
  <c r="K13" i="143"/>
  <c r="F16" i="143"/>
  <c r="Y15" i="92"/>
  <c r="AT12" i="105"/>
  <c r="I20" i="95"/>
  <c r="O20" i="95" s="1"/>
  <c r="AN15" i="105"/>
  <c r="H21" i="145"/>
  <c r="AN17" i="105"/>
  <c r="W10" i="34"/>
  <c r="I19" i="96"/>
  <c r="I15" i="106"/>
  <c r="F22" i="148"/>
  <c r="M10" i="94"/>
  <c r="O10" i="94" s="1"/>
  <c r="Q10" i="94"/>
  <c r="M24" i="96"/>
  <c r="AH19" i="103"/>
  <c r="G17" i="97"/>
  <c r="O17" i="97" s="1"/>
  <c r="Q17" i="97"/>
  <c r="O27" i="95"/>
  <c r="AC19" i="92"/>
  <c r="I29" i="141"/>
  <c r="AT14" i="104"/>
  <c r="K20" i="94"/>
  <c r="I20" i="94"/>
  <c r="Q20" i="94"/>
  <c r="N20" i="102"/>
  <c r="AH13" i="103"/>
  <c r="AH23" i="103"/>
  <c r="M16" i="97"/>
  <c r="I22" i="96"/>
  <c r="M23" i="97"/>
  <c r="AN26" i="103"/>
  <c r="E22" i="57"/>
  <c r="I16" i="97"/>
  <c r="H18" i="144"/>
  <c r="AH25" i="103"/>
  <c r="AN25" i="104"/>
  <c r="M22" i="95"/>
  <c r="AH12" i="105"/>
  <c r="AH17" i="105"/>
  <c r="N22" i="102"/>
  <c r="AH13" i="104"/>
  <c r="AB13" i="98"/>
  <c r="N11" i="102"/>
  <c r="O13" i="108"/>
  <c r="I16" i="95"/>
  <c r="F13" i="145"/>
  <c r="E12" i="57"/>
  <c r="I15" i="107"/>
  <c r="I21" i="107"/>
  <c r="I15" i="141"/>
  <c r="O15" i="141" s="1"/>
  <c r="H26" i="143"/>
  <c r="I20" i="107"/>
  <c r="M16" i="108"/>
  <c r="O16" i="108" s="1"/>
  <c r="T31" i="146"/>
  <c r="D28" i="109"/>
  <c r="L28" i="109"/>
  <c r="H28" i="109"/>
  <c r="J28" i="109"/>
  <c r="N28" i="109"/>
  <c r="F28" i="109"/>
  <c r="R29" i="50"/>
  <c r="E29" i="50"/>
  <c r="I14" i="106"/>
  <c r="M10" i="97"/>
  <c r="I30" i="49"/>
  <c r="F23" i="142"/>
  <c r="E20" i="54"/>
  <c r="F18" i="145"/>
  <c r="H16" i="146"/>
  <c r="AT23" i="104"/>
  <c r="N12" i="102"/>
  <c r="F12" i="146"/>
  <c r="O11" i="141"/>
  <c r="AN11" i="104"/>
  <c r="G15" i="94"/>
  <c r="H20" i="147"/>
  <c r="E14" i="54"/>
  <c r="G10" i="96"/>
  <c r="O10" i="96" s="1"/>
  <c r="Q10" i="96"/>
  <c r="E17" i="57"/>
  <c r="M26" i="96"/>
  <c r="I24" i="95"/>
  <c r="I10" i="97"/>
  <c r="F26" i="146"/>
  <c r="H31" i="147"/>
  <c r="K11" i="97"/>
  <c r="W15" i="34"/>
  <c r="K10" i="97"/>
  <c r="K23" i="97"/>
  <c r="H29" i="50"/>
  <c r="F24" i="146"/>
  <c r="AN27" i="104"/>
  <c r="K11" i="96"/>
  <c r="Q11" i="96"/>
  <c r="P28" i="110"/>
  <c r="H28" i="110"/>
  <c r="J28" i="110"/>
  <c r="N28" i="110"/>
  <c r="F28" i="110"/>
  <c r="L28" i="110"/>
  <c r="D28" i="110"/>
  <c r="E21" i="57"/>
  <c r="E19" i="54"/>
  <c r="G10" i="97"/>
  <c r="AH30" i="103"/>
  <c r="M25" i="96"/>
  <c r="K30" i="96"/>
  <c r="F26" i="147"/>
  <c r="AC12" i="92"/>
  <c r="S23" i="92"/>
  <c r="M12" i="95"/>
  <c r="G13" i="95"/>
  <c r="K11" i="94"/>
  <c r="E11" i="54"/>
  <c r="F17" i="143"/>
  <c r="K16" i="95"/>
  <c r="AC17" i="92"/>
  <c r="I25" i="96"/>
  <c r="K24" i="142"/>
  <c r="K25" i="108"/>
  <c r="O25" i="108" s="1"/>
  <c r="O29" i="10"/>
  <c r="N26" i="102"/>
  <c r="K12" i="147"/>
  <c r="R29" i="51"/>
  <c r="D31" i="143"/>
  <c r="K31" i="143" s="1"/>
  <c r="AH18" i="105"/>
  <c r="M15" i="97"/>
  <c r="K12" i="96"/>
  <c r="K27" i="143"/>
  <c r="K29" i="141"/>
  <c r="AT22" i="104"/>
  <c r="R29" i="54"/>
  <c r="K19" i="145"/>
  <c r="H29" i="57"/>
  <c r="I19" i="97"/>
  <c r="E27" i="54"/>
  <c r="G14" i="97"/>
  <c r="E14" i="50"/>
  <c r="E28" i="50"/>
  <c r="F28" i="143"/>
  <c r="AH23" i="104"/>
  <c r="E18" i="50"/>
  <c r="AB16" i="98"/>
  <c r="AT21" i="103"/>
  <c r="Z17" i="92"/>
  <c r="V14" i="92"/>
  <c r="V16" i="98"/>
  <c r="AN12" i="105"/>
  <c r="G12" i="97"/>
  <c r="O12" i="97" s="1"/>
  <c r="AH14" i="104"/>
  <c r="AN19" i="104"/>
  <c r="G20" i="96"/>
  <c r="O20" i="96" s="1"/>
  <c r="AN19" i="105"/>
  <c r="I23" i="152"/>
  <c r="I17" i="95"/>
  <c r="M24" i="97"/>
  <c r="O24" i="97" s="1"/>
  <c r="AT15" i="104"/>
  <c r="K17" i="147"/>
  <c r="AC13" i="98"/>
  <c r="S21" i="98"/>
  <c r="E19" i="52"/>
  <c r="E29" i="52"/>
  <c r="K15" i="142"/>
  <c r="AB14" i="98"/>
  <c r="F28" i="145"/>
  <c r="K28" i="147"/>
  <c r="AT20" i="103"/>
  <c r="N30" i="108"/>
  <c r="Q30" i="108" s="1"/>
  <c r="O10" i="95"/>
  <c r="H20" i="144"/>
  <c r="I23" i="107"/>
  <c r="K12" i="148"/>
  <c r="F26" i="148"/>
  <c r="E28" i="55"/>
  <c r="G30" i="47"/>
  <c r="F17" i="145"/>
  <c r="N17" i="102"/>
  <c r="N30" i="94"/>
  <c r="M30" i="94" s="1"/>
  <c r="Q11" i="103"/>
  <c r="P30" i="103"/>
  <c r="Q30" i="103" s="1"/>
  <c r="AN18" i="104"/>
  <c r="E26" i="50"/>
  <c r="AH25" i="104"/>
  <c r="M26" i="108"/>
  <c r="H17" i="148"/>
  <c r="AH11" i="104"/>
  <c r="I18" i="94"/>
  <c r="O18" i="94" s="1"/>
  <c r="K13" i="95"/>
  <c r="K24" i="141"/>
  <c r="Z14" i="98"/>
  <c r="AH12" i="103"/>
  <c r="T31" i="148"/>
  <c r="M17" i="95"/>
  <c r="O31" i="142"/>
  <c r="I30" i="107"/>
  <c r="K29" i="148"/>
  <c r="H16" i="142"/>
  <c r="V12" i="98"/>
  <c r="E16" i="54"/>
  <c r="Y19" i="92"/>
  <c r="G10" i="108"/>
  <c r="O10" i="108" s="1"/>
  <c r="N29" i="108"/>
  <c r="O29" i="108" s="1"/>
  <c r="E11" i="53"/>
  <c r="F15" i="125"/>
  <c r="AD15" i="125" s="1"/>
  <c r="O31" i="148"/>
  <c r="D31" i="148"/>
  <c r="K31" i="148" s="1"/>
  <c r="I22" i="94"/>
  <c r="O22" i="94" s="1"/>
  <c r="N30" i="141"/>
  <c r="I30" i="141" s="1"/>
  <c r="G17" i="96"/>
  <c r="O17" i="96" s="1"/>
  <c r="F29" i="143"/>
  <c r="I24" i="106"/>
  <c r="P14" i="36" l="1"/>
  <c r="P26" i="36"/>
  <c r="P28" i="36"/>
  <c r="P11" i="43"/>
  <c r="P11" i="36"/>
  <c r="AD21" i="68"/>
  <c r="P24" i="36"/>
  <c r="Q24" i="36" s="1"/>
  <c r="Y31" i="145"/>
  <c r="O18" i="108"/>
  <c r="O19" i="97"/>
  <c r="P20" i="36"/>
  <c r="I30" i="97"/>
  <c r="O26" i="94"/>
  <c r="P29" i="36"/>
  <c r="Q29" i="36" s="1"/>
  <c r="O22" i="97"/>
  <c r="AB12" i="105"/>
  <c r="O27" i="94"/>
  <c r="O15" i="95"/>
  <c r="Y31" i="142"/>
  <c r="O27" i="96"/>
  <c r="O11" i="96"/>
  <c r="I30" i="96"/>
  <c r="R31" i="142"/>
  <c r="K31" i="145"/>
  <c r="O16" i="94"/>
  <c r="O18" i="141"/>
  <c r="P27" i="36"/>
  <c r="W30" i="47"/>
  <c r="M30" i="96"/>
  <c r="O20" i="94"/>
  <c r="O14" i="97"/>
  <c r="P13" i="36"/>
  <c r="R13" i="36" s="1"/>
  <c r="P17" i="36"/>
  <c r="R17" i="36" s="1"/>
  <c r="K30" i="95"/>
  <c r="AA23" i="68"/>
  <c r="P23" i="36"/>
  <c r="R23" i="36" s="1"/>
  <c r="O12" i="94"/>
  <c r="F31" i="144"/>
  <c r="O17" i="141"/>
  <c r="O26" i="95"/>
  <c r="F23" i="68"/>
  <c r="AB27" i="104"/>
  <c r="O25" i="96"/>
  <c r="R31" i="146"/>
  <c r="O14" i="95"/>
  <c r="M30" i="95"/>
  <c r="I30" i="95"/>
  <c r="AB30" i="103"/>
  <c r="AB21" i="105"/>
  <c r="O26" i="108"/>
  <c r="O19" i="108"/>
  <c r="AB14" i="104"/>
  <c r="AB23" i="104"/>
  <c r="AB17" i="104"/>
  <c r="AB13" i="104"/>
  <c r="AB24" i="104"/>
  <c r="AB21" i="104"/>
  <c r="AB17" i="105"/>
  <c r="AB30" i="105"/>
  <c r="AB15" i="104"/>
  <c r="H31" i="148"/>
  <c r="G30" i="96"/>
  <c r="O17" i="95"/>
  <c r="G30" i="95"/>
  <c r="K31" i="142"/>
  <c r="F31" i="146"/>
  <c r="AB28" i="103"/>
  <c r="G30" i="141"/>
  <c r="P22" i="36"/>
  <c r="Q22" i="36" s="1"/>
  <c r="AB27" i="103"/>
  <c r="O23" i="94"/>
  <c r="AB22" i="105"/>
  <c r="O15" i="97"/>
  <c r="G30" i="108"/>
  <c r="O21" i="96"/>
  <c r="AB22" i="104"/>
  <c r="O21" i="97"/>
  <c r="P25" i="36"/>
  <c r="Q25" i="36" s="1"/>
  <c r="AB28" i="105"/>
  <c r="AB26" i="104"/>
  <c r="AB14" i="105"/>
  <c r="P18" i="36"/>
  <c r="O19" i="94"/>
  <c r="I32" i="107"/>
  <c r="AB24" i="105"/>
  <c r="P19" i="36"/>
  <c r="AB28" i="104"/>
  <c r="O25" i="95"/>
  <c r="AB19" i="104"/>
  <c r="AB11" i="104"/>
  <c r="L21" i="79"/>
  <c r="P16" i="36"/>
  <c r="Q16" i="36" s="1"/>
  <c r="O23" i="97"/>
  <c r="AB18" i="104"/>
  <c r="O22" i="96"/>
  <c r="AD16" i="68"/>
  <c r="R31" i="145"/>
  <c r="H31" i="146"/>
  <c r="AB16" i="104"/>
  <c r="P21" i="43"/>
  <c r="R21" i="43" s="1"/>
  <c r="Q28" i="36"/>
  <c r="R28" i="36"/>
  <c r="AA21" i="79"/>
  <c r="O12" i="108"/>
  <c r="P24" i="43"/>
  <c r="P26" i="43"/>
  <c r="O15" i="108"/>
  <c r="AJ23" i="103"/>
  <c r="AJ22" i="103"/>
  <c r="AJ24" i="103"/>
  <c r="AJ14" i="103"/>
  <c r="AJ25" i="103"/>
  <c r="AJ16" i="103"/>
  <c r="AJ11" i="103"/>
  <c r="AJ18" i="103"/>
  <c r="AJ28" i="103"/>
  <c r="AJ29" i="103"/>
  <c r="AJ21" i="103"/>
  <c r="AJ15" i="103"/>
  <c r="AJ20" i="103"/>
  <c r="AJ27" i="103"/>
  <c r="AJ17" i="103"/>
  <c r="AJ12" i="103"/>
  <c r="AJ13" i="103"/>
  <c r="AJ26" i="103"/>
  <c r="AJ19" i="103"/>
  <c r="O21" i="94"/>
  <c r="O16" i="95"/>
  <c r="AB18" i="103"/>
  <c r="I23" i="68"/>
  <c r="L23" i="68"/>
  <c r="O17" i="70"/>
  <c r="P17" i="70"/>
  <c r="O32" i="70"/>
  <c r="P32" i="70"/>
  <c r="K30" i="108"/>
  <c r="Q11" i="36"/>
  <c r="R11" i="36"/>
  <c r="R24" i="36"/>
  <c r="O10" i="97"/>
  <c r="O16" i="97"/>
  <c r="AB20" i="103"/>
  <c r="AB25" i="105"/>
  <c r="AJ17" i="105"/>
  <c r="AJ18" i="105"/>
  <c r="AJ15" i="105"/>
  <c r="AJ14" i="105"/>
  <c r="AJ22" i="105"/>
  <c r="AJ26" i="105"/>
  <c r="AJ21" i="105"/>
  <c r="AJ11" i="105"/>
  <c r="AJ13" i="105"/>
  <c r="AJ25" i="105"/>
  <c r="AJ19" i="105"/>
  <c r="AJ12" i="105"/>
  <c r="AJ27" i="105"/>
  <c r="AJ28" i="105"/>
  <c r="AJ23" i="105"/>
  <c r="AJ16" i="105"/>
  <c r="AJ24" i="105"/>
  <c r="AJ20" i="105"/>
  <c r="AJ29" i="105"/>
  <c r="AB15" i="105"/>
  <c r="I30" i="108"/>
  <c r="O17" i="108"/>
  <c r="P25" i="43"/>
  <c r="P12" i="43"/>
  <c r="AV26" i="103"/>
  <c r="P15" i="102"/>
  <c r="X23" i="68"/>
  <c r="R23" i="68"/>
  <c r="AB20" i="104"/>
  <c r="O24" i="108"/>
  <c r="AP11" i="103"/>
  <c r="AP19" i="103"/>
  <c r="AP27" i="103"/>
  <c r="AP24" i="103"/>
  <c r="AP12" i="103"/>
  <c r="AP16" i="103"/>
  <c r="AP25" i="103"/>
  <c r="AP28" i="103"/>
  <c r="AP23" i="103"/>
  <c r="AP13" i="103"/>
  <c r="AP26" i="103"/>
  <c r="AP21" i="103"/>
  <c r="AP18" i="103"/>
  <c r="AP20" i="103"/>
  <c r="AP22" i="103"/>
  <c r="AP29" i="103"/>
  <c r="AP14" i="103"/>
  <c r="AP17" i="103"/>
  <c r="AP15" i="103"/>
  <c r="O22" i="95"/>
  <c r="P15" i="43"/>
  <c r="P28" i="43"/>
  <c r="I30" i="94"/>
  <c r="R12" i="36"/>
  <c r="Q12" i="36"/>
  <c r="K30" i="94"/>
  <c r="U21" i="79"/>
  <c r="F31" i="145"/>
  <c r="I29" i="108"/>
  <c r="P22" i="43"/>
  <c r="P29" i="43"/>
  <c r="O13" i="94"/>
  <c r="AB18" i="105"/>
  <c r="O30" i="96"/>
  <c r="R20" i="36"/>
  <c r="Q20" i="36"/>
  <c r="O25" i="70"/>
  <c r="P25" i="70"/>
  <c r="P31" i="70"/>
  <c r="O31" i="70"/>
  <c r="AJ26" i="104"/>
  <c r="AJ28" i="104"/>
  <c r="AJ22" i="104"/>
  <c r="AJ14" i="104"/>
  <c r="AJ23" i="104"/>
  <c r="AJ15" i="104"/>
  <c r="AJ17" i="104"/>
  <c r="AJ13" i="104"/>
  <c r="AJ25" i="104"/>
  <c r="AJ12" i="104"/>
  <c r="AJ29" i="104"/>
  <c r="AJ18" i="104"/>
  <c r="AJ20" i="104"/>
  <c r="AJ21" i="104"/>
  <c r="AJ16" i="104"/>
  <c r="AJ19" i="104"/>
  <c r="AJ27" i="104"/>
  <c r="AJ24" i="104"/>
  <c r="AJ11" i="104"/>
  <c r="AB11" i="103"/>
  <c r="AB25" i="103"/>
  <c r="R25" i="36"/>
  <c r="R31" i="143"/>
  <c r="AV11" i="103"/>
  <c r="AV23" i="103"/>
  <c r="AV17" i="103"/>
  <c r="AV24" i="103"/>
  <c r="AV15" i="103"/>
  <c r="AV21" i="103"/>
  <c r="AV19" i="103"/>
  <c r="AV28" i="103"/>
  <c r="AV25" i="103"/>
  <c r="AV20" i="103"/>
  <c r="AV13" i="103"/>
  <c r="AV14" i="103"/>
  <c r="AV27" i="103"/>
  <c r="AV29" i="103"/>
  <c r="AV22" i="103"/>
  <c r="AV16" i="103"/>
  <c r="AV18" i="103"/>
  <c r="AV12" i="103"/>
  <c r="AP21" i="105"/>
  <c r="AP11" i="105"/>
  <c r="AP15" i="105"/>
  <c r="AP24" i="105"/>
  <c r="AP28" i="105"/>
  <c r="AP20" i="105"/>
  <c r="AP19" i="105"/>
  <c r="AP23" i="105"/>
  <c r="AP13" i="105"/>
  <c r="AP26" i="105"/>
  <c r="AP25" i="105"/>
  <c r="AP17" i="105"/>
  <c r="AP18" i="105"/>
  <c r="AP29" i="105"/>
  <c r="AP14" i="105"/>
  <c r="AP27" i="105"/>
  <c r="AP22" i="105"/>
  <c r="AP16" i="105"/>
  <c r="AP12" i="105"/>
  <c r="F21" i="79"/>
  <c r="O26" i="96"/>
  <c r="E31" i="106"/>
  <c r="I31" i="106"/>
  <c r="O11" i="97"/>
  <c r="P16" i="43"/>
  <c r="P13" i="43"/>
  <c r="G29" i="141"/>
  <c r="G30" i="97"/>
  <c r="O15" i="70"/>
  <c r="P15" i="70"/>
  <c r="P29" i="70"/>
  <c r="O29" i="70"/>
  <c r="G30" i="94"/>
  <c r="Q30" i="94"/>
  <c r="AB17" i="103"/>
  <c r="F31" i="106"/>
  <c r="G31" i="106" s="1"/>
  <c r="Q11" i="43"/>
  <c r="R11" i="43"/>
  <c r="AV18" i="104"/>
  <c r="AV14" i="104"/>
  <c r="AV26" i="104"/>
  <c r="AV13" i="104"/>
  <c r="AV21" i="104"/>
  <c r="AV19" i="104"/>
  <c r="AV17" i="104"/>
  <c r="AV20" i="104"/>
  <c r="AV11" i="104"/>
  <c r="AV27" i="104"/>
  <c r="AV25" i="104"/>
  <c r="AV23" i="104"/>
  <c r="AV15" i="104"/>
  <c r="AV22" i="104"/>
  <c r="AV28" i="104"/>
  <c r="AV29" i="104"/>
  <c r="AV24" i="104"/>
  <c r="AV16" i="104"/>
  <c r="AV12" i="104"/>
  <c r="P30" i="70"/>
  <c r="O30" i="70"/>
  <c r="O13" i="70"/>
  <c r="P13" i="70"/>
  <c r="M30" i="141"/>
  <c r="Q30" i="141"/>
  <c r="P24" i="70"/>
  <c r="O24" i="70"/>
  <c r="AB15" i="103"/>
  <c r="AB27" i="105"/>
  <c r="O12" i="141"/>
  <c r="O24" i="95"/>
  <c r="P18" i="43"/>
  <c r="K30" i="141"/>
  <c r="O12" i="96"/>
  <c r="R18" i="36"/>
  <c r="Q18" i="36"/>
  <c r="R19" i="36"/>
  <c r="Q19" i="36"/>
  <c r="R29" i="36"/>
  <c r="AB26" i="103"/>
  <c r="R31" i="144"/>
  <c r="H31" i="144"/>
  <c r="P14" i="70"/>
  <c r="O14" i="70"/>
  <c r="P19" i="70"/>
  <c r="O19" i="70"/>
  <c r="R31" i="148"/>
  <c r="P21" i="36"/>
  <c r="O14" i="94"/>
  <c r="M29" i="108"/>
  <c r="AB14" i="103"/>
  <c r="P19" i="43"/>
  <c r="H31" i="142"/>
  <c r="O20" i="70"/>
  <c r="P20" i="70"/>
  <c r="P18" i="70"/>
  <c r="O18" i="70"/>
  <c r="R14" i="36"/>
  <c r="Q14" i="36"/>
  <c r="P21" i="70"/>
  <c r="O21" i="70"/>
  <c r="P15" i="36"/>
  <c r="K29" i="108"/>
  <c r="Y31" i="143"/>
  <c r="AB16" i="103"/>
  <c r="AB21" i="103"/>
  <c r="Y31" i="144"/>
  <c r="AD15" i="79"/>
  <c r="M30" i="108"/>
  <c r="O30" i="108" s="1"/>
  <c r="AB23" i="105"/>
  <c r="O14" i="108"/>
  <c r="AB19" i="105"/>
  <c r="K31" i="146"/>
  <c r="P14" i="43"/>
  <c r="AB12" i="104"/>
  <c r="AD16" i="104" s="1"/>
  <c r="P23" i="70"/>
  <c r="O23" i="70"/>
  <c r="P10" i="102"/>
  <c r="P13" i="102"/>
  <c r="P25" i="102"/>
  <c r="P22" i="102"/>
  <c r="P23" i="102"/>
  <c r="P27" i="102"/>
  <c r="P19" i="102"/>
  <c r="P14" i="102"/>
  <c r="P16" i="102"/>
  <c r="P20" i="102"/>
  <c r="P12" i="102"/>
  <c r="P28" i="102"/>
  <c r="P18" i="102"/>
  <c r="P17" i="102"/>
  <c r="P24" i="102"/>
  <c r="P21" i="102"/>
  <c r="P26" i="102"/>
  <c r="P11" i="102"/>
  <c r="O24" i="141"/>
  <c r="AB13" i="105"/>
  <c r="AV27" i="105"/>
  <c r="AV14" i="105"/>
  <c r="AV12" i="105"/>
  <c r="AV17" i="105"/>
  <c r="AV25" i="105"/>
  <c r="AV15" i="105"/>
  <c r="AV22" i="105"/>
  <c r="AV16" i="105"/>
  <c r="AV18" i="105"/>
  <c r="AV29" i="105"/>
  <c r="AV24" i="105"/>
  <c r="AV20" i="105"/>
  <c r="AV11" i="105"/>
  <c r="AV28" i="105"/>
  <c r="AV21" i="105"/>
  <c r="AV13" i="105"/>
  <c r="AV23" i="105"/>
  <c r="AV26" i="105"/>
  <c r="AV19" i="105"/>
  <c r="AD19" i="79"/>
  <c r="P17" i="43"/>
  <c r="O30" i="95"/>
  <c r="AD22" i="104"/>
  <c r="AD15" i="104"/>
  <c r="AD20" i="104"/>
  <c r="AD12" i="104"/>
  <c r="AD29" i="104"/>
  <c r="AD23" i="104"/>
  <c r="O11" i="94"/>
  <c r="O19" i="96"/>
  <c r="AB23" i="103"/>
  <c r="P27" i="70"/>
  <c r="O27" i="70"/>
  <c r="O13" i="95"/>
  <c r="R26" i="36"/>
  <c r="Q26" i="36"/>
  <c r="O15" i="94"/>
  <c r="AB22" i="103"/>
  <c r="F31" i="143"/>
  <c r="O24" i="96"/>
  <c r="AB11" i="105"/>
  <c r="AB16" i="105"/>
  <c r="W30" i="49"/>
  <c r="X21" i="79"/>
  <c r="O21" i="79"/>
  <c r="R21" i="79"/>
  <c r="AB24" i="103"/>
  <c r="O22" i="141"/>
  <c r="P20" i="43"/>
  <c r="K30" i="97"/>
  <c r="AB26" i="105"/>
  <c r="AB30" i="104"/>
  <c r="Y31" i="148"/>
  <c r="R27" i="36"/>
  <c r="Q27" i="36"/>
  <c r="AB19" i="103"/>
  <c r="O12" i="95"/>
  <c r="P23" i="43"/>
  <c r="O28" i="70"/>
  <c r="P28" i="70"/>
  <c r="AB12" i="103"/>
  <c r="O16" i="70"/>
  <c r="P16" i="70"/>
  <c r="O22" i="70"/>
  <c r="P22" i="70"/>
  <c r="P26" i="70"/>
  <c r="O26" i="70"/>
  <c r="AB13" i="103"/>
  <c r="AP11" i="104"/>
  <c r="AP17" i="104"/>
  <c r="AP23" i="104"/>
  <c r="AP21" i="104"/>
  <c r="AP15" i="104"/>
  <c r="AP18" i="104"/>
  <c r="AP19" i="104"/>
  <c r="AP16" i="104"/>
  <c r="AP12" i="104"/>
  <c r="AP27" i="104"/>
  <c r="AP26" i="104"/>
  <c r="AP13" i="104"/>
  <c r="AP24" i="104"/>
  <c r="AP14" i="104"/>
  <c r="AP28" i="104"/>
  <c r="AP25" i="104"/>
  <c r="AP29" i="104"/>
  <c r="AP20" i="104"/>
  <c r="AP22" i="104"/>
  <c r="G29" i="108"/>
  <c r="O18" i="97"/>
  <c r="AB20" i="105"/>
  <c r="F31" i="148"/>
  <c r="O27" i="97"/>
  <c r="P27" i="43"/>
  <c r="AB25" i="104"/>
  <c r="AD18" i="104" s="1"/>
  <c r="H31" i="143"/>
  <c r="R16" i="36" l="1"/>
  <c r="Q23" i="36"/>
  <c r="Q13" i="36"/>
  <c r="Q17" i="36"/>
  <c r="R22" i="36"/>
  <c r="AD11" i="104"/>
  <c r="AD25" i="104"/>
  <c r="AD27" i="104"/>
  <c r="AD23" i="68"/>
  <c r="AD21" i="104"/>
  <c r="O30" i="141"/>
  <c r="AD17" i="104"/>
  <c r="AD24" i="104"/>
  <c r="AD28" i="104"/>
  <c r="AE28" i="104" s="1"/>
  <c r="Q21" i="43"/>
  <c r="AD19" i="104"/>
  <c r="AF19" i="104" s="1"/>
  <c r="AD13" i="104"/>
  <c r="AF13" i="104" s="1"/>
  <c r="O30" i="94"/>
  <c r="AF16" i="104"/>
  <c r="AE16" i="104"/>
  <c r="AL13" i="104"/>
  <c r="AK13" i="104"/>
  <c r="AR21" i="103"/>
  <c r="AQ21" i="103"/>
  <c r="Q22" i="102"/>
  <c r="R22" i="102"/>
  <c r="AX29" i="104"/>
  <c r="AW29" i="104"/>
  <c r="AX13" i="104"/>
  <c r="AW13" i="104"/>
  <c r="O30" i="97"/>
  <c r="AR13" i="105"/>
  <c r="AQ13" i="105"/>
  <c r="AX22" i="103"/>
  <c r="AW22" i="103"/>
  <c r="AW17" i="103"/>
  <c r="AX17" i="103"/>
  <c r="AK11" i="104"/>
  <c r="AL11" i="104"/>
  <c r="AK17" i="104"/>
  <c r="AL17" i="104"/>
  <c r="AR26" i="103"/>
  <c r="AQ26" i="103"/>
  <c r="Q12" i="43"/>
  <c r="R12" i="43"/>
  <c r="AL12" i="105"/>
  <c r="AK12" i="105"/>
  <c r="AL21" i="103"/>
  <c r="AK21" i="103"/>
  <c r="R26" i="43"/>
  <c r="Q26" i="43"/>
  <c r="AX26" i="103"/>
  <c r="AW26" i="103"/>
  <c r="AF17" i="104"/>
  <c r="AE17" i="104"/>
  <c r="AE13" i="104"/>
  <c r="AX16" i="105"/>
  <c r="AW16" i="105"/>
  <c r="Q21" i="102"/>
  <c r="R21" i="102"/>
  <c r="Q15" i="36"/>
  <c r="R15" i="36"/>
  <c r="AR12" i="104"/>
  <c r="AQ12" i="104"/>
  <c r="AF29" i="104"/>
  <c r="AE29" i="104"/>
  <c r="AE25" i="104"/>
  <c r="AF25" i="104"/>
  <c r="AX19" i="105"/>
  <c r="AW19" i="105"/>
  <c r="AX22" i="105"/>
  <c r="AW22" i="105"/>
  <c r="Q24" i="102"/>
  <c r="R24" i="102"/>
  <c r="Q25" i="102"/>
  <c r="R25" i="102"/>
  <c r="AW28" i="104"/>
  <c r="AX28" i="104"/>
  <c r="AX26" i="104"/>
  <c r="AW26" i="104"/>
  <c r="AD21" i="79"/>
  <c r="AQ23" i="105"/>
  <c r="AR23" i="105"/>
  <c r="AX29" i="103"/>
  <c r="AW29" i="103"/>
  <c r="AX23" i="103"/>
  <c r="AW23" i="103"/>
  <c r="AK24" i="104"/>
  <c r="AL24" i="104"/>
  <c r="AK15" i="104"/>
  <c r="AL15" i="104"/>
  <c r="Q28" i="43"/>
  <c r="R28" i="43"/>
  <c r="AQ13" i="103"/>
  <c r="AR13" i="103"/>
  <c r="R25" i="43"/>
  <c r="Q25" i="43"/>
  <c r="AK19" i="105"/>
  <c r="AL19" i="105"/>
  <c r="AL29" i="103"/>
  <c r="AK29" i="103"/>
  <c r="Q24" i="43"/>
  <c r="R24" i="43"/>
  <c r="R14" i="43"/>
  <c r="Q14" i="43"/>
  <c r="AX21" i="104"/>
  <c r="AW21" i="104"/>
  <c r="AR26" i="105"/>
  <c r="AQ26" i="105"/>
  <c r="AX16" i="103"/>
  <c r="AW16" i="103"/>
  <c r="AF18" i="104"/>
  <c r="AE18" i="104"/>
  <c r="AX26" i="105"/>
  <c r="AW26" i="105"/>
  <c r="AX15" i="105"/>
  <c r="AW15" i="105"/>
  <c r="Q17" i="102"/>
  <c r="R17" i="102"/>
  <c r="Q13" i="102"/>
  <c r="R13" i="102"/>
  <c r="Q21" i="36"/>
  <c r="R21" i="36"/>
  <c r="AX22" i="104"/>
  <c r="AW22" i="104"/>
  <c r="AW14" i="104"/>
  <c r="AX14" i="104"/>
  <c r="Q13" i="43"/>
  <c r="R13" i="43"/>
  <c r="AR12" i="105"/>
  <c r="AQ12" i="105"/>
  <c r="AQ19" i="105"/>
  <c r="AR19" i="105"/>
  <c r="AX27" i="103"/>
  <c r="AW27" i="103"/>
  <c r="AX11" i="103"/>
  <c r="AW11" i="103"/>
  <c r="AK27" i="104"/>
  <c r="AL27" i="104"/>
  <c r="AL23" i="104"/>
  <c r="AK23" i="104"/>
  <c r="Q15" i="43"/>
  <c r="R15" i="43"/>
  <c r="AQ23" i="103"/>
  <c r="AR23" i="103"/>
  <c r="AK25" i="105"/>
  <c r="AL25" i="105"/>
  <c r="AK28" i="103"/>
  <c r="AL28" i="103"/>
  <c r="AQ16" i="104"/>
  <c r="AR16" i="104"/>
  <c r="AF11" i="104"/>
  <c r="AE11" i="104"/>
  <c r="AQ22" i="104"/>
  <c r="AR22" i="104"/>
  <c r="AR19" i="104"/>
  <c r="AQ19" i="104"/>
  <c r="AD22" i="105"/>
  <c r="AD12" i="105"/>
  <c r="AD20" i="105"/>
  <c r="AD23" i="105"/>
  <c r="AD17" i="105"/>
  <c r="AD16" i="105"/>
  <c r="AD27" i="105"/>
  <c r="AD26" i="105"/>
  <c r="AD18" i="105"/>
  <c r="AD15" i="105"/>
  <c r="AD29" i="105"/>
  <c r="AD13" i="105"/>
  <c r="AD14" i="105"/>
  <c r="AD24" i="105"/>
  <c r="AD21" i="105"/>
  <c r="AD11" i="105"/>
  <c r="AD28" i="105"/>
  <c r="AD25" i="105"/>
  <c r="AD19" i="105"/>
  <c r="AD26" i="104"/>
  <c r="AD14" i="104"/>
  <c r="AX23" i="105"/>
  <c r="AW23" i="105"/>
  <c r="AW25" i="105"/>
  <c r="AX25" i="105"/>
  <c r="Q18" i="102"/>
  <c r="R18" i="102"/>
  <c r="Q10" i="102"/>
  <c r="R10" i="102"/>
  <c r="AX15" i="104"/>
  <c r="AW15" i="104"/>
  <c r="AX18" i="104"/>
  <c r="AW18" i="104"/>
  <c r="Q16" i="43"/>
  <c r="R16" i="43"/>
  <c r="AR16" i="105"/>
  <c r="AQ16" i="105"/>
  <c r="AR20" i="105"/>
  <c r="AQ20" i="105"/>
  <c r="AX14" i="103"/>
  <c r="AW14" i="103"/>
  <c r="AL19" i="104"/>
  <c r="AK19" i="104"/>
  <c r="AL14" i="104"/>
  <c r="AK14" i="104"/>
  <c r="AQ28" i="103"/>
  <c r="AR28" i="103"/>
  <c r="AK13" i="105"/>
  <c r="AL13" i="105"/>
  <c r="AL18" i="103"/>
  <c r="AK18" i="103"/>
  <c r="AE23" i="104"/>
  <c r="AF23" i="104"/>
  <c r="Q18" i="43"/>
  <c r="R18" i="43"/>
  <c r="AW23" i="104"/>
  <c r="AX23" i="104"/>
  <c r="AQ22" i="105"/>
  <c r="AR22" i="105"/>
  <c r="AQ28" i="105"/>
  <c r="AR28" i="105"/>
  <c r="AX13" i="103"/>
  <c r="AW13" i="103"/>
  <c r="AK16" i="104"/>
  <c r="AL16" i="104"/>
  <c r="AK22" i="104"/>
  <c r="AL22" i="104"/>
  <c r="AR15" i="103"/>
  <c r="AQ15" i="103"/>
  <c r="AR25" i="103"/>
  <c r="AQ25" i="103"/>
  <c r="AK11" i="105"/>
  <c r="AL11" i="105"/>
  <c r="AK19" i="103"/>
  <c r="AL19" i="103"/>
  <c r="AL11" i="103"/>
  <c r="AK11" i="103"/>
  <c r="Q23" i="102"/>
  <c r="R23" i="102"/>
  <c r="AK17" i="105"/>
  <c r="AL17" i="105"/>
  <c r="AQ20" i="104"/>
  <c r="AR20" i="104"/>
  <c r="AE12" i="104"/>
  <c r="AF12" i="104"/>
  <c r="AW17" i="105"/>
  <c r="AX17" i="105"/>
  <c r="AR15" i="104"/>
  <c r="AQ15" i="104"/>
  <c r="AF24" i="104"/>
  <c r="AE24" i="104"/>
  <c r="AX21" i="105"/>
  <c r="AW21" i="105"/>
  <c r="AW12" i="105"/>
  <c r="AX12" i="105"/>
  <c r="Q12" i="102"/>
  <c r="R12" i="102"/>
  <c r="AX25" i="104"/>
  <c r="AW25" i="104"/>
  <c r="AR27" i="105"/>
  <c r="AQ27" i="105"/>
  <c r="AR24" i="105"/>
  <c r="AQ24" i="105"/>
  <c r="AX20" i="103"/>
  <c r="AW20" i="103"/>
  <c r="AL21" i="104"/>
  <c r="AK21" i="104"/>
  <c r="AK28" i="104"/>
  <c r="AL28" i="104"/>
  <c r="AR17" i="103"/>
  <c r="AQ17" i="103"/>
  <c r="AQ16" i="103"/>
  <c r="AR16" i="103"/>
  <c r="AK29" i="105"/>
  <c r="AL29" i="105"/>
  <c r="AL21" i="105"/>
  <c r="AK21" i="105"/>
  <c r="AK26" i="103"/>
  <c r="AL26" i="103"/>
  <c r="AL16" i="103"/>
  <c r="AK16" i="103"/>
  <c r="AX13" i="105"/>
  <c r="AW13" i="105"/>
  <c r="R28" i="102"/>
  <c r="Q28" i="102"/>
  <c r="AQ29" i="104"/>
  <c r="AR29" i="104"/>
  <c r="AQ25" i="104"/>
  <c r="AR25" i="104"/>
  <c r="AQ21" i="104"/>
  <c r="AR21" i="104"/>
  <c r="AF21" i="104"/>
  <c r="AE21" i="104"/>
  <c r="R17" i="43"/>
  <c r="Q17" i="43"/>
  <c r="AW28" i="105"/>
  <c r="AX28" i="105"/>
  <c r="AW14" i="105"/>
  <c r="AX14" i="105"/>
  <c r="R20" i="102"/>
  <c r="Q20" i="102"/>
  <c r="AX27" i="104"/>
  <c r="AW27" i="104"/>
  <c r="AR14" i="105"/>
  <c r="AQ14" i="105"/>
  <c r="AQ15" i="105"/>
  <c r="AR15" i="105"/>
  <c r="AX25" i="103"/>
  <c r="AW25" i="103"/>
  <c r="AL20" i="104"/>
  <c r="AK20" i="104"/>
  <c r="AL26" i="104"/>
  <c r="AK26" i="104"/>
  <c r="AQ14" i="103"/>
  <c r="AR14" i="103"/>
  <c r="AR12" i="103"/>
  <c r="AQ12" i="103"/>
  <c r="AL20" i="105"/>
  <c r="AK20" i="105"/>
  <c r="AL26" i="105"/>
  <c r="AK26" i="105"/>
  <c r="AL13" i="103"/>
  <c r="AK13" i="103"/>
  <c r="AK25" i="103"/>
  <c r="AL25" i="103"/>
  <c r="AK27" i="105"/>
  <c r="AL27" i="105"/>
  <c r="AR27" i="104"/>
  <c r="AQ27" i="104"/>
  <c r="AQ18" i="104"/>
  <c r="AR18" i="104"/>
  <c r="AQ28" i="104"/>
  <c r="AR28" i="104"/>
  <c r="AX27" i="105"/>
  <c r="AW27" i="105"/>
  <c r="AW11" i="104"/>
  <c r="AX11" i="104"/>
  <c r="AR29" i="105"/>
  <c r="AQ29" i="105"/>
  <c r="AQ11" i="105"/>
  <c r="AR11" i="105"/>
  <c r="AX28" i="103"/>
  <c r="AW28" i="103"/>
  <c r="AL18" i="104"/>
  <c r="AK18" i="104"/>
  <c r="R29" i="43"/>
  <c r="Q29" i="43"/>
  <c r="AR29" i="103"/>
  <c r="AQ29" i="103"/>
  <c r="AR24" i="103"/>
  <c r="AQ24" i="103"/>
  <c r="AL24" i="105"/>
  <c r="AK24" i="105"/>
  <c r="AL22" i="105"/>
  <c r="AK22" i="105"/>
  <c r="AK12" i="103"/>
  <c r="AL12" i="103"/>
  <c r="AL14" i="103"/>
  <c r="AK14" i="103"/>
  <c r="AQ26" i="104"/>
  <c r="AR26" i="104"/>
  <c r="AW18" i="105"/>
  <c r="AX18" i="105"/>
  <c r="AX24" i="103"/>
  <c r="AW24" i="103"/>
  <c r="AQ23" i="104"/>
  <c r="AR23" i="104"/>
  <c r="R20" i="43"/>
  <c r="Q20" i="43"/>
  <c r="AF27" i="104"/>
  <c r="AE27" i="104"/>
  <c r="AQ17" i="104"/>
  <c r="AR17" i="104"/>
  <c r="AE20" i="104"/>
  <c r="AF20" i="104"/>
  <c r="AW20" i="105"/>
  <c r="AX20" i="105"/>
  <c r="R14" i="102"/>
  <c r="Q14" i="102"/>
  <c r="R19" i="43"/>
  <c r="Q19" i="43"/>
  <c r="AX20" i="104"/>
  <c r="AW20" i="104"/>
  <c r="AQ18" i="105"/>
  <c r="AR18" i="105"/>
  <c r="AR21" i="105"/>
  <c r="AQ21" i="105"/>
  <c r="AX19" i="103"/>
  <c r="AW19" i="103"/>
  <c r="AK29" i="104"/>
  <c r="AL29" i="104"/>
  <c r="Q22" i="43"/>
  <c r="R22" i="43"/>
  <c r="AR22" i="103"/>
  <c r="AQ22" i="103"/>
  <c r="AQ27" i="103"/>
  <c r="AR27" i="103"/>
  <c r="AK16" i="105"/>
  <c r="AL16" i="105"/>
  <c r="AL14" i="105"/>
  <c r="AK14" i="105"/>
  <c r="AL17" i="103"/>
  <c r="AK17" i="103"/>
  <c r="AL24" i="103"/>
  <c r="AK24" i="103"/>
  <c r="AD23" i="103"/>
  <c r="AD15" i="103"/>
  <c r="AD21" i="103"/>
  <c r="AD17" i="103"/>
  <c r="AD29" i="103"/>
  <c r="AD16" i="103"/>
  <c r="AD14" i="103"/>
  <c r="AD28" i="103"/>
  <c r="AD13" i="103"/>
  <c r="AD12" i="103"/>
  <c r="AD18" i="103"/>
  <c r="AD24" i="103"/>
  <c r="AD26" i="103"/>
  <c r="AD22" i="103"/>
  <c r="AD25" i="103"/>
  <c r="AD19" i="103"/>
  <c r="AD20" i="103"/>
  <c r="AD11" i="103"/>
  <c r="Q16" i="102"/>
  <c r="R16" i="102"/>
  <c r="AQ14" i="104"/>
  <c r="AR14" i="104"/>
  <c r="R27" i="43"/>
  <c r="Q27" i="43"/>
  <c r="AR24" i="104"/>
  <c r="AQ24" i="104"/>
  <c r="AR11" i="104"/>
  <c r="AQ11" i="104"/>
  <c r="AW24" i="105"/>
  <c r="AX24" i="105"/>
  <c r="R19" i="102"/>
  <c r="Q19" i="102"/>
  <c r="AW12" i="104"/>
  <c r="AX12" i="104"/>
  <c r="AX17" i="104"/>
  <c r="AW17" i="104"/>
  <c r="AQ17" i="105"/>
  <c r="AR17" i="105"/>
  <c r="AX12" i="103"/>
  <c r="AW12" i="103"/>
  <c r="AX21" i="103"/>
  <c r="AW21" i="103"/>
  <c r="AK12" i="104"/>
  <c r="AL12" i="104"/>
  <c r="AR20" i="103"/>
  <c r="AQ20" i="103"/>
  <c r="AR19" i="103"/>
  <c r="AQ19" i="103"/>
  <c r="AK23" i="105"/>
  <c r="AL23" i="105"/>
  <c r="AK15" i="105"/>
  <c r="AL15" i="105"/>
  <c r="AK27" i="103"/>
  <c r="AL27" i="103"/>
  <c r="AK22" i="103"/>
  <c r="AL22" i="103"/>
  <c r="R26" i="102"/>
  <c r="Q26" i="102"/>
  <c r="AX24" i="104"/>
  <c r="AW24" i="104"/>
  <c r="AF22" i="104"/>
  <c r="AE22" i="104"/>
  <c r="AX11" i="105"/>
  <c r="AW11" i="105"/>
  <c r="AR13" i="104"/>
  <c r="AQ13" i="104"/>
  <c r="R23" i="43"/>
  <c r="Q23" i="43"/>
  <c r="AE15" i="104"/>
  <c r="AF15" i="104"/>
  <c r="AW29" i="105"/>
  <c r="AX29" i="105"/>
  <c r="R11" i="102"/>
  <c r="Q11" i="102"/>
  <c r="Q27" i="102"/>
  <c r="R27" i="102"/>
  <c r="AW16" i="104"/>
  <c r="AX16" i="104"/>
  <c r="AX19" i="104"/>
  <c r="AW19" i="104"/>
  <c r="AD27" i="103"/>
  <c r="AQ25" i="105"/>
  <c r="AR25" i="105"/>
  <c r="AW18" i="103"/>
  <c r="AX18" i="103"/>
  <c r="AX15" i="103"/>
  <c r="AW15" i="103"/>
  <c r="AL25" i="104"/>
  <c r="AK25" i="104"/>
  <c r="AQ18" i="103"/>
  <c r="AR18" i="103"/>
  <c r="AQ11" i="103"/>
  <c r="AR11" i="103"/>
  <c r="Q15" i="102"/>
  <c r="R15" i="102"/>
  <c r="AL28" i="105"/>
  <c r="AK28" i="105"/>
  <c r="AK18" i="105"/>
  <c r="AL18" i="105"/>
  <c r="AL20" i="103"/>
  <c r="AK20" i="103"/>
  <c r="AK23" i="103"/>
  <c r="AL23" i="103"/>
  <c r="AK15" i="103"/>
  <c r="AL15" i="103"/>
  <c r="AF28" i="104" l="1"/>
  <c r="AE19" i="104"/>
  <c r="AF24" i="103"/>
  <c r="AE24" i="103"/>
  <c r="AF18" i="103"/>
  <c r="AE18" i="103"/>
  <c r="AF28" i="105"/>
  <c r="AE28" i="105"/>
  <c r="AE17" i="105"/>
  <c r="AF17" i="105"/>
  <c r="AE25" i="103"/>
  <c r="AF25" i="103"/>
  <c r="AE12" i="103"/>
  <c r="AF12" i="103"/>
  <c r="AF11" i="105"/>
  <c r="AE11" i="105"/>
  <c r="AE23" i="105"/>
  <c r="AF23" i="105"/>
  <c r="AE27" i="103"/>
  <c r="AF27" i="103"/>
  <c r="AE13" i="103"/>
  <c r="AF13" i="103"/>
  <c r="AE21" i="105"/>
  <c r="AF21" i="105"/>
  <c r="AE20" i="105"/>
  <c r="AF20" i="105"/>
  <c r="AF28" i="103"/>
  <c r="AE28" i="103"/>
  <c r="AF24" i="105"/>
  <c r="AE24" i="105"/>
  <c r="AF12" i="105"/>
  <c r="AE12" i="105"/>
  <c r="AF29" i="105"/>
  <c r="AE29" i="105"/>
  <c r="AE14" i="105"/>
  <c r="AF14" i="105"/>
  <c r="AE22" i="105"/>
  <c r="AF22" i="105"/>
  <c r="AF14" i="103"/>
  <c r="AE14" i="103"/>
  <c r="AE11" i="103"/>
  <c r="AF11" i="103"/>
  <c r="AF16" i="103"/>
  <c r="AE16" i="103"/>
  <c r="AF13" i="105"/>
  <c r="AE13" i="105"/>
  <c r="AF20" i="103"/>
  <c r="AE20" i="103"/>
  <c r="AE19" i="103"/>
  <c r="AF19" i="103"/>
  <c r="AF17" i="103"/>
  <c r="AE17" i="103"/>
  <c r="AF15" i="105"/>
  <c r="AE15" i="105"/>
  <c r="AF29" i="103"/>
  <c r="AE29" i="103"/>
  <c r="AE14" i="104"/>
  <c r="AF14" i="104"/>
  <c r="AE18" i="105"/>
  <c r="AF18" i="105"/>
  <c r="AE22" i="103"/>
  <c r="AF22" i="103"/>
  <c r="AF15" i="103"/>
  <c r="AE15" i="103"/>
  <c r="AF26" i="104"/>
  <c r="AE26" i="104"/>
  <c r="AF26" i="105"/>
  <c r="AE26" i="105"/>
  <c r="AE21" i="103"/>
  <c r="AF21" i="103"/>
  <c r="AE26" i="103"/>
  <c r="AF26" i="103"/>
  <c r="AE23" i="103"/>
  <c r="AF23" i="103"/>
  <c r="AE19" i="105"/>
  <c r="AF19" i="105"/>
  <c r="AE27" i="105"/>
  <c r="AF27" i="105"/>
  <c r="AF25" i="105"/>
  <c r="AE25" i="105"/>
  <c r="AF16" i="105"/>
  <c r="AE16" i="105"/>
  <c r="F12" i="134" l="1"/>
  <c r="J27" i="164" l="1"/>
  <c r="M15" i="90" l="1"/>
  <c r="M16" i="90"/>
  <c r="M25" i="90"/>
  <c r="M28" i="90"/>
  <c r="M19" i="90"/>
  <c r="M23" i="90"/>
  <c r="M30" i="90"/>
  <c r="M22" i="90"/>
  <c r="M14" i="90"/>
  <c r="M21" i="90"/>
  <c r="M17" i="90"/>
  <c r="M33" i="90"/>
  <c r="M26" i="90"/>
  <c r="M18" i="90"/>
  <c r="M29" i="90"/>
  <c r="M27" i="90"/>
  <c r="M13" i="90"/>
  <c r="M24" i="90"/>
  <c r="M20" i="90"/>
  <c r="M31" i="90"/>
  <c r="O15" i="90" l="1"/>
  <c r="O31" i="90"/>
  <c r="O14" i="90"/>
  <c r="O21" i="90"/>
  <c r="O18" i="90"/>
  <c r="O28" i="90"/>
  <c r="O25" i="90"/>
  <c r="O23" i="90"/>
  <c r="O19" i="90"/>
  <c r="O27" i="90"/>
  <c r="O32" i="90"/>
  <c r="O13" i="90"/>
  <c r="O20" i="90"/>
  <c r="O24" i="90"/>
  <c r="O29" i="90"/>
  <c r="O16" i="90"/>
  <c r="O17" i="90"/>
  <c r="O22" i="90"/>
  <c r="O26" i="90"/>
  <c r="O30" i="90"/>
  <c r="P13" i="90" l="1"/>
  <c r="Q13" i="90"/>
  <c r="P32" i="90"/>
  <c r="Q32" i="90"/>
  <c r="Q27" i="90"/>
  <c r="P27" i="90"/>
  <c r="P19" i="90"/>
  <c r="Q19" i="90"/>
  <c r="P30" i="90"/>
  <c r="Q30" i="90"/>
  <c r="P23" i="90"/>
  <c r="Q23" i="90"/>
  <c r="P26" i="90"/>
  <c r="Q26" i="90"/>
  <c r="P25" i="90"/>
  <c r="Q25" i="90"/>
  <c r="P22" i="90"/>
  <c r="Q22" i="90"/>
  <c r="P28" i="90"/>
  <c r="Q28" i="90"/>
  <c r="P17" i="90"/>
  <c r="Q17" i="90"/>
  <c r="P18" i="90"/>
  <c r="Q18" i="90"/>
  <c r="P16" i="90"/>
  <c r="Q16" i="90"/>
  <c r="Q21" i="90"/>
  <c r="P21" i="90"/>
  <c r="Q29" i="90"/>
  <c r="P29" i="90"/>
  <c r="Q14" i="90"/>
  <c r="P14" i="90"/>
  <c r="P24" i="90"/>
  <c r="Q24" i="90"/>
  <c r="Q31" i="90"/>
  <c r="P31" i="90"/>
  <c r="P20" i="90"/>
  <c r="Q20" i="90"/>
  <c r="Q15" i="90"/>
  <c r="P15" i="90"/>
  <c r="J27" i="162" l="1"/>
  <c r="J27" i="161"/>
  <c r="J27" i="160"/>
  <c r="J27" i="163"/>
  <c r="X27" i="160" l="1"/>
  <c r="X27" i="161"/>
</calcChain>
</file>

<file path=xl/sharedStrings.xml><?xml version="1.0" encoding="utf-8"?>
<sst xmlns="http://schemas.openxmlformats.org/spreadsheetml/2006/main" count="4754" uniqueCount="493">
  <si>
    <t>TOTAL</t>
  </si>
  <si>
    <t>Ceuta y Melilla</t>
  </si>
  <si>
    <t>Extremadura</t>
  </si>
  <si>
    <t>Comunitat Valenciana</t>
  </si>
  <si>
    <t>Castilla y León</t>
  </si>
  <si>
    <t>Cantabria</t>
  </si>
  <si>
    <t>Canarias</t>
  </si>
  <si>
    <t>Aragón</t>
  </si>
  <si>
    <t>Andalucía</t>
  </si>
  <si>
    <t>Nº</t>
  </si>
  <si>
    <t>% s/total nacional</t>
  </si>
  <si>
    <t>Solicitudes registradas</t>
  </si>
  <si>
    <t>ÁMBITO TERRITORIAL</t>
  </si>
  <si>
    <t>Solicitudes Registradas</t>
  </si>
  <si>
    <t>¹ Calculado sobre el total de cada sexo</t>
  </si>
  <si>
    <t>80 y +</t>
  </si>
  <si>
    <t>65 a 79</t>
  </si>
  <si>
    <t>55 a 64</t>
  </si>
  <si>
    <t>46 a 54</t>
  </si>
  <si>
    <t>31 a 45</t>
  </si>
  <si>
    <t>19 a 30</t>
  </si>
  <si>
    <t>3 a 18</t>
  </si>
  <si>
    <t>menores de 3</t>
  </si>
  <si>
    <t>Hombre</t>
  </si>
  <si>
    <t>Mujer</t>
  </si>
  <si>
    <t>%¹</t>
  </si>
  <si>
    <t>TRAMO DE EDAD</t>
  </si>
  <si>
    <t>SEXO</t>
  </si>
  <si>
    <t>%</t>
  </si>
  <si>
    <t>Solicitudes</t>
  </si>
  <si>
    <t>Resoluciones</t>
  </si>
  <si>
    <t>Grado III</t>
  </si>
  <si>
    <t>GRADO III</t>
  </si>
  <si>
    <t>GRADO II</t>
  </si>
  <si>
    <t>SIN GRADO</t>
  </si>
  <si>
    <t>Galicia</t>
  </si>
  <si>
    <t>Menores de 3</t>
  </si>
  <si>
    <t>Asturias, Principado de</t>
  </si>
  <si>
    <t>Balears, Illes</t>
  </si>
  <si>
    <t>Ceuta</t>
  </si>
  <si>
    <t>Castilla - La Mancha</t>
  </si>
  <si>
    <t>Cataluña</t>
  </si>
  <si>
    <t>Madrid, Comunidad de</t>
  </si>
  <si>
    <t>Murcia, Región de</t>
  </si>
  <si>
    <t>Navarra, Comunidad Foral de</t>
  </si>
  <si>
    <t>País Vasco</t>
  </si>
  <si>
    <t>Rioja, La</t>
  </si>
  <si>
    <t>Melilla</t>
  </si>
  <si>
    <t>GRADO I</t>
  </si>
  <si>
    <t>Grado II</t>
  </si>
  <si>
    <t>Grado I</t>
  </si>
  <si>
    <t>TOTAL PERSONAS BENEFICIARIAS CON DERECHO A PRESTACIÓN</t>
  </si>
  <si>
    <t>PRESTACIONES</t>
  </si>
  <si>
    <t>PERSONAS BENEFICIA-RIAS CON PRESTA-CIONES</t>
  </si>
  <si>
    <t>Prevención Dependencia y Promoción A.Personal</t>
  </si>
  <si>
    <t>Teleasistencia</t>
  </si>
  <si>
    <t>Ayuda a Domicilio</t>
  </si>
  <si>
    <t>Centros de Día/Noche</t>
  </si>
  <si>
    <t>Atención Residencial</t>
  </si>
  <si>
    <t>P.E Vinculada Servicio</t>
  </si>
  <si>
    <t xml:space="preserve">P.E Cuidados  Familiares </t>
  </si>
  <si>
    <t>P.E Asist.    Personal</t>
  </si>
  <si>
    <t>RATIO DE PRESTACIO-NES POR PERSONA BENEFICIA-RIA</t>
  </si>
  <si>
    <t>Centros Día/Noche</t>
  </si>
  <si>
    <t>PAPD</t>
  </si>
  <si>
    <t>PE Asistencia Personal</t>
  </si>
  <si>
    <t>PE Cuidados Familiares</t>
  </si>
  <si>
    <t>PE Vinculada al Servicio</t>
  </si>
  <si>
    <t>Total</t>
  </si>
  <si>
    <t>Prestaciones</t>
  </si>
  <si>
    <t>% sobre total</t>
  </si>
  <si>
    <t>% presta-ciones</t>
  </si>
  <si>
    <t>Prestaciones PAPD</t>
  </si>
  <si>
    <t>Prestaciones Teleasistencia</t>
  </si>
  <si>
    <t>Prestaciones de Ayuda a Domicilio</t>
  </si>
  <si>
    <t>Prestaciones Centros de Día/Noche</t>
  </si>
  <si>
    <t>Prestaciones SAR</t>
  </si>
  <si>
    <t>PE Vinculadas al Servicio</t>
  </si>
  <si>
    <t>*Una prestación de Teleasistencia y una prestación de Ayuda a Domicilio de la Comunidad de Madrid, así como una PE Cuidados Familiares de la Comunidad Foral de Navarra no se han contabilizado por estar asociadas a personas con grado resuelto "Sin grado"</t>
  </si>
  <si>
    <t>Prestación</t>
  </si>
  <si>
    <t>Ayuda a domicilio</t>
  </si>
  <si>
    <t>Total de prestaciones</t>
  </si>
  <si>
    <t>Intensidad de la Ayuda a Domicilio</t>
  </si>
  <si>
    <t>Intensidad de la PE Vinculada a la Ayuda a Domicilio</t>
  </si>
  <si>
    <t>Intensidad de todas las prestaciones</t>
  </si>
  <si>
    <t>Horas</t>
  </si>
  <si>
    <t>Menos de 5</t>
  </si>
  <si>
    <t>De 5 a 10</t>
  </si>
  <si>
    <t>De 11 a 15</t>
  </si>
  <si>
    <t>De 16 a 20</t>
  </si>
  <si>
    <t>De 21 a 30</t>
  </si>
  <si>
    <t>De 31 a 45</t>
  </si>
  <si>
    <t>De 46 a 55</t>
  </si>
  <si>
    <t>De 56 a 65</t>
  </si>
  <si>
    <t>De 66 a 70</t>
  </si>
  <si>
    <t>71 o más</t>
  </si>
  <si>
    <t>Tipo Prestación</t>
  </si>
  <si>
    <t>Beneficiarios</t>
  </si>
  <si>
    <t>ListaEspera</t>
  </si>
  <si>
    <t>%Beneficiarios</t>
  </si>
  <si>
    <t>%ListaEspera</t>
  </si>
  <si>
    <t>Coincidir</t>
  </si>
  <si>
    <t>CCAA</t>
  </si>
  <si>
    <t>Personas beneficiarias de prestación</t>
  </si>
  <si>
    <t>Personas pendientes de concesión</t>
  </si>
  <si>
    <t>%beneficiarias</t>
  </si>
  <si>
    <t>%pendientes</t>
  </si>
  <si>
    <t>%beneficiariasMEDIA</t>
  </si>
  <si>
    <t>Media Nacional</t>
  </si>
  <si>
    <r>
      <t xml:space="preserve">Población por CCAA </t>
    </r>
    <r>
      <rPr>
        <b/>
        <vertAlign val="subscript"/>
        <sz val="10"/>
        <color indexed="17"/>
        <rFont val="Arial"/>
        <family val="2"/>
      </rPr>
      <t>(1)</t>
    </r>
  </si>
  <si>
    <t>% s/pobl. Pot. Dep. CCAA</t>
  </si>
  <si>
    <t>% s/pobl. CCAA</t>
  </si>
  <si>
    <t>GRADO</t>
  </si>
  <si>
    <t>Sin Grado</t>
  </si>
  <si>
    <t>&lt; 3</t>
  </si>
  <si>
    <t>Menos de 25</t>
  </si>
  <si>
    <t>De 25 a 49</t>
  </si>
  <si>
    <t>De 50 a 99</t>
  </si>
  <si>
    <t>De 100 a 199</t>
  </si>
  <si>
    <t>De 200 a 299</t>
  </si>
  <si>
    <t>De 300 a 399</t>
  </si>
  <si>
    <t>De 400 a 499</t>
  </si>
  <si>
    <t>De 500 a 699</t>
  </si>
  <si>
    <t>700 o más</t>
  </si>
  <si>
    <t>Euros</t>
  </si>
  <si>
    <t>Cuantía de PE Cuidados Familiares</t>
  </si>
  <si>
    <t>Cuantía de la PE Asistencia Personal</t>
  </si>
  <si>
    <t>Cuantía de la PE Vinculada al servicio</t>
  </si>
  <si>
    <t>Cuantía de todas las Prestaciones Económicas</t>
  </si>
  <si>
    <t>Beneficiarios con prestación única</t>
  </si>
  <si>
    <t>% únicas sobre prest.</t>
  </si>
  <si>
    <t>Media (horas)</t>
  </si>
  <si>
    <t>Media (euros)</t>
  </si>
  <si>
    <t>Motivo de exclusión no imputable a la Administración</t>
  </si>
  <si>
    <t>Sin motivo de exclusión</t>
  </si>
  <si>
    <t>0 a 64</t>
  </si>
  <si>
    <t>Parentesco</t>
  </si>
  <si>
    <t>Nº EXPEDIENTES</t>
  </si>
  <si>
    <t>tramo_edad</t>
  </si>
  <si>
    <t>Hijo/a</t>
  </si>
  <si>
    <t>De 16 a 49 años</t>
  </si>
  <si>
    <t>Cónyuge</t>
  </si>
  <si>
    <t>De 50 a 66 años</t>
  </si>
  <si>
    <t>Madre</t>
  </si>
  <si>
    <t>De 67 a 79 años</t>
  </si>
  <si>
    <t>Padre</t>
  </si>
  <si>
    <t>De 80 a 89 años</t>
  </si>
  <si>
    <t>Hermano/a</t>
  </si>
  <si>
    <t>90 años o más</t>
  </si>
  <si>
    <t>Nieto/a</t>
  </si>
  <si>
    <t>Otros</t>
  </si>
  <si>
    <t>Yerno/Nuera</t>
  </si>
  <si>
    <t>P.E Asist. Personal</t>
  </si>
  <si>
    <t>Descripción Sexo</t>
  </si>
  <si>
    <t>Nulo</t>
  </si>
  <si>
    <t>%Hombres</t>
  </si>
  <si>
    <t>%Mujeres</t>
  </si>
  <si>
    <t>Coeficiente de variación   (  σ/|µ|  )</t>
  </si>
  <si>
    <t>Tiempo medio (días)</t>
  </si>
  <si>
    <t>Nº de Resol. de Grado</t>
  </si>
  <si>
    <t>Nº de Resol. de Prestación</t>
  </si>
  <si>
    <t>* Castilla y León, la Comunidad de Madrid y el País Vasco tienen un procedimiento de gestión en el que la mayoría de Resoluciones de Grado y Resoluciones de Prestación se realizan de manera conjunta</t>
  </si>
  <si>
    <t>Castilla y León*</t>
  </si>
  <si>
    <t>Madrid, Comunidad de*</t>
  </si>
  <si>
    <t>País Vasco*</t>
  </si>
  <si>
    <t>Tiempo medio desde la Resolución de Grado hasta la Resolución de Prestación (2)</t>
  </si>
  <si>
    <t>Tiempo medio desde la Solicitud de dependencia hasta la Resolución de Grado (1)</t>
  </si>
  <si>
    <t>Tiempo medio desde la Solicitud de dependencia hasta la Resolución de Prestación (2)</t>
  </si>
  <si>
    <t>Servicios</t>
  </si>
  <si>
    <t>Pobl. De 0 a 64 años por CCAA</t>
  </si>
  <si>
    <t>Pobl. de 80 años y más por CCAA</t>
  </si>
  <si>
    <t>(1) Cifras INE de población referidas al 01/01/2019. Provisionales</t>
  </si>
  <si>
    <t>Sol. de 0 a 64 años por CCAA</t>
  </si>
  <si>
    <t>Sol. de 65 a 79 años por CCAA</t>
  </si>
  <si>
    <t>Sol. de 80 años y más por CCAA</t>
  </si>
  <si>
    <t>Pobl. de 65 a 79 años por CCAA</t>
  </si>
  <si>
    <t>Resol. de 0 a 64 años por CCAA</t>
  </si>
  <si>
    <t>Resol. de 65 a 79 años por CCAA</t>
  </si>
  <si>
    <t>Resol. de 80 años y más por CCAA</t>
  </si>
  <si>
    <t>Personas beneficiarias</t>
  </si>
  <si>
    <t>P. Benef. de 0 a 64 años por CCAA</t>
  </si>
  <si>
    <t>P. Benef. de 65 a 79 años por CCAA</t>
  </si>
  <si>
    <t>P. Benef. de 80 años y más por CCAA</t>
  </si>
  <si>
    <t xml:space="preserve">(1) Para el cálculo del tiempo medio desde la Solicitud hasta la Resolución de Grado sólo se tienen en cuenta la primera Resolución de Grado de cada persona solicitante. </t>
  </si>
  <si>
    <t>(2) Para el cálculo del tiempo medio desde la Solicitud hasta la Resolución de Prestación y desde la Resolución de Grado hasta la Resolución de Prestación sólo se tiene en cuenta la primera Resolución de Prestación de cada persona solicitante</t>
  </si>
  <si>
    <t>Personas solicitantes pendientes de resolución de grado</t>
  </si>
  <si>
    <t>% sobre pers. solicitantes pend. resol. grado</t>
  </si>
  <si>
    <t>% sobre solicitudes</t>
  </si>
  <si>
    <t>Menos de 6 meses pendientes de resolución de grado</t>
  </si>
  <si>
    <t>(1) A mayor coeficiente de variación, mayor dispersión de los datos</t>
  </si>
  <si>
    <t>RESOLUCIONES</t>
  </si>
  <si>
    <t>Compañero/a</t>
  </si>
  <si>
    <t>1.3. SOLICITUDES EN RELACIÓN A LA POBLACIÓN POR TRAMOS DE EDAD</t>
  </si>
  <si>
    <t>1.8. RESOLUCIONES EN RELACIÓN A LA POBLACIÓN POR TRAMOS DE EDAD</t>
  </si>
  <si>
    <t>Prestación económica vinculada al S.A.D.</t>
  </si>
  <si>
    <t>Prestación económica vinculada al S.A.R.</t>
  </si>
  <si>
    <t>Prestación económica vinculada al S.C.D.</t>
  </si>
  <si>
    <t>Prestación económica vinculada al S.P.A.P.D.</t>
  </si>
  <si>
    <t>Prestación económica vinculada al Servicio de Teleasistencia</t>
  </si>
  <si>
    <t>Prestación económica vinculada al Servicio - Subtipo No Informado</t>
  </si>
  <si>
    <t>P.E. VINCULADA SERVICIO</t>
  </si>
  <si>
    <t>P.E. vinculada al Servicio de Ayuda a Domicilio</t>
  </si>
  <si>
    <t>P.E. vinculada al Servicio de Atención Residencial</t>
  </si>
  <si>
    <t>P.E. vinculada al Servicio de Centros de Día/Noche</t>
  </si>
  <si>
    <t>P.E. vinculada al Servicio de Prevención Dependencia y Promoción A. Personal</t>
  </si>
  <si>
    <t>P.E. vinculada al Servicio Teleasistencia</t>
  </si>
  <si>
    <t>P.E. vinculada a Servicio sin Identificar</t>
  </si>
  <si>
    <t>1.15. PERSONAS BENEFICIARIAS CON PRESTACIONES EN RELACIÓN A LA POBLACIÓN POR TRAMOS DE EDAD</t>
  </si>
  <si>
    <t>Fecha</t>
  </si>
  <si>
    <r>
      <t xml:space="preserve">Población por CCAA </t>
    </r>
    <r>
      <rPr>
        <b/>
        <vertAlign val="subscript"/>
        <sz val="10"/>
        <rFont val="Arial"/>
        <family val="2"/>
      </rPr>
      <t>(1)</t>
    </r>
  </si>
  <si>
    <t>Resoluciones con derecho</t>
  </si>
  <si>
    <t>Personas solicitantes pendientes de Resolución de grado desde hace 6 meses o más, sin motivo de exclusión</t>
  </si>
  <si>
    <t>% s/sol CCAA</t>
  </si>
  <si>
    <t>% s/sol edad CCAA</t>
  </si>
  <si>
    <t>Población de 0 a 64 años por CCAA</t>
  </si>
  <si>
    <t>Población de 65 a 79 años por CCAA</t>
  </si>
  <si>
    <t>Población de 80 años y más por CCAA</t>
  </si>
  <si>
    <t>(1) Cifras INE de población referidas al 01/01/2018</t>
  </si>
  <si>
    <t>% s/pob CCAA</t>
  </si>
  <si>
    <t>Sol. de 0 a 64 años</t>
  </si>
  <si>
    <t>% s/resol CCAA</t>
  </si>
  <si>
    <t>% s/resol edad CCAA</t>
  </si>
  <si>
    <t>Resol. de 0 a 64 años</t>
  </si>
  <si>
    <t>% s/benef CCAA</t>
  </si>
  <si>
    <t>BENEFICIARIOS CON DERECHO</t>
  </si>
  <si>
    <t>Resoluciones Grado III</t>
  </si>
  <si>
    <t>Resol. Grado III de 0 a 64 años por CCAA</t>
  </si>
  <si>
    <t>Resol. Grado III de 65 a 79 años por CCAA</t>
  </si>
  <si>
    <t>Resol. Grado III de 80 años y más por CCAA</t>
  </si>
  <si>
    <t>Resoluciones Grado II</t>
  </si>
  <si>
    <t>Resol. Grado II de 0 a 64 años por CCAA</t>
  </si>
  <si>
    <t>Resol. Grado II de 65 a 79 años por CCAA</t>
  </si>
  <si>
    <t>Resol. Grado II de 80 años y más por CCAA</t>
  </si>
  <si>
    <t>Resoluciones Grado I</t>
  </si>
  <si>
    <t>Resol. Grado I de 0 a 64 años por CCAA</t>
  </si>
  <si>
    <t>Resol. Grado I de 65 a 79 años por CCAA</t>
  </si>
  <si>
    <t>Resol. Grado I de 80 años y más por CCAA</t>
  </si>
  <si>
    <t>Resoluciones Sin Grado</t>
  </si>
  <si>
    <t>Resol. Sin Grado de 0 a 64 años por CCAA</t>
  </si>
  <si>
    <t>Resol. Sin Grado de 65 a 79 años por CCAA</t>
  </si>
  <si>
    <t>Resol. Sin Grado de 80 años y más por CCAA</t>
  </si>
  <si>
    <t>(2) Cifras de Población Potencialmente Dependiente calculadas según lo explicado en la metodología</t>
  </si>
  <si>
    <t>Altas de solicitudes</t>
  </si>
  <si>
    <t>Bajas de solicitudes</t>
  </si>
  <si>
    <t>Resoluciones de grado</t>
  </si>
  <si>
    <t>PERSONAS CON RESOLU-CIÓN DE PIA</t>
  </si>
  <si>
    <t>PERSONAS DE GRADO III CON RESOLU-CIÓN DE PIA</t>
  </si>
  <si>
    <t>RATIO DE PRESTACIO-NES POR PERSONA CON RESOL. DE PIA GRADO III</t>
  </si>
  <si>
    <t>PERSONAS DE GRADO II CON RESOLU-CIÓN DE PIA</t>
  </si>
  <si>
    <t>RATIO DE PRESTACIO-NES POR PERSONA CON RESOL. DE PIA GRADO II</t>
  </si>
  <si>
    <t>PERSONAS DE GRADO I CON RESOLU-CIÓN DE PIA</t>
  </si>
  <si>
    <t>Personas con resolución de PIA</t>
  </si>
  <si>
    <t>Personas con resol. PIA de 0 a 64 años por CCAA</t>
  </si>
  <si>
    <t>Personas con resol. PIA de 65 a 79 años por CCAA</t>
  </si>
  <si>
    <t>Personas con resol. PIA de 80 años y más por CCAA</t>
  </si>
  <si>
    <t>Personas de Grado III con resolución de PIA</t>
  </si>
  <si>
    <t>Personas Grado III con resol. de PIA de 0 a 64 años por CCAA</t>
  </si>
  <si>
    <t>Personas Grado III con resol. de PIA de 65 a 79 años por CCAA</t>
  </si>
  <si>
    <t>Personas Grado III con resol. de PIA de 80 años y más por CCAA</t>
  </si>
  <si>
    <t>Personas de Grado II con resolución de PIA</t>
  </si>
  <si>
    <t>Personas Grado II con resol. de PIA de 0 a 64 años por CCAA</t>
  </si>
  <si>
    <t>Personas Grado II con resol. de PIA de 65 a 79 años por CCAA</t>
  </si>
  <si>
    <t>Personas Grado II con resol. de PIA de 80 años y más por CCAA</t>
  </si>
  <si>
    <t>Personas de Grado I con resolución de PIA</t>
  </si>
  <si>
    <t>Personas Grado I con resol. de PIA de 0 a 64 años por CCAA</t>
  </si>
  <si>
    <t>Personas Grado I con resol. de PIA de 65 a 79 años por CCAA</t>
  </si>
  <si>
    <t>Personas Grado I con resol. de PIA de 80 años y más por CCAA</t>
  </si>
  <si>
    <t>% s/resol. PIA CCAA</t>
  </si>
  <si>
    <t>Personas con resolución de PIA de 0 a 64 años</t>
  </si>
  <si>
    <t>Personas con resolución de PIA de 65 a 79 años por CCAA</t>
  </si>
  <si>
    <t>Personas con resolución de PIA de 80 años y más por CCAA</t>
  </si>
  <si>
    <t>Altas de resoluciones de PIA</t>
  </si>
  <si>
    <t>Bajas de resoluciones de PIA</t>
  </si>
  <si>
    <t>% s/resol PIA CCAA</t>
  </si>
  <si>
    <t>PERSONAS CON RESOLUCIÓN DE PIA</t>
  </si>
  <si>
    <t>PERSONAS CON RESOLUCIÓN DE PIA AÚN SIN RECIBIR PRESTACIÓN</t>
  </si>
  <si>
    <t>% sobre personas con resol. de PIA</t>
  </si>
  <si>
    <t>*Las personas con resolución de PIA pueden ser personas beneficiarias con prestación (personas con resolución de PIA que además ya tienen al menos una prestación efectiva) o puede que aún no estén recibiendo ninguna prestación (personas con resolución de PIA que aún no tienen ninguna prestación efectiva). Las prestaciones pueden no haberse hecho efectivas por motivos ajenos a la administración</t>
  </si>
  <si>
    <t>Personas beneficiarias con derecho a prestación pendientes de resolución de PIA</t>
  </si>
  <si>
    <t>Menos de 6 meses pendientes de resolución de PIA</t>
  </si>
  <si>
    <t>6 meses o más pendientes de resolución de PIA</t>
  </si>
  <si>
    <t>% sobre pers. beneficiarias con derecho pend. de resolución de PIA</t>
  </si>
  <si>
    <t>*Los motivos de exclusión no imputables a la Administración están especificados en la metodología</t>
  </si>
  <si>
    <t>Personas pendientes de resolución de grado o pendientes de resolución de PIA desde hace 6 meses o más, sin motivo de exclusión</t>
  </si>
  <si>
    <t>Personas beneficiarias con derecho pendientes de resolución de PIA desde hace 6 meses o más, sin motivo de exclusión</t>
  </si>
  <si>
    <t>% sobre pers. pend. de resol.</t>
  </si>
  <si>
    <t>Personas con resol. PIA</t>
  </si>
  <si>
    <t>Personas con resol. PIA con prestación única</t>
  </si>
  <si>
    <t>*Las intensidades se asignan teniendo en cuenta diferentes variables, como la concesión de otras prestaciones complementarias. Por ello, en territorios en los que las personas con resolución de PIA tienen asignadas más de una prestación pueden tener intensidades medias inferiores a la media</t>
  </si>
  <si>
    <t>*Las cuantías se asignan teniendo en cuenta diferentes variables, como la concesión de otras prestaciones complementarias o la capacidad económica de la persona beneficiaria. Por ello, en territorios en los que las personas con resolución de PIA tienen asignadas más de una prestación pueden tener cuantías medias inferiores a la media</t>
  </si>
  <si>
    <t>ÍNDICE (1/2)</t>
  </si>
  <si>
    <t xml:space="preserve">INFORMACIÓN INCORPORADA AL SISAAD SOBRE EXPEDIENTES EN VIGOR A  </t>
  </si>
  <si>
    <t>1. EVOLUCIÓN</t>
  </si>
  <si>
    <t>1.1. EVOLUCIÓN DE LAS PRINCIPALES VARIABLES.</t>
  </si>
  <si>
    <t>1.2. EVOLUCIÓN DE LAS SOLICITUDES POR COMUNIDADES AUTÓNOMAS.</t>
  </si>
  <si>
    <t>1.3. EVOLUCIÓN DE LAS RESOLUCIONES DE GRADO POR COMUNIDADES AUTÓNOMAS.</t>
  </si>
  <si>
    <t>1.4. EVOLUCIÓN DE LAS PERSONAS CON DERECHO A PRESTACIÓN POR COMUNIDADES AUTÓNOMAS.</t>
  </si>
  <si>
    <t>1.5. EVOLUCIÓN DE LAS RESOLUCIONES DE PIA POR COMUNIDADES AUTÓNOMAS.</t>
  </si>
  <si>
    <t>1.6. EVOLUCIÓN DE LAS PERSONAS CON DERECHO A PRESTACIÓN PENDIENTES DE PIA POR COMUNIDADES AUTÓNOMAS.</t>
  </si>
  <si>
    <t>1.7. EVOLUCIÓN DE LAS PRESTACIONES POR COMUNIDADES AUTÓNOMAS.</t>
  </si>
  <si>
    <t>2. POBLACIÓN Y SOLICITUDES</t>
  </si>
  <si>
    <t>2.0. POBLACIÓN DE LAS COMUNIDADES AUTÓNOMAS POR SEXO Y TRAMOS DE EDAD</t>
  </si>
  <si>
    <t>2.1. SOLICITUDES.</t>
  </si>
  <si>
    <t>2.2. SOLICITUDES EN RELACIÓN A LA POBLACIÓN POTENCIALMENTE DEPENDIENTE DE LAS COMUNIDADES AUTÓNOMAS.</t>
  </si>
  <si>
    <t>2.3. SOLICITUDES DE LAS COMUNIDADES AUTÓNOMAS POR SEXO Y TRAMOS DE EDAD</t>
  </si>
  <si>
    <t>2.4.a., 2.4.b. SOLICITUDES EN RELACIÓN A LA POBLACIÓN DE LAS COMUNIDADES AUTÓNOMAS POR TRAMOS DE EDAD. GRÁFICO</t>
  </si>
  <si>
    <t xml:space="preserve">2.5. ALTAS Y BAJAS DE SOLICITUDES EN EL ÚLTIMO MES </t>
  </si>
  <si>
    <t xml:space="preserve">2.6. PERFIL DE LA PERSONA SOLICITANTE: SEXO Y EDAD. </t>
  </si>
  <si>
    <t>3. RESOLUCIONES DE GRADO</t>
  </si>
  <si>
    <t>3.1., 3.1.a., 3.1.b. RESOLUCIONES DE GRADO. GRÁFICO DE RESOLUCIONES DE GRADO Y PERSONAS BENEFICIARIAS CON DERECHO POR GRADO</t>
  </si>
  <si>
    <t>3.2. RESOLUCIONES DE GRADO EN RELACIÓN A LA POBLACIÓN POTENCIALMENTE DEPENDIENTE DE LAS COMUNIDAES AUTÓNOMAS.</t>
  </si>
  <si>
    <t>3.3., 3.3.a.-3.3.d. RESOLUCIONES DE GRADO DE LAS COMUNIDADES AUTÓNOMAS POR SEXO, TRAMOS DE EDAD Y GRADO</t>
  </si>
  <si>
    <t>3.4.a., 3.4.b. RESOLUCIONES DE GRADO EN RELACIÓN A LA POBLACIÓN DE LAS COMUNIDADES AUTÓNOMAS POR TRAMOS DE EDAD. GRÁFICO</t>
  </si>
  <si>
    <t xml:space="preserve">3.5. ALTAS Y BAJAS DE RESOLUCIONES DE GRADO EN EL ÚLTIMO MES </t>
  </si>
  <si>
    <t>3.6., 3.6.a., 3.6.b. PERFIL DE LA PERSONA CON RESOLUCIÓN DE GRADO: SEXO Y EDAD. GRÁFICO</t>
  </si>
  <si>
    <t>ÍNDICE (2/2)</t>
  </si>
  <si>
    <t>4. PERSONAS CON RESOLUCIÓN DE PIA</t>
  </si>
  <si>
    <t>4.1., 4.1.1.-4.1.3./4.1.a, 4.1.1.a.-4.1.3.a. PERSONAS CON RESOLUCIÓN DE PIA Y PRESTACIONES TOTALES. POR GRADO. GRÁFICOS</t>
  </si>
  <si>
    <t>4.2. PERSONAS CON RESOLUCIÓN DE PIA EN RELACIÓN A LA POBLACIÓN POTENCIALMENTE DEPENDIENTE DE LAS CCAA.</t>
  </si>
  <si>
    <t>4.3., 4.3.1.-4.3.2. PERSONAS CON RESOLUCIÓN DE PIA POR CCAA, SEXO, TRAMOS DE EDAD Y GRADO</t>
  </si>
  <si>
    <t>4.4.a, 4.4.b. PERSONAS CON RESOLUCIÓN DE PIA EN RELACIÓN A LA POBLACIÓN DE LAS CCAA POR TRAMOS DE EDAD. GRÁFICO</t>
  </si>
  <si>
    <t xml:space="preserve">4.5. ALTAS Y BAJAS DE RESOLUCIONES DE PIA EN EL ÚLTIMO MES </t>
  </si>
  <si>
    <t>4.6., 4.6.a. PERFIL DE LA PERSONA CON RESOLUCIÓN DE PIA POR GRADO: SEXO Y EDAD. GRÁFICO</t>
  </si>
  <si>
    <t>5. PRESTACIONES</t>
  </si>
  <si>
    <t>5.1. PRESTACIONES Y RESOLUCIONES DE PIA POR GRADO</t>
  </si>
  <si>
    <t>5.1.a.-5.1.h. PRESTACIONES POR TIPO DE PRESTACIÓN, COMUNIDAD AUTÓNOMA Y POR GRADO.</t>
  </si>
  <si>
    <t>5.2., 5.2.1., 5.2.2. y 5.2.3. SUBTIPO DE PRESTACIÓN ECONÓMICA VINCULADA AL SERVICIO. POR GRADO</t>
  </si>
  <si>
    <t>6. PERFIL DEL CUIDADOR</t>
  </si>
  <si>
    <t>6., 6.1. - 6.3. PERFIL DEL CUIDADOR TOTAL Y POR CCAA</t>
  </si>
  <si>
    <t>7. INTENSIDAD DE LA AYUDA A DOMICILIO</t>
  </si>
  <si>
    <t>7.1., 7.1.a.-7.1.b. INTENSIDAD DE LA AYUDA A DOMICILIO POR CCAA Y TIPO DE PRESTACIÓN</t>
  </si>
  <si>
    <t>8. CUANTÍA DE LAS PRESTACIONES ECONÓMICAS</t>
  </si>
  <si>
    <t>8.1.a.-8.1.g. CUANTÍA DE LAS PRESTACIONES POR CCAA Y TIPO DE PRESTACIÓN</t>
  </si>
  <si>
    <t>GESTIÓN</t>
  </si>
  <si>
    <t>9. TIEMPO MEDIO DE RESOLUCIÓN POR CCAA</t>
  </si>
  <si>
    <t>10.1., 10.2., 10.3. PERSONAS PENDIENTES DE RESOLUCIÓN DE GRADO O PENDIENTES DE RESOLUCIÓN DE PIA</t>
  </si>
  <si>
    <t>11., 11.1.-11.3. PERSONAS BENEFICIARIAS CON DERECHO Y RESOLUCIONES DE PIA POR CCAA Y GRADO</t>
  </si>
  <si>
    <t>12. PERSONAS CON RESOLUCIÓN DE PIA Y PRESTACIÓN EFECTIVA O NO EFECTIVA</t>
  </si>
  <si>
    <t>1.1. EVOLUCIÓN DE LAS PRINCIPALES VARIABLES</t>
  </si>
  <si>
    <t>Total nacional</t>
  </si>
  <si>
    <t>Tasas de variación anual</t>
  </si>
  <si>
    <t>Num</t>
  </si>
  <si>
    <t xml:space="preserve">   Sin grado</t>
  </si>
  <si>
    <t xml:space="preserve">   Personas con derecho a prestación</t>
  </si>
  <si>
    <t xml:space="preserve">      Grado I</t>
  </si>
  <si>
    <t xml:space="preserve">      Grado II</t>
  </si>
  <si>
    <t xml:space="preserve">      Grado III</t>
  </si>
  <si>
    <t>Resoluciones de PIA</t>
  </si>
  <si>
    <t>Pers. con derecho a prest. sin resol. de PIA</t>
  </si>
  <si>
    <t xml:space="preserve">   Preven. Dep. y Promo. A.Personal</t>
  </si>
  <si>
    <t xml:space="preserve">   Teleasistencia</t>
  </si>
  <si>
    <t xml:space="preserve">   Ayuda a Domicilio</t>
  </si>
  <si>
    <t xml:space="preserve">   Centros Día/Noche</t>
  </si>
  <si>
    <t xml:space="preserve">   Atención Residencial</t>
  </si>
  <si>
    <t xml:space="preserve">   PE Vinculada al Servicio</t>
  </si>
  <si>
    <t xml:space="preserve">             PEV al Serv. P.A.P.D</t>
  </si>
  <si>
    <t xml:space="preserve">             PEV al Servicio de Teleasistencia</t>
  </si>
  <si>
    <t xml:space="preserve">             PEV al Servicio de Ayuda a domicilio</t>
  </si>
  <si>
    <t xml:space="preserve">             PEV al Servicio de Centros Día/Noche</t>
  </si>
  <si>
    <t xml:space="preserve">             PEV al Serv. de Atención residencial</t>
  </si>
  <si>
    <t xml:space="preserve">             PEV a Servicio no identificado</t>
  </si>
  <si>
    <t xml:space="preserve">   PE Cuidados Familiares</t>
  </si>
  <si>
    <t xml:space="preserve">   PE Asistencia Personal</t>
  </si>
  <si>
    <t>Nº de prestaciones por beneficiario</t>
  </si>
  <si>
    <t>-</t>
  </si>
  <si>
    <t>1.2. EVOLUCIÓN DE LAS SOLICITUDES POR CCAA</t>
  </si>
  <si>
    <t>Número</t>
  </si>
  <si>
    <t>1.3. EVOLUCIÓN DE LAS RESOLUCIONES DE GRADO POR CCAA</t>
  </si>
  <si>
    <t>1.4. EVOLUCIÓN DE LAS PERSONAS CON DERECHO A PRESTACIÓN POR CCAA</t>
  </si>
  <si>
    <t>1.5. EVOLUCIÓN DE LAS RESOLUCIONES DE PIA POR CCAA</t>
  </si>
  <si>
    <t>1.6. EVOLUCIÓN DE LAS PERSONAS CON DERECHO A PRESTACIÓN SIN RESOLUCIONES DE PIA POR CCAA</t>
  </si>
  <si>
    <t>1.7. EVOLUCIÓN DE LAS PRESTACIONES POR CCAA</t>
  </si>
  <si>
    <t>Motivo de la baja</t>
  </si>
  <si>
    <t>Fallecimiento</t>
  </si>
  <si>
    <t>Traslado</t>
  </si>
  <si>
    <t>Fin de prestación</t>
  </si>
  <si>
    <t>Desistimiento/ Renuncia</t>
  </si>
  <si>
    <t>Caducidad</t>
  </si>
  <si>
    <t>Otros motivos*</t>
  </si>
  <si>
    <t>% s/bajas CCAA</t>
  </si>
  <si>
    <t>Altas Solicitudes</t>
  </si>
  <si>
    <t>Bajas Solicitudes</t>
  </si>
  <si>
    <t>*Otros motivos de baja de solicitudes incluye: Imposibilidad de proceder con el PIA, no aprobación PIA, denegada solicitud prestación, incumplimiento de requisitos, denegada solicitud, inadmitida solicitud, desestimada/desistida solicitud, por varación de circunstancias, ingreso en institución sanitaria o convivencia con familiar, pérdida de condición de residente, no acreditar periodos residencia, duplicidad, archivo expediente o error</t>
  </si>
  <si>
    <t>Altas de resoluciones de grado</t>
  </si>
  <si>
    <t>Bajas de resoluciones de grado</t>
  </si>
  <si>
    <t>Altas Grado</t>
  </si>
  <si>
    <t>Bajas Grado</t>
  </si>
  <si>
    <t>*Otros motivos de baja de resoluciones de grado incluye: Imposibilidad de proceder con el PIA, no aprobación PIA, denegada solicitud prestación, incumplimiento de requisitos, denegada solicitud, inadmitida solicitud, por varación de circunstancias, ingreso en institución sanitaria o convivencia con familiar, pérdida de condición de residente, duplicidad o archivo expediente</t>
  </si>
  <si>
    <t>Altas resoluciones PIA</t>
  </si>
  <si>
    <t>Bajas resoluciones PIA</t>
  </si>
  <si>
    <t>*Otros motivos de baja de resoluciones de PIA incluye: Imposibilidad de proceder con el PIA, no aprobación PIA, denegada solicitud prestación, incumplimiento de requisitos, por varación de circunstancias, ingreso en institución sanitaria o convivencia con familiar, pérdida de condición de residente, duplicidad o archivo expediente</t>
  </si>
  <si>
    <t>2.0. POBLACIÓN POR SEXO Y TRAMOS DE EDAD</t>
  </si>
  <si>
    <t>2.1. SOLICITUDES</t>
  </si>
  <si>
    <t>2.2. SOLICITUDES EN RELACIÓN A LA POBLACIÓN POTENCIALMENTE DEPENDIENTE</t>
  </si>
  <si>
    <t>2.3. SOLICITUDES POR SEXO Y TRAMOS DE EDAD</t>
  </si>
  <si>
    <t>2.4.a SOLICITUDES EN RELACIÓN A LA POBLACIÓN POR TRAMOS DE EDAD</t>
  </si>
  <si>
    <t>2.4.b. SOLICITUDES EN RELACIÓN A LA POBLACIÓN POR TRAMOS DE EDAD. GRÁFICOS</t>
  </si>
  <si>
    <t>2.5. ALTAS Y BAJAS DE SOLICITUDES RESPECTO AL MES ANTERIOR</t>
  </si>
  <si>
    <t>2.6. PERFIL DE LA PERSONA SOLICITANTE: SEXO Y EDAD</t>
  </si>
  <si>
    <t>3.1.  RESOLUCIONES DE GRADO</t>
  </si>
  <si>
    <t>3.1.a.  RESOLUCIONES DE GRADO SEGÚN EL GRADO DE DEPENDENCIA RECONOCIDO Y CCAA. GRÁFICO</t>
  </si>
  <si>
    <t>3.1.b.  BENEFICIARIOS CON DERECHO POR GRADO Y CCAA. GRÁFICO</t>
  </si>
  <si>
    <t>3.2. RESOLUCIONES DE GRADO EN RELACIÓN A LA POBLACIÓN POTENCIALMENTE DEPENDIENTE</t>
  </si>
  <si>
    <t>3.3. RESOLUCIONES DE GRADO POR SEXO Y TRAMOS DE EDAD. TODOS LOS GRADOS</t>
  </si>
  <si>
    <t>3.3.a. RESOLUCIONES DE GRADO III POR SEXO Y TRAMOS DE EDAD</t>
  </si>
  <si>
    <t>3.3.b. RESOLUCIONES DE GRADO II POR SEXO Y TRAMOS DE EDAD</t>
  </si>
  <si>
    <t>3.3.c. RESOLUCIONES DE GRADO I POR SEXO Y TRAMOS DE EDAD</t>
  </si>
  <si>
    <t>3.3.d. RESOLUCIONES DE GRADO "SIN GRADO" POR SEXO Y TRAMOS DE EDAD</t>
  </si>
  <si>
    <t>3.4.a RESOLUCIONES DE GRADO EN RELACIÓN A LA POBLACIÓN POR TRAMOS DE EDAD</t>
  </si>
  <si>
    <t>3.4.b. RESOLUCIONES DE GRADO EN RELACIÓN A LA POBLACIÓN POR TRAMOS DE EDAD. GRÁFICOS</t>
  </si>
  <si>
    <t>3.6. PERFIL DE LA PERSONA CON RESOLUCIÓN DE GRADO: SEXO Y EDAD</t>
  </si>
  <si>
    <t>3.6.a. PERFIL DE LA PERSONA CON RESOLUCIÓN DE GRADO. GRÁFICO</t>
  </si>
  <si>
    <t>3.6.b. PERFIL DE LA PERSONA BENEFICIARIA CON DERECHO A PRESTACIÓN. GRÁFICO</t>
  </si>
  <si>
    <t>4.1. PERSONAS CON RESOLUCIÓN DE PIA Y PRESTACIONES. TODOS LOS GRADOS</t>
  </si>
  <si>
    <t>4.1.a. DISTRIBUCIÓN DE LAS PRESTACIONES POR TIPO DE PRESTACIÓN EN CADA CCAA</t>
  </si>
  <si>
    <t>4.1.1. PERSONAS DE GRADO III CON RESOLUCIÓN DE PIA Y PRESTACIONES</t>
  </si>
  <si>
    <t>4.1.3.a DISTRIBUCIÓN DE LAS PRESTACIONES DE GRADO I POR TIPO DE PRESTACIÓN EN CADA CCAA</t>
  </si>
  <si>
    <t>4.1.3. PERSONAS DE GRADO I CON RESOLUCIÓN DE PIA Y PRESTACIONES</t>
  </si>
  <si>
    <t>4.1.2.a DISTRIBUCIÓN DE LAS PRESTACIONES DE GRADO II POR TIPO DE PRESTACIÓN EN CADA CCAA</t>
  </si>
  <si>
    <t>4.1.2. PERSONAS DE GRADO II CON RESOLUCIÓN DE PIA Y PRESTACIONES</t>
  </si>
  <si>
    <t>4.1.1.a DISTRIBUCIÓN DE LAS PRESTACIONES DE GRADO III POR TIPO DE PRESTACIÓN EN CADA CCAA</t>
  </si>
  <si>
    <t>4.2. PERSONAS CON RESOLUCIÓN DE PIA EN RELACIÓN A LA POBLACIÓN POTENCIALMENTE DEPENDIENTE DE LAS CCAA</t>
  </si>
  <si>
    <t>4.3.3. PERSONAS DE GRADO I CON RESOLUCIÓN DE PIA POR SEXO Y TRAMOS DE EDAD</t>
  </si>
  <si>
    <t>4.3.2. PERSONAS DE GRADO II CON RESOLUCIÓN DE PIA POR SEXO Y TRAMOS DE EDAD</t>
  </si>
  <si>
    <t>4.3.1. PERSONAS DE GRADO III CON RESOLUCIÓN DE PIA POR SEXO Y TRAMOS DE EDAD</t>
  </si>
  <si>
    <t>4.3. PERSONAS CON RESOLUCIÓN DE PIA POR SEXO Y TRAMOS DE EDAD. TODOS LOS GRADOS</t>
  </si>
  <si>
    <t>4.4.b. PERSONAS CON RESOLUCIÓN DE PIA EN RELACIÓN A LA POBLACIÓN POR TRAMOS DE EDAD. GRÁFICOS</t>
  </si>
  <si>
    <t>4.4.a PERSONAS CON RESOLUCIÓN DE PIA EN RELACIÓN A LA POBLACIÓN POR TRAMOS DE EDAD</t>
  </si>
  <si>
    <t>4.5. ALTAS Y BAJAS DE RESOLUCIONES DE PIA RESPECTO AL MES ANTERIOR</t>
  </si>
  <si>
    <t>4.6. PERFIL DE LA PERSONA CON RESOLUCIÓN DE PIA POR GRADO: SEXO Y EDAD</t>
  </si>
  <si>
    <t>4.6.a. PERFIL DE LA PERSONA CON RESOLUCIÓN DE PIA. GRÁFICO</t>
  </si>
  <si>
    <t>5.1.h. PE ASISTENCIA PERSONAL POR GRADO</t>
  </si>
  <si>
    <t>5.1.g. PE CUIDADOS FAMILIARES POR GRADO</t>
  </si>
  <si>
    <t>5.1.f. PE VINCULADAS AL SERVICIO POR GRADO</t>
  </si>
  <si>
    <t>5.1.e.  PRESTACIONES ATENCIÓN RESIDENCIAL POR GRADO</t>
  </si>
  <si>
    <t>5.1.d.  PRESTACIONES CENTROS DE DÍA/NOCHE POR GRADO</t>
  </si>
  <si>
    <t>5.1.c. PRESTACIONES AYUDA A DOMICILIO POR GRADO</t>
  </si>
  <si>
    <t>5.1.b.  PRESTACIONES TELEASISTENCIA POR GRADO</t>
  </si>
  <si>
    <t>5.1.a.  PRESTACIONES PAPD POR GRADO</t>
  </si>
  <si>
    <t>5.1.  PRESTACIONES Y PERSONAS CON RESOLUCIÓN DE PIA POR GRADO</t>
  </si>
  <si>
    <t>5.2. SUBTIPO DE P.E. VINCULADA AL SERVICIO. TODOS LOS GRADOS</t>
  </si>
  <si>
    <t>5.2.3. SUBTIPO DE P.E. VINCULADA AL SERVICIO. GRADO I</t>
  </si>
  <si>
    <t>5.2.2. SUBTIPO DE P.E. VINCULADA AL SERVICIO. GRADO II</t>
  </si>
  <si>
    <t>5.2.1. SUBTIPO DE P.E. VINCULADA AL SERVICIO. GRADO III</t>
  </si>
  <si>
    <t>6. PERFIL DE CUIDADOR. TOTAL DE CCAA</t>
  </si>
  <si>
    <t>6.3. PERFIL DEL CUIDADOR POR CCAA. PARENTESCO</t>
  </si>
  <si>
    <t>6.2. PERFIL DEL CUIDADOR POR CCAA. EDAD</t>
  </si>
  <si>
    <t>6.1. PERFIL DEL CUIDADOR POR CCAA. SEXO</t>
  </si>
  <si>
    <t>7.1.b. INTENSIDAD DE LA AYUDA A DOMICILIO POR CCAA. PRESTACIÓN ECONÓMICA VINCULADA A LA AYUDA A DOMICILIO</t>
  </si>
  <si>
    <t>7.1.a. INTENSIDAD DE LA AYUDA A DOMICILIO POR CCAA. PRESTACIÓN SAD</t>
  </si>
  <si>
    <t>7.1. INTENSIDAD DE LA AYUDA A DOMICILIO POR CCAA. TOTAL DE PRESTACIONES</t>
  </si>
  <si>
    <t>8. CUANTÍA DE LAS PRESTACIONES (Euros)</t>
  </si>
  <si>
    <t>8.1.g. CUANTÍA DE LAS PRESTACIONES POR CCAA. PRESTACIONES VINCULADAS AL SERVICIO DE TELEASISTENCIA</t>
  </si>
  <si>
    <t>8.1.f. CUANTÍA DE LAS PRESTACIONES POR CCAA. PRESTACIONES VINCULADAS AL SERVICIO PAPD</t>
  </si>
  <si>
    <t>8.1.e. CUANTÍA DE LAS PRESTACIONES POR CCAA. PRESTACIONES VINCULADAS AL SERVICIO DE CENTRO DE DÍA/NOCHE</t>
  </si>
  <si>
    <t>8.1.d. CUANTÍA DE LAS PRESTACIONES POR CCAA. PRESTACIONES VINCULADAS AL SERVICIO DE ATENCIÓN RESIDENCIAL</t>
  </si>
  <si>
    <t>8.1.c. CUANTÍA DE LAS PRESTACIONES POR CCAA. PRESTACIONES VINCULADAS AL SERVICIO DE AYUDA A DOMICILIO</t>
  </si>
  <si>
    <t>8.1.b. CUANTÍA DE LAS PRESTACIONES POR CCAA. PRESTACIONES DE ASISTENCIA PERSONAL</t>
  </si>
  <si>
    <t>8.1.a. CUANTÍA DE LAS PRESTACIONES POR CCAA. PRESTACIONES DE CUIDADOS FAMILIARES</t>
  </si>
  <si>
    <t>10.1. PERSONAS SOLICITANTES PENDIENTES DE RESOLUCIÓN DE GRADO</t>
  </si>
  <si>
    <t>10.2. PERSONAS BENEFICIARIAS CON DERECHO A PRESTACIÓN PENDIENTES DE RESOLUCIÓN DE PIA</t>
  </si>
  <si>
    <t>10.3. PERSONAS PENDIENTES DE RESOLUCIÓN DE GRADO O PENDIENTES DE RESOLUCIÓN DE PIA</t>
  </si>
  <si>
    <t>11. PERSONAS BENEFICIARIAS CON DERECHO Y RESOLUCIONES DE PIA POR CCAA. TODOS LOS GRADOS</t>
  </si>
  <si>
    <t>11.1. PERSONAS BENEFICIARIAS CON DERECHO Y RESOLUCIONES DE PIA POR CCAA. GRADO III</t>
  </si>
  <si>
    <t>11.2. PERSONAS BENEFICIARIAS CON DERECHO Y RESOLUCIONES DE PIA POR CCAA. GRADO II</t>
  </si>
  <si>
    <t>11.3. PERSONAS BENEFICIARIAS CON DERECHO Y RESOLUCIONES DE PIA POR CCAA. GRADO I</t>
  </si>
  <si>
    <t>PERSONAS BENEFICIARIAS CON PRESTACIÓN EFECTIVA</t>
  </si>
  <si>
    <t>**No se dispone de información completa de todas las CCAA relativa a las solicitudes que hay en tramitación</t>
  </si>
  <si>
    <t>Castilla y León, la Comunidad de Madrid y el País Vasco tienen un procedimiento de gestión en el que la mayoría de Resoluciones de Grado y Resoluciones de Prestación se realizan de manera conjunta</t>
  </si>
  <si>
    <t>Menos de 6 meses pendientes de efectividad</t>
  </si>
  <si>
    <t>6 meses o más pendientes de efectividad</t>
  </si>
  <si>
    <t>% sobre pers. con resol. De PIA sin recibir prest.</t>
  </si>
  <si>
    <t>3.5. ALTAS Y BAJAS DE RESOLUCIONES DE GRADO RESPECTO AL MES ANTERIOR</t>
  </si>
  <si>
    <t xml:space="preserve">(1) Cifras INE de población referidas al 01/01/2023. Publicado Censo de Población Anual el 13/12/2023 </t>
  </si>
  <si>
    <t>(1) Cifras INE de población referidas al 01/01/2023. Real Decreto 1085/2023, de 5 de diciembre BOE 23.12.22.</t>
  </si>
  <si>
    <r>
      <t xml:space="preserve">Población por CCAA </t>
    </r>
    <r>
      <rPr>
        <b/>
        <vertAlign val="superscript"/>
        <sz val="11"/>
        <color theme="0"/>
        <rFont val="Calibri"/>
        <family val="2"/>
        <scheme val="minor"/>
      </rPr>
      <t>(1)</t>
    </r>
  </si>
  <si>
    <r>
      <t xml:space="preserve">Población por CCAA </t>
    </r>
    <r>
      <rPr>
        <b/>
        <vertAlign val="subscript"/>
        <sz val="11"/>
        <color theme="0"/>
        <rFont val="Calibri"/>
        <family val="2"/>
        <scheme val="minor"/>
      </rPr>
      <t>(1)</t>
    </r>
  </si>
  <si>
    <r>
      <t xml:space="preserve">Pobl. Potencialmente Dependiente por CCAA </t>
    </r>
    <r>
      <rPr>
        <b/>
        <vertAlign val="subscript"/>
        <sz val="11"/>
        <color theme="0"/>
        <rFont val="Calibri"/>
        <family val="2"/>
        <scheme val="minor"/>
      </rPr>
      <t>(2)</t>
    </r>
  </si>
  <si>
    <r>
      <t xml:space="preserve">Población por CCAA </t>
    </r>
    <r>
      <rPr>
        <b/>
        <vertAlign val="subscript"/>
        <sz val="10"/>
        <color theme="0"/>
        <rFont val="Calibri"/>
        <family val="2"/>
        <scheme val="minor"/>
      </rPr>
      <t>(1)</t>
    </r>
  </si>
  <si>
    <t>% sobre resolu-ciones</t>
  </si>
  <si>
    <t>º</t>
  </si>
  <si>
    <t>RATIO DE PRESTACIO-NES POR PERSONA CON RESOLUCION DE PIA</t>
  </si>
  <si>
    <t>RATIO DE PRESTACIO-NES POR PERSONA CON RESOL. DE PIA GRADO I</t>
  </si>
  <si>
    <r>
      <t xml:space="preserve">Población Potencialmente Dependiente por CCAA </t>
    </r>
    <r>
      <rPr>
        <b/>
        <vertAlign val="subscript"/>
        <sz val="10"/>
        <color theme="0"/>
        <rFont val="Calibri"/>
        <family val="2"/>
        <scheme val="minor"/>
      </rPr>
      <t>(2)</t>
    </r>
  </si>
  <si>
    <t>Coeficiente de variación            (  σ/|µ|  )</t>
  </si>
  <si>
    <r>
      <rPr>
        <i/>
        <vertAlign val="superscript"/>
        <sz val="11"/>
        <color theme="4" tint="-0.249977111117893"/>
        <rFont val="Calibri"/>
        <family val="2"/>
        <scheme val="minor"/>
      </rPr>
      <t xml:space="preserve">(1) </t>
    </r>
    <r>
      <rPr>
        <i/>
        <sz val="11"/>
        <color theme="4" tint="-0.249977111117893"/>
        <rFont val="Calibri"/>
        <family val="2"/>
        <scheme val="minor"/>
      </rPr>
      <t>El cómputo de tiempo se efectúa desde la fecha de presentación de la solicitud, sin descontar los periodos de suspensión del plazo de tramitación.</t>
    </r>
  </si>
  <si>
    <r>
      <t xml:space="preserve">6 meses o más pendientes de resolución de grado </t>
    </r>
    <r>
      <rPr>
        <b/>
        <vertAlign val="superscript"/>
        <sz val="10"/>
        <color theme="0"/>
        <rFont val="Calibri"/>
        <family val="2"/>
        <scheme val="minor"/>
      </rPr>
      <t>(1)</t>
    </r>
  </si>
  <si>
    <r>
      <t>Instituto de Mayores y Servicios Sociales (Imserso)</t>
    </r>
    <r>
      <rPr>
        <sz val="14"/>
        <color rgb="FF7030A0"/>
        <rFont val="Verdana"/>
        <family val="2"/>
      </rPr>
      <t xml:space="preserve">
 </t>
    </r>
  </si>
  <si>
    <t xml:space="preserve">Debido a la revisión permanente de los datos presentados, estos tienen siempre un carácter provisional. </t>
  </si>
  <si>
    <t>SISTEMA PARA LA AUTONOMÍA Y ATENCIÓN A LA DEPENDENCIA</t>
  </si>
  <si>
    <t xml:space="preserve">INFORMACIÓN ESTADÍSTICA DEL </t>
  </si>
  <si>
    <t>Situación a 31 de julio de 2024</t>
  </si>
  <si>
    <t>Tiempo de resolución calculado sobre las Resoluciones realizadas entre el 1 de agosto de 2023 y el 31 de julio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</si>
</sst>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0.00_ ;\-#,##0.00\ "/>
    <numFmt numFmtId="166" formatCode="#,##0.0"/>
    <numFmt numFmtId="167" formatCode="0.0%"/>
    <numFmt numFmtId="168" formatCode="0.0"/>
    <numFmt numFmtId="169" formatCode="_(* #,##0.00_);_(* \(#,##0.00\);_(* &quot;-&quot;??_);_(@_)"/>
  </numFmts>
  <fonts count="21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indexed="18"/>
      <name val="Verdana"/>
      <family val="2"/>
    </font>
    <font>
      <sz val="12"/>
      <color indexed="17"/>
      <name val="Verdana"/>
      <family val="2"/>
    </font>
    <font>
      <sz val="11"/>
      <name val="Arial"/>
      <family val="2"/>
    </font>
    <font>
      <b/>
      <sz val="16"/>
      <color indexed="17"/>
      <name val="Verdana"/>
      <family val="2"/>
    </font>
    <font>
      <sz val="12"/>
      <color indexed="20"/>
      <name val="Verdana"/>
      <family val="2"/>
    </font>
    <font>
      <sz val="8"/>
      <color indexed="17"/>
      <name val="Verdana"/>
      <family val="2"/>
    </font>
    <font>
      <b/>
      <sz val="11"/>
      <color indexed="17"/>
      <name val="Arial"/>
      <family val="2"/>
    </font>
    <font>
      <sz val="11"/>
      <color indexed="20"/>
      <name val="Verdana"/>
      <family val="2"/>
    </font>
    <font>
      <b/>
      <sz val="11"/>
      <color indexed="20"/>
      <name val="Arial"/>
      <family val="2"/>
    </font>
    <font>
      <sz val="11"/>
      <color indexed="20"/>
      <name val="Arial"/>
      <family val="2"/>
    </font>
    <font>
      <sz val="11"/>
      <color indexed="8"/>
      <name val="Verdana"/>
      <family val="2"/>
    </font>
    <font>
      <sz val="10"/>
      <color indexed="8"/>
      <name val="Arial"/>
      <family val="2"/>
    </font>
    <font>
      <b/>
      <sz val="10"/>
      <color indexed="8"/>
      <name val="Arial"/>
      <family val="2"/>
    </font>
    <font>
      <sz val="11"/>
      <color indexed="18"/>
      <name val="Verdana"/>
      <family val="2"/>
    </font>
    <font>
      <b/>
      <sz val="8"/>
      <color indexed="17"/>
      <name val="Verdana"/>
      <family val="2"/>
    </font>
    <font>
      <b/>
      <sz val="8"/>
      <color indexed="17"/>
      <name val="Arial"/>
      <family val="2"/>
    </font>
    <font>
      <b/>
      <sz val="11"/>
      <color indexed="17"/>
      <name val="Verdana"/>
      <family val="2"/>
    </font>
    <font>
      <b/>
      <sz val="10"/>
      <color indexed="18"/>
      <name val="Verdana"/>
      <family val="2"/>
    </font>
    <font>
      <b/>
      <sz val="10"/>
      <color indexed="20"/>
      <name val="Verdana"/>
      <family val="2"/>
    </font>
    <font>
      <sz val="12"/>
      <color indexed="10"/>
      <name val="Verdana"/>
      <family val="2"/>
    </font>
    <font>
      <sz val="8"/>
      <color indexed="18"/>
      <name val="Verdana"/>
      <family val="2"/>
    </font>
    <font>
      <b/>
      <sz val="7"/>
      <color indexed="17"/>
      <name val="Verdana"/>
      <family val="2"/>
    </font>
    <font>
      <b/>
      <sz val="8"/>
      <color indexed="18"/>
      <name val="Verdana"/>
      <family val="2"/>
    </font>
    <font>
      <b/>
      <sz val="7"/>
      <color indexed="17"/>
      <name val="Arial"/>
      <family val="2"/>
    </font>
    <font>
      <sz val="10"/>
      <color indexed="10"/>
      <name val="Arial"/>
      <family val="2"/>
    </font>
    <font>
      <b/>
      <sz val="10"/>
      <color indexed="17"/>
      <name val="Arial"/>
      <family val="2"/>
    </font>
    <font>
      <sz val="12"/>
      <name val="Verdana"/>
      <family val="2"/>
    </font>
    <font>
      <b/>
      <sz val="8"/>
      <name val="Verdana"/>
      <family val="2"/>
    </font>
    <font>
      <b/>
      <sz val="11"/>
      <name val="Verdana"/>
      <family val="2"/>
    </font>
    <font>
      <sz val="11"/>
      <name val="Verdana"/>
      <family val="2"/>
    </font>
    <font>
      <sz val="9"/>
      <color indexed="18"/>
      <name val="Verdana"/>
      <family val="2"/>
    </font>
    <font>
      <sz val="7"/>
      <name val="Arial"/>
      <family val="2"/>
    </font>
    <font>
      <b/>
      <sz val="8"/>
      <name val="Arial"/>
      <family val="2"/>
    </font>
    <font>
      <i/>
      <sz val="10"/>
      <color indexed="8"/>
      <name val="Arial"/>
      <family val="2"/>
    </font>
    <font>
      <b/>
      <i/>
      <sz val="11"/>
      <color indexed="17"/>
      <name val="Arial"/>
      <family val="2"/>
    </font>
    <font>
      <b/>
      <i/>
      <sz val="11"/>
      <color indexed="20"/>
      <name val="Arial"/>
      <family val="2"/>
    </font>
    <font>
      <sz val="11"/>
      <color theme="0"/>
      <name val="Calibri"/>
      <family val="2"/>
      <scheme val="minor"/>
    </font>
    <font>
      <b/>
      <sz val="11"/>
      <color theme="0"/>
      <name val="Calibri"/>
      <family val="2"/>
      <scheme val="minor"/>
    </font>
    <font>
      <sz val="10"/>
      <color rgb="FF000000"/>
      <name val="Arial"/>
      <family val="2"/>
    </font>
    <font>
      <i/>
      <sz val="8"/>
      <color theme="0" tint="-0.499984740745262"/>
      <name val="Arial"/>
      <family val="2"/>
    </font>
    <font>
      <sz val="12"/>
      <color theme="0"/>
      <name val="Verdana"/>
      <family val="2"/>
    </font>
    <font>
      <i/>
      <sz val="8"/>
      <color theme="0"/>
      <name val="Arial"/>
      <family val="2"/>
    </font>
    <font>
      <i/>
      <sz val="8"/>
      <color theme="0"/>
      <name val="Calibri"/>
      <family val="2"/>
      <scheme val="minor"/>
    </font>
    <font>
      <i/>
      <sz val="10"/>
      <color theme="0"/>
      <name val="Calibri"/>
      <family val="2"/>
      <scheme val="minor"/>
    </font>
    <font>
      <sz val="10"/>
      <color theme="0"/>
      <name val="Arial"/>
      <family val="2"/>
    </font>
    <font>
      <b/>
      <sz val="16"/>
      <color rgb="FF008000"/>
      <name val="Verdana"/>
      <family val="2"/>
    </font>
    <font>
      <sz val="10"/>
      <color rgb="FF008000"/>
      <name val="Arial"/>
      <family val="2"/>
    </font>
    <font>
      <sz val="12"/>
      <color rgb="FF008000"/>
      <name val="Verdana"/>
      <family val="2"/>
    </font>
    <font>
      <b/>
      <sz val="11"/>
      <name val="Arial"/>
      <family val="2"/>
    </font>
    <font>
      <b/>
      <sz val="12"/>
      <color theme="0"/>
      <name val="Arial"/>
      <family val="2"/>
    </font>
    <font>
      <b/>
      <vertAlign val="subscript"/>
      <sz val="10"/>
      <color indexed="17"/>
      <name val="Arial"/>
      <family val="2"/>
    </font>
    <font>
      <sz val="9"/>
      <color theme="0"/>
      <name val="Verdana"/>
      <family val="2"/>
    </font>
    <font>
      <sz val="11"/>
      <name val="Calibri"/>
      <family val="2"/>
      <scheme val="minor"/>
    </font>
    <font>
      <b/>
      <sz val="7"/>
      <name val="Arial"/>
      <family val="2"/>
    </font>
    <font>
      <sz val="9"/>
      <color theme="0"/>
      <name val="Arial"/>
      <family val="2"/>
    </font>
    <font>
      <b/>
      <sz val="10"/>
      <color theme="0"/>
      <name val="Arial"/>
      <family val="2"/>
    </font>
    <font>
      <b/>
      <sz val="11"/>
      <color theme="0"/>
      <name val="Arial"/>
      <family val="2"/>
    </font>
    <font>
      <b/>
      <sz val="9"/>
      <name val="Arial"/>
      <family val="2"/>
    </font>
    <font>
      <b/>
      <sz val="8"/>
      <color theme="0"/>
      <name val="Arial"/>
      <family val="2"/>
    </font>
    <font>
      <b/>
      <sz val="9"/>
      <color theme="0"/>
      <name val="Verdana"/>
      <family val="2"/>
    </font>
    <font>
      <b/>
      <sz val="8"/>
      <color theme="0"/>
      <name val="Verdana"/>
      <family val="2"/>
    </font>
    <font>
      <sz val="8"/>
      <color theme="0"/>
      <name val="Verdana"/>
      <family val="2"/>
    </font>
    <font>
      <b/>
      <sz val="9"/>
      <color theme="0"/>
      <name val="Arial"/>
      <family val="2"/>
    </font>
    <font>
      <b/>
      <sz val="12"/>
      <color theme="0"/>
      <name val="Verdana"/>
      <family val="2"/>
    </font>
    <font>
      <b/>
      <sz val="7"/>
      <color theme="0"/>
      <name val="Arial"/>
      <family val="2"/>
    </font>
    <font>
      <b/>
      <sz val="11"/>
      <color theme="0"/>
      <name val="Verdana"/>
      <family val="2"/>
    </font>
    <font>
      <sz val="11"/>
      <color theme="0"/>
      <name val="Verdana"/>
      <family val="2"/>
    </font>
    <font>
      <b/>
      <sz val="7"/>
      <color theme="0"/>
      <name val="Verdana"/>
      <family val="2"/>
    </font>
    <font>
      <sz val="11"/>
      <color theme="0"/>
      <name val="Arial"/>
      <family val="2"/>
    </font>
    <font>
      <i/>
      <sz val="9"/>
      <color theme="0"/>
      <name val="Arial"/>
      <family val="2"/>
    </font>
    <font>
      <b/>
      <sz val="10"/>
      <color theme="0"/>
      <name val="Verdana"/>
      <family val="2"/>
    </font>
    <font>
      <b/>
      <i/>
      <sz val="9"/>
      <color theme="0"/>
      <name val="Arial"/>
      <family val="2"/>
    </font>
    <font>
      <b/>
      <sz val="12"/>
      <name val="Verdana"/>
      <family val="2"/>
    </font>
    <font>
      <sz val="12"/>
      <color theme="4" tint="-0.249977111117893"/>
      <name val="Verdana"/>
      <family val="2"/>
    </font>
    <font>
      <sz val="8"/>
      <name val="Calibri"/>
      <family val="2"/>
      <scheme val="minor"/>
    </font>
    <font>
      <b/>
      <vertAlign val="subscript"/>
      <sz val="10"/>
      <name val="Arial"/>
      <family val="2"/>
    </font>
    <font>
      <sz val="8"/>
      <name val="Verdana"/>
      <family val="2"/>
    </font>
    <font>
      <b/>
      <sz val="11"/>
      <name val="Calibri"/>
      <family val="2"/>
      <scheme val="minor"/>
    </font>
    <font>
      <u/>
      <sz val="10"/>
      <color theme="10"/>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u/>
      <sz val="10"/>
      <color rgb="FF0000FF"/>
      <name val="Arial"/>
      <family val="2"/>
    </font>
    <font>
      <u/>
      <sz val="10"/>
      <color rgb="FF800080"/>
      <name val="Arial"/>
      <family val="2"/>
    </font>
    <font>
      <sz val="10"/>
      <color rgb="FF000000"/>
      <name val="Arial"/>
      <family val="2"/>
    </font>
    <font>
      <sz val="10"/>
      <name val="Arial"/>
      <family val="2"/>
    </font>
    <font>
      <u/>
      <sz val="10"/>
      <color rgb="FF0000FF"/>
      <name val="Arial"/>
      <family val="2"/>
    </font>
    <font>
      <u/>
      <sz val="10"/>
      <color rgb="FF800080"/>
      <name val="Arial"/>
      <family val="2"/>
    </font>
    <font>
      <sz val="10"/>
      <color rgb="FF000000"/>
      <name val="Arial"/>
      <family val="2"/>
    </font>
    <font>
      <sz val="10"/>
      <color rgb="FF7030A0"/>
      <name val="Arial"/>
      <family val="2"/>
    </font>
    <font>
      <sz val="12"/>
      <color rgb="FF7030A0"/>
      <name val="Verdana"/>
      <family val="2"/>
    </font>
    <font>
      <b/>
      <sz val="12"/>
      <color rgb="FF7030A0"/>
      <name val="Verdana"/>
      <family val="2"/>
    </font>
    <font>
      <b/>
      <sz val="10"/>
      <color rgb="FF7030A0"/>
      <name val="Verdana"/>
      <family val="2"/>
    </font>
    <font>
      <sz val="10"/>
      <color rgb="FF7030A0"/>
      <name val="Verdana"/>
      <family val="2"/>
    </font>
    <font>
      <b/>
      <sz val="16"/>
      <color theme="4" tint="-0.249977111117893"/>
      <name val="Verdana"/>
      <family val="2"/>
    </font>
    <font>
      <b/>
      <sz val="16"/>
      <color rgb="FF7030A0"/>
      <name val="Calibri"/>
      <family val="2"/>
      <scheme val="minor"/>
    </font>
    <font>
      <b/>
      <sz val="10"/>
      <color theme="0"/>
      <name val="Calibri"/>
      <family val="2"/>
      <scheme val="minor"/>
    </font>
    <font>
      <sz val="10"/>
      <color theme="0"/>
      <name val="Calibri"/>
      <family val="2"/>
      <scheme val="minor"/>
    </font>
    <font>
      <sz val="10"/>
      <name val="Calibri"/>
      <family val="2"/>
      <scheme val="minor"/>
    </font>
    <font>
      <b/>
      <sz val="11"/>
      <color rgb="FF7030A0"/>
      <name val="Calibri"/>
      <family val="2"/>
      <scheme val="minor"/>
    </font>
    <font>
      <sz val="11"/>
      <color rgb="FF7030A0"/>
      <name val="Calibri"/>
      <family val="2"/>
      <scheme val="minor"/>
    </font>
    <font>
      <sz val="10"/>
      <color rgb="FF000000"/>
      <name val="Calibri"/>
      <family val="2"/>
      <scheme val="minor"/>
    </font>
    <font>
      <b/>
      <sz val="10"/>
      <color indexed="20"/>
      <name val="Calibri"/>
      <family val="2"/>
      <scheme val="minor"/>
    </font>
    <font>
      <sz val="12"/>
      <color indexed="18"/>
      <name val="Calibri"/>
      <family val="2"/>
      <scheme val="minor"/>
    </font>
    <font>
      <b/>
      <sz val="10"/>
      <color indexed="18"/>
      <name val="Calibri"/>
      <family val="2"/>
      <scheme val="minor"/>
    </font>
    <font>
      <sz val="12"/>
      <color indexed="17"/>
      <name val="Calibri"/>
      <family val="2"/>
      <scheme val="minor"/>
    </font>
    <font>
      <b/>
      <sz val="16"/>
      <color indexed="17"/>
      <name val="Calibri"/>
      <family val="2"/>
      <scheme val="minor"/>
    </font>
    <font>
      <b/>
      <sz val="11"/>
      <color indexed="17"/>
      <name val="Calibri"/>
      <family val="2"/>
      <scheme val="minor"/>
    </font>
    <font>
      <b/>
      <sz val="7"/>
      <name val="Calibri"/>
      <family val="2"/>
      <scheme val="minor"/>
    </font>
    <font>
      <b/>
      <sz val="8"/>
      <name val="Calibri"/>
      <family val="2"/>
      <scheme val="minor"/>
    </font>
    <font>
      <sz val="11"/>
      <color indexed="20"/>
      <name val="Calibri"/>
      <family val="2"/>
      <scheme val="minor"/>
    </font>
    <font>
      <b/>
      <sz val="11"/>
      <color indexed="20"/>
      <name val="Calibri"/>
      <family val="2"/>
      <scheme val="minor"/>
    </font>
    <font>
      <sz val="11"/>
      <color indexed="8"/>
      <name val="Calibri"/>
      <family val="2"/>
      <scheme val="minor"/>
    </font>
    <font>
      <sz val="11"/>
      <color indexed="18"/>
      <name val="Calibri"/>
      <family val="2"/>
      <scheme val="minor"/>
    </font>
    <font>
      <b/>
      <i/>
      <sz val="11"/>
      <color indexed="20"/>
      <name val="Calibri"/>
      <family val="2"/>
      <scheme val="minor"/>
    </font>
    <font>
      <b/>
      <i/>
      <sz val="11"/>
      <color rgb="FF7030A0"/>
      <name val="Calibri"/>
      <family val="2"/>
      <scheme val="minor"/>
    </font>
    <font>
      <sz val="12"/>
      <name val="Calibri"/>
      <family val="2"/>
      <scheme val="minor"/>
    </font>
    <font>
      <sz val="12"/>
      <color theme="0"/>
      <name val="Calibri"/>
      <family val="2"/>
      <scheme val="minor"/>
    </font>
    <font>
      <b/>
      <sz val="8"/>
      <color theme="0"/>
      <name val="Calibri"/>
      <family val="2"/>
      <scheme val="minor"/>
    </font>
    <font>
      <b/>
      <sz val="7"/>
      <color theme="0"/>
      <name val="Calibri"/>
      <family val="2"/>
      <scheme val="minor"/>
    </font>
    <font>
      <sz val="11"/>
      <color rgb="FF000000"/>
      <name val="Calibri"/>
      <family val="2"/>
      <scheme val="minor"/>
    </font>
    <font>
      <b/>
      <sz val="11"/>
      <color indexed="18"/>
      <name val="Calibri"/>
      <family val="2"/>
      <scheme val="minor"/>
    </font>
    <font>
      <sz val="11"/>
      <color indexed="17"/>
      <name val="Calibri"/>
      <family val="2"/>
      <scheme val="minor"/>
    </font>
    <font>
      <b/>
      <sz val="11"/>
      <color indexed="8"/>
      <name val="Calibri"/>
      <family val="2"/>
      <scheme val="minor"/>
    </font>
    <font>
      <i/>
      <sz val="11"/>
      <color indexed="8"/>
      <name val="Calibri"/>
      <family val="2"/>
      <scheme val="minor"/>
    </font>
    <font>
      <i/>
      <sz val="11"/>
      <color theme="0"/>
      <name val="Calibri"/>
      <family val="2"/>
      <scheme val="minor"/>
    </font>
    <font>
      <b/>
      <vertAlign val="superscript"/>
      <sz val="11"/>
      <color theme="0"/>
      <name val="Calibri"/>
      <family val="2"/>
      <scheme val="minor"/>
    </font>
    <font>
      <sz val="12"/>
      <color rgb="FF7030A0"/>
      <name val="Calibri"/>
      <family val="2"/>
      <scheme val="minor"/>
    </font>
    <font>
      <b/>
      <sz val="10"/>
      <name val="Calibri"/>
      <family val="2"/>
      <scheme val="minor"/>
    </font>
    <font>
      <i/>
      <sz val="10"/>
      <name val="Calibri"/>
      <family val="2"/>
      <scheme val="minor"/>
    </font>
    <font>
      <i/>
      <sz val="11"/>
      <name val="Calibri"/>
      <family val="2"/>
      <scheme val="minor"/>
    </font>
    <font>
      <sz val="10"/>
      <color indexed="10"/>
      <name val="Calibri"/>
      <family val="2"/>
      <scheme val="minor"/>
    </font>
    <font>
      <sz val="12"/>
      <color indexed="10"/>
      <name val="Calibri"/>
      <family val="2"/>
      <scheme val="minor"/>
    </font>
    <font>
      <b/>
      <sz val="16"/>
      <color theme="4" tint="-0.249977111117893"/>
      <name val="Calibri"/>
      <family val="2"/>
      <scheme val="minor"/>
    </font>
    <font>
      <sz val="12"/>
      <color theme="4" tint="-0.249977111117893"/>
      <name val="Calibri"/>
      <family val="2"/>
      <scheme val="minor"/>
    </font>
    <font>
      <b/>
      <sz val="11"/>
      <color theme="4" tint="-0.249977111117893"/>
      <name val="Calibri"/>
      <family val="2"/>
      <scheme val="minor"/>
    </font>
    <font>
      <b/>
      <sz val="10"/>
      <color theme="4" tint="-0.249977111117893"/>
      <name val="Calibri"/>
      <family val="2"/>
      <scheme val="minor"/>
    </font>
    <font>
      <b/>
      <i/>
      <sz val="11"/>
      <color theme="4" tint="-0.249977111117893"/>
      <name val="Calibri"/>
      <family val="2"/>
      <scheme val="minor"/>
    </font>
    <font>
      <sz val="11"/>
      <color indexed="10"/>
      <name val="Calibri"/>
      <family val="2"/>
      <scheme val="minor"/>
    </font>
    <font>
      <sz val="11"/>
      <color theme="4" tint="-0.249977111117893"/>
      <name val="Calibri"/>
      <family val="2"/>
      <scheme val="minor"/>
    </font>
    <font>
      <b/>
      <vertAlign val="subscript"/>
      <sz val="11"/>
      <color theme="0"/>
      <name val="Calibri"/>
      <family val="2"/>
      <scheme val="minor"/>
    </font>
    <font>
      <sz val="12"/>
      <color theme="4" tint="-0.499984740745262"/>
      <name val="Calibri"/>
      <family val="2"/>
      <scheme val="minor"/>
    </font>
    <font>
      <b/>
      <sz val="11"/>
      <color theme="4" tint="-0.499984740745262"/>
      <name val="Calibri"/>
      <family val="2"/>
      <scheme val="minor"/>
    </font>
    <font>
      <b/>
      <vertAlign val="subscript"/>
      <sz val="10"/>
      <color theme="0"/>
      <name val="Calibri"/>
      <family val="2"/>
      <scheme val="minor"/>
    </font>
    <font>
      <sz val="7"/>
      <color theme="0"/>
      <name val="Calibri"/>
      <family val="2"/>
      <scheme val="minor"/>
    </font>
    <font>
      <b/>
      <i/>
      <sz val="11"/>
      <name val="Calibri"/>
      <family val="2"/>
      <scheme val="minor"/>
    </font>
    <font>
      <b/>
      <i/>
      <sz val="11"/>
      <color theme="0"/>
      <name val="Calibri"/>
      <family val="2"/>
      <scheme val="minor"/>
    </font>
    <font>
      <i/>
      <sz val="8"/>
      <name val="Calibri"/>
      <family val="2"/>
      <scheme val="minor"/>
    </font>
    <font>
      <i/>
      <sz val="11"/>
      <color theme="4" tint="-0.249977111117893"/>
      <name val="Calibri"/>
      <family val="2"/>
      <scheme val="minor"/>
    </font>
    <font>
      <i/>
      <sz val="11"/>
      <color theme="0" tint="-0.499984740745262"/>
      <name val="Calibri"/>
      <family val="2"/>
      <scheme val="minor"/>
    </font>
    <font>
      <b/>
      <i/>
      <sz val="11"/>
      <color indexed="17"/>
      <name val="Calibri"/>
      <family val="2"/>
      <scheme val="minor"/>
    </font>
    <font>
      <i/>
      <sz val="11"/>
      <color indexed="17"/>
      <name val="Calibri"/>
      <family val="2"/>
      <scheme val="minor"/>
    </font>
    <font>
      <sz val="11"/>
      <color indexed="9"/>
      <name val="Calibri"/>
      <family val="2"/>
      <scheme val="minor"/>
    </font>
    <font>
      <b/>
      <sz val="9"/>
      <color theme="0"/>
      <name val="Calibri"/>
      <family val="2"/>
      <scheme val="minor"/>
    </font>
    <font>
      <sz val="16"/>
      <color theme="4" tint="-0.249977111117893"/>
      <name val="Calibri"/>
      <family val="2"/>
      <scheme val="minor"/>
    </font>
    <font>
      <b/>
      <sz val="11"/>
      <color indexed="9"/>
      <name val="Calibri"/>
      <family val="2"/>
      <scheme val="minor"/>
    </font>
    <font>
      <b/>
      <i/>
      <sz val="11"/>
      <color indexed="18"/>
      <name val="Calibri"/>
      <family val="2"/>
      <scheme val="minor"/>
    </font>
    <font>
      <i/>
      <sz val="11"/>
      <color indexed="20"/>
      <name val="Calibri"/>
      <family val="2"/>
      <scheme val="minor"/>
    </font>
    <font>
      <b/>
      <i/>
      <sz val="11"/>
      <color indexed="8"/>
      <name val="Calibri"/>
      <family val="2"/>
      <scheme val="minor"/>
    </font>
    <font>
      <b/>
      <sz val="11"/>
      <color rgb="FF008000"/>
      <name val="Calibri"/>
      <family val="2"/>
      <scheme val="minor"/>
    </font>
    <font>
      <b/>
      <sz val="11"/>
      <color theme="8" tint="-0.249977111117893"/>
      <name val="Calibri"/>
      <family val="2"/>
      <scheme val="minor"/>
    </font>
    <font>
      <sz val="11"/>
      <color theme="8" tint="-0.249977111117893"/>
      <name val="Calibri"/>
      <family val="2"/>
      <scheme val="minor"/>
    </font>
    <font>
      <sz val="11"/>
      <color rgb="FF008000"/>
      <name val="Calibri"/>
      <family val="2"/>
      <scheme val="minor"/>
    </font>
    <font>
      <sz val="12"/>
      <color indexed="20"/>
      <name val="Calibri"/>
      <family val="2"/>
      <scheme val="minor"/>
    </font>
    <font>
      <sz val="12"/>
      <color rgb="FF000000"/>
      <name val="Calibri"/>
      <family val="2"/>
      <scheme val="minor"/>
    </font>
    <font>
      <b/>
      <sz val="12"/>
      <color indexed="18"/>
      <name val="Calibri"/>
      <family val="2"/>
      <scheme val="minor"/>
    </font>
    <font>
      <b/>
      <sz val="12"/>
      <color theme="4" tint="-0.249977111117893"/>
      <name val="Calibri"/>
      <family val="2"/>
      <scheme val="minor"/>
    </font>
    <font>
      <b/>
      <sz val="12"/>
      <color indexed="17"/>
      <name val="Calibri"/>
      <family val="2"/>
      <scheme val="minor"/>
    </font>
    <font>
      <b/>
      <sz val="12"/>
      <color rgb="FF008000"/>
      <name val="Calibri"/>
      <family val="2"/>
      <scheme val="minor"/>
    </font>
    <font>
      <sz val="12"/>
      <color indexed="8"/>
      <name val="Calibri"/>
      <family val="2"/>
      <scheme val="minor"/>
    </font>
    <font>
      <b/>
      <sz val="12"/>
      <name val="Calibri"/>
      <family val="2"/>
      <scheme val="minor"/>
    </font>
    <font>
      <i/>
      <sz val="12"/>
      <name val="Calibri"/>
      <family val="2"/>
      <scheme val="minor"/>
    </font>
    <font>
      <i/>
      <sz val="11"/>
      <color theme="1"/>
      <name val="Calibri"/>
      <family val="2"/>
      <scheme val="minor"/>
    </font>
    <font>
      <b/>
      <sz val="18"/>
      <color theme="4" tint="-0.249977111117893"/>
      <name val="Calibri"/>
      <family val="2"/>
      <scheme val="minor"/>
    </font>
    <font>
      <i/>
      <vertAlign val="superscript"/>
      <sz val="11"/>
      <color theme="4" tint="-0.249977111117893"/>
      <name val="Calibri"/>
      <family val="2"/>
      <scheme val="minor"/>
    </font>
    <font>
      <b/>
      <vertAlign val="superscript"/>
      <sz val="10"/>
      <color theme="0"/>
      <name val="Calibri"/>
      <family val="2"/>
      <scheme val="minor"/>
    </font>
    <font>
      <b/>
      <sz val="11"/>
      <color rgb="FFFF0000"/>
      <name val="Calibri"/>
      <family val="2"/>
      <scheme val="minor"/>
    </font>
    <font>
      <b/>
      <i/>
      <sz val="12"/>
      <name val="Calibri"/>
      <family val="2"/>
      <scheme val="minor"/>
    </font>
    <font>
      <sz val="10"/>
      <color rgb="FFFF0000"/>
      <name val="Calibri"/>
      <family val="2"/>
      <scheme val="minor"/>
    </font>
    <font>
      <b/>
      <sz val="12"/>
      <color theme="0"/>
      <name val="Calibri"/>
      <family val="2"/>
      <scheme val="minor"/>
    </font>
    <font>
      <b/>
      <sz val="14"/>
      <color rgb="FF7030A0"/>
      <name val="Verdana"/>
      <family val="2"/>
    </font>
    <font>
      <sz val="14"/>
      <color rgb="FF7030A0"/>
      <name val="Verdana"/>
      <family val="2"/>
    </font>
    <font>
      <i/>
      <sz val="8"/>
      <name val="Verdana"/>
      <family val="2"/>
    </font>
    <font>
      <b/>
      <sz val="16"/>
      <name val="Verdana"/>
      <family val="2"/>
    </font>
    <font>
      <b/>
      <sz val="18"/>
      <color rgb="FF7030A0"/>
      <name val="Verdana"/>
      <family val="2"/>
    </font>
    <font>
      <sz val="18"/>
      <color indexed="17"/>
      <name val="Verdana"/>
      <family val="2"/>
    </font>
    <font>
      <b/>
      <sz val="14"/>
      <color indexed="17"/>
      <name val="Verdana"/>
      <family val="2"/>
    </font>
    <font>
      <b/>
      <sz val="12"/>
      <color indexed="18"/>
      <name val="Verdana"/>
      <family val="2"/>
    </font>
  </fonts>
  <fills count="42">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theme="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s>
  <borders count="220">
    <border>
      <left/>
      <right/>
      <top/>
      <bottom/>
      <diagonal/>
    </border>
    <border>
      <left style="thin">
        <color indexed="17"/>
      </left>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bottom style="thin">
        <color indexed="17"/>
      </bottom>
      <diagonal/>
    </border>
    <border>
      <left style="thin">
        <color indexed="17"/>
      </left>
      <right style="thin">
        <color indexed="17"/>
      </right>
      <top/>
      <bottom/>
      <diagonal/>
    </border>
    <border>
      <left style="thin">
        <color indexed="17"/>
      </left>
      <right style="thin">
        <color indexed="17"/>
      </right>
      <top style="thin">
        <color indexed="17"/>
      </top>
      <bottom/>
      <diagonal/>
    </border>
    <border>
      <left/>
      <right style="thin">
        <color indexed="17"/>
      </right>
      <top/>
      <bottom style="thin">
        <color indexed="17"/>
      </bottom>
      <diagonal/>
    </border>
    <border>
      <left style="thin">
        <color indexed="17"/>
      </left>
      <right/>
      <top/>
      <bottom style="thin">
        <color indexed="17"/>
      </bottom>
      <diagonal/>
    </border>
    <border>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style="thin">
        <color indexed="17"/>
      </top>
      <bottom/>
      <diagonal/>
    </border>
    <border>
      <left/>
      <right style="thin">
        <color indexed="17"/>
      </right>
      <top/>
      <bottom/>
      <diagonal/>
    </border>
    <border>
      <left style="thin">
        <color indexed="17"/>
      </left>
      <right/>
      <top/>
      <bottom/>
      <diagonal/>
    </border>
    <border>
      <left/>
      <right/>
      <top style="thin">
        <color indexed="17"/>
      </top>
      <bottom/>
      <diagonal/>
    </border>
    <border>
      <left/>
      <right/>
      <top/>
      <bottom style="thin">
        <color indexed="17"/>
      </bottom>
      <diagonal/>
    </border>
    <border>
      <left style="thin">
        <color rgb="FF008000"/>
      </left>
      <right/>
      <top/>
      <bottom style="thin">
        <color rgb="FF008000"/>
      </bottom>
      <diagonal/>
    </border>
    <border>
      <left style="thin">
        <color rgb="FF008000"/>
      </left>
      <right/>
      <top/>
      <bottom/>
      <diagonal/>
    </border>
    <border>
      <left/>
      <right style="thin">
        <color rgb="FF008000"/>
      </right>
      <top/>
      <bottom/>
      <diagonal/>
    </border>
    <border>
      <left/>
      <right/>
      <top/>
      <bottom style="thin">
        <color rgb="FF008000"/>
      </bottom>
      <diagonal/>
    </border>
    <border>
      <left/>
      <right/>
      <top style="thin">
        <color theme="4" tint="0.39997558519241921"/>
      </top>
      <bottom/>
      <diagonal/>
    </border>
    <border>
      <left/>
      <right style="thin">
        <color theme="9" tint="0.59996337778862885"/>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style="thin">
        <color rgb="FF008000"/>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rgb="FF7030A0"/>
      </left>
      <right style="thin">
        <color rgb="FF7030A0"/>
      </right>
      <top/>
      <bottom/>
      <diagonal/>
    </border>
    <border>
      <left style="thin">
        <color rgb="FF7030A0"/>
      </left>
      <right style="thin">
        <color rgb="FF7030A0"/>
      </right>
      <top/>
      <bottom style="thin">
        <color rgb="FF7030A0"/>
      </bottom>
      <diagonal/>
    </border>
    <border>
      <left style="thin">
        <color rgb="FF7030A0"/>
      </left>
      <right style="thin">
        <color theme="9" tint="0.59996337778862885"/>
      </right>
      <top/>
      <bottom/>
      <diagonal/>
    </border>
    <border>
      <left style="thin">
        <color rgb="FF7030A0"/>
      </left>
      <right style="thin">
        <color theme="9" tint="0.59996337778862885"/>
      </right>
      <top/>
      <bottom style="thin">
        <color rgb="FF7030A0"/>
      </bottom>
      <diagonal/>
    </border>
    <border>
      <left/>
      <right style="thin">
        <color theme="9" tint="0.59996337778862885"/>
      </right>
      <top/>
      <bottom style="thin">
        <color rgb="FF7030A0"/>
      </bottom>
      <diagonal/>
    </border>
    <border>
      <left style="thin">
        <color rgb="FF7030A0"/>
      </left>
      <right style="thin">
        <color theme="9" tint="0.59996337778862885"/>
      </right>
      <top style="thin">
        <color rgb="FF7030A0"/>
      </top>
      <bottom/>
      <diagonal/>
    </border>
    <border>
      <left/>
      <right style="thin">
        <color theme="9" tint="0.59996337778862885"/>
      </right>
      <top style="thin">
        <color rgb="FF7030A0"/>
      </top>
      <bottom/>
      <diagonal/>
    </border>
    <border>
      <left style="thin">
        <color rgb="FF7030A0"/>
      </left>
      <right style="thin">
        <color indexed="17"/>
      </right>
      <top/>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bottom/>
      <diagonal/>
    </border>
    <border>
      <left/>
      <right style="thin">
        <color theme="4"/>
      </right>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bottom/>
      <diagonal/>
    </border>
    <border>
      <left/>
      <right/>
      <top style="thin">
        <color theme="4"/>
      </top>
      <bottom/>
      <diagonal/>
    </border>
    <border>
      <left/>
      <right/>
      <top/>
      <bottom style="thin">
        <color theme="4"/>
      </bottom>
      <diagonal/>
    </border>
    <border>
      <left/>
      <right/>
      <top style="thin">
        <color theme="4"/>
      </top>
      <bottom style="thin">
        <color theme="4"/>
      </bottom>
      <diagonal/>
    </border>
    <border>
      <left style="thin">
        <color theme="4"/>
      </left>
      <right style="thin">
        <color indexed="17"/>
      </right>
      <top style="thin">
        <color theme="4"/>
      </top>
      <bottom/>
      <diagonal/>
    </border>
    <border>
      <left style="thin">
        <color theme="4"/>
      </left>
      <right style="thin">
        <color indexed="17"/>
      </right>
      <top/>
      <bottom/>
      <diagonal/>
    </border>
    <border>
      <left style="thin">
        <color theme="4"/>
      </left>
      <right style="thin">
        <color indexed="17"/>
      </right>
      <top/>
      <bottom style="thin">
        <color theme="4"/>
      </bottom>
      <diagonal/>
    </border>
    <border>
      <left style="thin">
        <color indexed="17"/>
      </left>
      <right style="thin">
        <color theme="4"/>
      </right>
      <top style="thin">
        <color theme="4"/>
      </top>
      <bottom style="thin">
        <color indexed="17"/>
      </bottom>
      <diagonal/>
    </border>
    <border>
      <left style="thin">
        <color theme="4"/>
      </left>
      <right/>
      <top style="thin">
        <color theme="0"/>
      </top>
      <bottom style="thin">
        <color theme="4"/>
      </bottom>
      <diagonal/>
    </border>
    <border>
      <left style="thin">
        <color theme="0"/>
      </left>
      <right/>
      <top/>
      <bottom/>
      <diagonal/>
    </border>
    <border>
      <left style="thin">
        <color theme="4"/>
      </left>
      <right style="thin">
        <color theme="4"/>
      </right>
      <top style="thin">
        <color theme="4"/>
      </top>
      <bottom style="thin">
        <color theme="0"/>
      </bottom>
      <diagonal/>
    </border>
    <border>
      <left style="thin">
        <color theme="4"/>
      </left>
      <right style="thin">
        <color theme="4"/>
      </right>
      <top style="thin">
        <color theme="0"/>
      </top>
      <bottom style="thin">
        <color theme="4"/>
      </bottom>
      <diagonal/>
    </border>
    <border>
      <left style="thin">
        <color theme="4"/>
      </left>
      <right/>
      <top style="thin">
        <color theme="4"/>
      </top>
      <bottom style="thin">
        <color theme="0"/>
      </bottom>
      <diagonal/>
    </border>
    <border>
      <left style="thin">
        <color theme="4"/>
      </left>
      <right/>
      <top style="thin">
        <color theme="0"/>
      </top>
      <bottom style="thin">
        <color theme="0"/>
      </bottom>
      <diagonal/>
    </border>
    <border>
      <left style="thin">
        <color theme="4"/>
      </left>
      <right style="thin">
        <color theme="0"/>
      </right>
      <top/>
      <bottom style="thin">
        <color theme="4"/>
      </bottom>
      <diagonal/>
    </border>
    <border>
      <left style="thin">
        <color theme="0"/>
      </left>
      <right/>
      <top/>
      <bottom style="thin">
        <color theme="4"/>
      </bottom>
      <diagonal/>
    </border>
    <border>
      <left style="thin">
        <color theme="0"/>
      </left>
      <right style="thin">
        <color theme="4"/>
      </right>
      <top/>
      <bottom style="thin">
        <color theme="4"/>
      </bottom>
      <diagonal/>
    </border>
    <border>
      <left style="thin">
        <color rgb="FF7030A0"/>
      </left>
      <right style="thin">
        <color theme="4" tint="-0.499984740745262"/>
      </right>
      <top style="thin">
        <color rgb="FF7030A0"/>
      </top>
      <bottom style="thin">
        <color rgb="FF7030A0"/>
      </bottom>
      <diagonal/>
    </border>
    <border>
      <left style="thin">
        <color rgb="FF7030A0"/>
      </left>
      <right style="thin">
        <color theme="4" tint="-0.499984740745262"/>
      </right>
      <top style="thin">
        <color rgb="FF7030A0"/>
      </top>
      <bottom/>
      <diagonal/>
    </border>
    <border>
      <left style="thin">
        <color rgb="FF7030A0"/>
      </left>
      <right style="thin">
        <color theme="4" tint="-0.499984740745262"/>
      </right>
      <top/>
      <bottom/>
      <diagonal/>
    </border>
    <border>
      <left style="thin">
        <color rgb="FF7030A0"/>
      </left>
      <right style="thin">
        <color theme="4" tint="-0.499984740745262"/>
      </right>
      <top/>
      <bottom style="thin">
        <color rgb="FF7030A0"/>
      </bottom>
      <diagonal/>
    </border>
    <border>
      <left/>
      <right style="thin">
        <color theme="4" tint="-0.499984740745262"/>
      </right>
      <top style="thin">
        <color rgb="FF7030A0"/>
      </top>
      <bottom style="thin">
        <color rgb="FF7030A0"/>
      </bottom>
      <diagonal/>
    </border>
    <border>
      <left/>
      <right style="thin">
        <color theme="4" tint="-0.499984740745262"/>
      </right>
      <top style="thin">
        <color rgb="FF7030A0"/>
      </top>
      <bottom/>
      <diagonal/>
    </border>
    <border>
      <left/>
      <right style="thin">
        <color theme="4" tint="-0.499984740745262"/>
      </right>
      <top/>
      <bottom/>
      <diagonal/>
    </border>
    <border>
      <left/>
      <right style="thin">
        <color theme="4" tint="-0.499984740745262"/>
      </right>
      <top/>
      <bottom style="thin">
        <color rgb="FF7030A0"/>
      </bottom>
      <diagonal/>
    </border>
    <border>
      <left style="thin">
        <color theme="4" tint="-0.499984740745262"/>
      </left>
      <right style="thin">
        <color rgb="FF7030A0"/>
      </right>
      <top/>
      <bottom/>
      <diagonal/>
    </border>
    <border>
      <left style="thin">
        <color theme="4" tint="-0.499984740745262"/>
      </left>
      <right style="thin">
        <color rgb="FF7030A0"/>
      </right>
      <top/>
      <bottom style="thin">
        <color rgb="FF7030A0"/>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9" tint="0.59996337778862885"/>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style="thin">
        <color theme="9" tint="0.59996337778862885"/>
      </right>
      <top style="thin">
        <color theme="4" tint="-0.499984740745262"/>
      </top>
      <bottom style="thin">
        <color theme="4" tint="-0.499984740745262"/>
      </bottom>
      <diagonal/>
    </border>
    <border>
      <left style="thin">
        <color theme="4" tint="-0.499984740745262"/>
      </left>
      <right/>
      <top style="thin">
        <color rgb="FF7030A0"/>
      </top>
      <bottom/>
      <diagonal/>
    </border>
    <border>
      <left style="thin">
        <color rgb="FF7030A0"/>
      </left>
      <right style="thin">
        <color rgb="FF7030A0"/>
      </right>
      <top style="thin">
        <color rgb="FF7030A0"/>
      </top>
      <bottom style="thin">
        <color theme="0"/>
      </bottom>
      <diagonal/>
    </border>
    <border>
      <left style="thin">
        <color rgb="FF7030A0"/>
      </left>
      <right style="thin">
        <color theme="0"/>
      </right>
      <top style="thin">
        <color theme="0"/>
      </top>
      <bottom style="thin">
        <color rgb="FF7030A0"/>
      </bottom>
      <diagonal/>
    </border>
    <border>
      <left style="thin">
        <color theme="0"/>
      </left>
      <right style="thin">
        <color rgb="FF7030A0"/>
      </right>
      <top style="thin">
        <color theme="0"/>
      </top>
      <bottom style="thin">
        <color rgb="FF7030A0"/>
      </bottom>
      <diagonal/>
    </border>
    <border>
      <left style="thin">
        <color theme="0"/>
      </left>
      <right/>
      <top style="thin">
        <color theme="0"/>
      </top>
      <bottom style="thin">
        <color rgb="FF7030A0"/>
      </bottom>
      <diagonal/>
    </border>
    <border>
      <left style="thin">
        <color theme="4" tint="-0.499984740745262"/>
      </left>
      <right/>
      <top/>
      <bottom/>
      <diagonal/>
    </border>
    <border>
      <left style="thin">
        <color theme="4" tint="-0.499984740745262"/>
      </left>
      <right/>
      <top style="thin">
        <color rgb="FF7030A0"/>
      </top>
      <bottom style="thin">
        <color rgb="FF7030A0"/>
      </bottom>
      <diagonal/>
    </border>
    <border>
      <left style="thin">
        <color theme="4" tint="-0.499984740745262"/>
      </left>
      <right/>
      <top/>
      <bottom style="thin">
        <color rgb="FF7030A0"/>
      </bottom>
      <diagonal/>
    </border>
    <border>
      <left style="thin">
        <color rgb="FF7030A0"/>
      </left>
      <right style="thin">
        <color rgb="FF7030A0"/>
      </right>
      <top style="thin">
        <color theme="0"/>
      </top>
      <bottom style="thin">
        <color theme="0"/>
      </bottom>
      <diagonal/>
    </border>
    <border>
      <left style="thin">
        <color rgb="FF7030A0"/>
      </left>
      <right/>
      <top style="thin">
        <color theme="0"/>
      </top>
      <bottom style="thin">
        <color theme="0"/>
      </bottom>
      <diagonal/>
    </border>
    <border>
      <left style="thin">
        <color theme="0"/>
      </left>
      <right style="thin">
        <color rgb="FF7030A0"/>
      </right>
      <top style="thin">
        <color theme="0"/>
      </top>
      <bottom/>
      <diagonal/>
    </border>
    <border>
      <left style="thin">
        <color rgb="FF7030A0"/>
      </left>
      <right style="thin">
        <color theme="0"/>
      </right>
      <top style="thin">
        <color theme="0"/>
      </top>
      <bottom/>
      <diagonal/>
    </border>
    <border>
      <left style="thin">
        <color theme="0"/>
      </left>
      <right style="thin">
        <color rgb="FF7030A0"/>
      </right>
      <top style="thin">
        <color theme="0"/>
      </top>
      <bottom style="thin">
        <color theme="0"/>
      </bottom>
      <diagonal/>
    </border>
    <border>
      <left style="thin">
        <color theme="0"/>
      </left>
      <right style="thin">
        <color theme="0"/>
      </right>
      <top style="thin">
        <color theme="0"/>
      </top>
      <bottom style="thin">
        <color rgb="FF7030A0"/>
      </bottom>
      <diagonal/>
    </border>
    <border>
      <left/>
      <right style="thin">
        <color theme="0"/>
      </right>
      <top style="thin">
        <color theme="0"/>
      </top>
      <bottom style="thin">
        <color rgb="FF7030A0"/>
      </bottom>
      <diagonal/>
    </border>
    <border>
      <left/>
      <right/>
      <top style="thin">
        <color theme="0"/>
      </top>
      <bottom style="thin">
        <color rgb="FF7030A0"/>
      </bottom>
      <diagonal/>
    </border>
    <border>
      <left style="thin">
        <color theme="4" tint="-0.499984740745262"/>
      </left>
      <right style="thin">
        <color theme="4" tint="-0.499984740745262"/>
      </right>
      <top style="thin">
        <color rgb="FF7030A0"/>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rgb="FF7030A0"/>
      </bottom>
      <diagonal/>
    </border>
    <border>
      <left style="thin">
        <color theme="4" tint="-0.499984740745262"/>
      </left>
      <right style="thin">
        <color theme="4" tint="-0.499984740745262"/>
      </right>
      <top style="thin">
        <color rgb="FF7030A0"/>
      </top>
      <bottom style="thin">
        <color rgb="FF7030A0"/>
      </bottom>
      <diagonal/>
    </border>
    <border>
      <left style="thin">
        <color theme="4" tint="-0.499984740745262"/>
      </left>
      <right style="thin">
        <color theme="4" tint="-0.499984740745262"/>
      </right>
      <top style="thin">
        <color theme="4" tint="-0.499984740745262"/>
      </top>
      <bottom style="thin">
        <color rgb="FF7030A0"/>
      </bottom>
      <diagonal/>
    </border>
    <border>
      <left/>
      <right/>
      <top style="thin">
        <color theme="4" tint="-0.499984740745262"/>
      </top>
      <bottom/>
      <diagonal/>
    </border>
    <border>
      <left style="thin">
        <color theme="4" tint="-0.499984740745262"/>
      </left>
      <right/>
      <top style="thin">
        <color rgb="FF7030A0"/>
      </top>
      <bottom style="thin">
        <color theme="4" tint="-0.499984740745262"/>
      </bottom>
      <diagonal/>
    </border>
    <border>
      <left/>
      <right/>
      <top style="thin">
        <color rgb="FF7030A0"/>
      </top>
      <bottom style="thin">
        <color theme="4" tint="-0.499984740745262"/>
      </bottom>
      <diagonal/>
    </border>
    <border>
      <left style="thin">
        <color indexed="64"/>
      </left>
      <right/>
      <top style="thin">
        <color theme="4" tint="-0.499984740745262"/>
      </top>
      <bottom/>
      <diagonal/>
    </border>
    <border>
      <left/>
      <right style="thin">
        <color rgb="FF7030A0"/>
      </right>
      <top style="thin">
        <color theme="4" tint="-0.499984740745262"/>
      </top>
      <bottom/>
      <diagonal/>
    </border>
    <border>
      <left style="thin">
        <color rgb="FF7030A0"/>
      </left>
      <right/>
      <top style="thin">
        <color theme="4" tint="-0.499984740745262"/>
      </top>
      <bottom/>
      <diagonal/>
    </border>
    <border>
      <left style="thin">
        <color theme="9" tint="0.59996337778862885"/>
      </left>
      <right style="thin">
        <color theme="0"/>
      </right>
      <top style="thin">
        <color theme="0"/>
      </top>
      <bottom style="thin">
        <color rgb="FF7030A0"/>
      </bottom>
      <diagonal/>
    </border>
    <border>
      <left style="thin">
        <color theme="0"/>
      </left>
      <right/>
      <top/>
      <bottom style="thin">
        <color rgb="FF7030A0"/>
      </bottom>
      <diagonal/>
    </border>
    <border>
      <left style="thin">
        <color theme="0"/>
      </left>
      <right style="thin">
        <color theme="4" tint="-0.499984740745262"/>
      </right>
      <top style="thin">
        <color theme="0"/>
      </top>
      <bottom style="thin">
        <color rgb="FF7030A0"/>
      </bottom>
      <diagonal/>
    </border>
    <border>
      <left style="thin">
        <color rgb="FF7030A0"/>
      </left>
      <right/>
      <top style="thin">
        <color rgb="FF7030A0"/>
      </top>
      <bottom style="thin">
        <color theme="0"/>
      </bottom>
      <diagonal/>
    </border>
    <border>
      <left/>
      <right style="thin">
        <color theme="0"/>
      </right>
      <top/>
      <bottom style="thin">
        <color theme="0"/>
      </bottom>
      <diagonal/>
    </border>
    <border>
      <left style="thin">
        <color rgb="FF7030A0"/>
      </left>
      <right/>
      <top/>
      <bottom style="thin">
        <color theme="0"/>
      </bottom>
      <diagonal/>
    </border>
    <border>
      <left/>
      <right/>
      <top/>
      <bottom style="thin">
        <color theme="0"/>
      </bottom>
      <diagonal/>
    </border>
    <border>
      <left/>
      <right/>
      <top style="thin">
        <color rgb="FF7030A0"/>
      </top>
      <bottom style="thin">
        <color theme="0"/>
      </bottom>
      <diagonal/>
    </border>
    <border>
      <left/>
      <right style="thin">
        <color rgb="FF7030A0"/>
      </right>
      <top style="thin">
        <color rgb="FF7030A0"/>
      </top>
      <bottom style="thin">
        <color theme="0"/>
      </bottom>
      <diagonal/>
    </border>
    <border>
      <left style="thin">
        <color rgb="FF7030A0"/>
      </left>
      <right style="thin">
        <color theme="0"/>
      </right>
      <top/>
      <bottom style="thin">
        <color rgb="FF7030A0"/>
      </bottom>
      <diagonal/>
    </border>
    <border>
      <left style="thin">
        <color theme="9" tint="0.59996337778862885"/>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style="thin">
        <color rgb="FF7030A0"/>
      </right>
      <top style="thin">
        <color theme="0"/>
      </top>
      <bottom/>
      <diagonal/>
    </border>
    <border>
      <left style="thin">
        <color theme="0"/>
      </left>
      <right/>
      <top style="thin">
        <color theme="0"/>
      </top>
      <bottom style="thin">
        <color theme="0"/>
      </bottom>
      <diagonal/>
    </border>
    <border>
      <left/>
      <right style="thin">
        <color rgb="FF7030A0"/>
      </right>
      <top style="thin">
        <color theme="0"/>
      </top>
      <bottom style="thin">
        <color theme="0"/>
      </bottom>
      <diagonal/>
    </border>
    <border>
      <left style="thin">
        <color rgb="FF7030A0"/>
      </left>
      <right/>
      <top style="thin">
        <color theme="0"/>
      </top>
      <bottom style="thin">
        <color rgb="FF7030A0"/>
      </bottom>
      <diagonal/>
    </border>
    <border>
      <left style="thin">
        <color theme="4" tint="-0.499984740745262"/>
      </left>
      <right style="thin">
        <color rgb="FF7030A0"/>
      </right>
      <top style="thin">
        <color rgb="FF7030A0"/>
      </top>
      <bottom style="thin">
        <color rgb="FF7030A0"/>
      </bottom>
      <diagonal/>
    </border>
    <border>
      <left style="thin">
        <color rgb="FF7030A0"/>
      </left>
      <right/>
      <top/>
      <bottom style="thin">
        <color theme="4" tint="-0.499984740745262"/>
      </bottom>
      <diagonal/>
    </border>
    <border>
      <left/>
      <right/>
      <top/>
      <bottom style="thin">
        <color theme="4" tint="-0.499984740745262"/>
      </bottom>
      <diagonal/>
    </border>
    <border>
      <left/>
      <right style="thin">
        <color theme="4" tint="-0.499984740745262"/>
      </right>
      <top style="thin">
        <color theme="4" tint="-0.499984740745262"/>
      </top>
      <bottom style="thin">
        <color theme="0"/>
      </bottom>
      <diagonal/>
    </border>
    <border>
      <left/>
      <right style="thin">
        <color rgb="FF7030A0"/>
      </right>
      <top/>
      <bottom style="thin">
        <color theme="0"/>
      </bottom>
      <diagonal/>
    </border>
    <border>
      <left style="thin">
        <color rgb="FF7030A0"/>
      </left>
      <right style="thin">
        <color theme="4" tint="-0.499984740745262"/>
      </right>
      <top style="thin">
        <color theme="0"/>
      </top>
      <bottom style="thin">
        <color rgb="FF7030A0"/>
      </bottom>
      <diagonal/>
    </border>
    <border>
      <left/>
      <right style="thin">
        <color theme="0"/>
      </right>
      <top style="thin">
        <color theme="0"/>
      </top>
      <bottom/>
      <diagonal/>
    </border>
    <border>
      <left style="thin">
        <color theme="0"/>
      </left>
      <right style="thin">
        <color theme="0"/>
      </right>
      <top/>
      <bottom style="thin">
        <color rgb="FF7030A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top style="thin">
        <color rgb="FF7030A0"/>
      </top>
      <bottom style="thin">
        <color theme="0"/>
      </bottom>
      <diagonal/>
    </border>
    <border>
      <left style="thin">
        <color rgb="FF7030A0"/>
      </left>
      <right style="thin">
        <color indexed="22"/>
      </right>
      <top style="thin">
        <color theme="0"/>
      </top>
      <bottom style="thin">
        <color rgb="FF7030A0"/>
      </bottom>
      <diagonal/>
    </border>
    <border>
      <left style="thin">
        <color indexed="22"/>
      </left>
      <right style="thin">
        <color rgb="FF7030A0"/>
      </right>
      <top style="thin">
        <color theme="0"/>
      </top>
      <bottom style="thin">
        <color rgb="FF7030A0"/>
      </bottom>
      <diagonal/>
    </border>
    <border>
      <left/>
      <right style="thin">
        <color theme="4"/>
      </right>
      <top style="thin">
        <color theme="4"/>
      </top>
      <bottom style="thin">
        <color theme="0"/>
      </bottom>
      <diagonal/>
    </border>
    <border>
      <left style="thin">
        <color theme="0"/>
      </left>
      <right style="thin">
        <color theme="4"/>
      </right>
      <top style="thin">
        <color theme="0"/>
      </top>
      <bottom style="thin">
        <color theme="4"/>
      </bottom>
      <diagonal/>
    </border>
    <border>
      <left style="thin">
        <color theme="4"/>
      </left>
      <right style="thin">
        <color theme="0"/>
      </right>
      <top style="thin">
        <color theme="0"/>
      </top>
      <bottom style="thin">
        <color theme="4"/>
      </bottom>
      <diagonal/>
    </border>
    <border>
      <left/>
      <right style="thin">
        <color theme="4"/>
      </right>
      <top style="thin">
        <color theme="0"/>
      </top>
      <bottom style="thin">
        <color theme="4"/>
      </bottom>
      <diagonal/>
    </border>
    <border>
      <left/>
      <right/>
      <top style="thin">
        <color theme="4"/>
      </top>
      <bottom style="thin">
        <color theme="0"/>
      </bottom>
      <diagonal/>
    </border>
    <border>
      <left style="thin">
        <color theme="4"/>
      </left>
      <right/>
      <top/>
      <bottom style="thin">
        <color theme="0"/>
      </bottom>
      <diagonal/>
    </border>
    <border>
      <left/>
      <right style="thin">
        <color theme="4"/>
      </right>
      <top/>
      <bottom style="thin">
        <color theme="0"/>
      </bottom>
      <diagonal/>
    </border>
    <border>
      <left style="thin">
        <color theme="0"/>
      </left>
      <right style="thin">
        <color theme="4"/>
      </right>
      <top style="thin">
        <color theme="0"/>
      </top>
      <bottom style="thin">
        <color theme="0"/>
      </bottom>
      <diagonal/>
    </border>
    <border>
      <left/>
      <right style="thin">
        <color theme="4"/>
      </right>
      <top style="thin">
        <color theme="0"/>
      </top>
      <bottom style="thin">
        <color theme="0"/>
      </bottom>
      <diagonal/>
    </border>
    <border>
      <left style="thin">
        <color theme="0"/>
      </left>
      <right/>
      <top style="thin">
        <color theme="4"/>
      </top>
      <bottom style="thin">
        <color theme="0"/>
      </bottom>
      <diagonal/>
    </border>
    <border>
      <left style="thin">
        <color theme="0"/>
      </left>
      <right/>
      <top style="thin">
        <color theme="0"/>
      </top>
      <bottom style="thin">
        <color theme="4"/>
      </bottom>
      <diagonal/>
    </border>
    <border>
      <left style="thin">
        <color theme="4"/>
      </left>
      <right/>
      <top style="thin">
        <color theme="0"/>
      </top>
      <bottom/>
      <diagonal/>
    </border>
    <border>
      <left/>
      <right style="thin">
        <color theme="4"/>
      </right>
      <top style="thin">
        <color theme="0"/>
      </top>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diagonal/>
    </border>
    <border>
      <left/>
      <right/>
      <top style="thin">
        <color theme="0"/>
      </top>
      <bottom/>
      <diagonal/>
    </border>
    <border>
      <left style="thin">
        <color theme="4"/>
      </left>
      <right style="thin">
        <color theme="0"/>
      </right>
      <top style="thin">
        <color theme="0"/>
      </top>
      <bottom/>
      <diagonal/>
    </border>
    <border>
      <left/>
      <right/>
      <top style="thin">
        <color theme="0"/>
      </top>
      <bottom style="thin">
        <color theme="4"/>
      </bottom>
      <diagonal/>
    </border>
    <border>
      <left style="thin">
        <color theme="0"/>
      </left>
      <right style="thin">
        <color theme="4"/>
      </right>
      <top/>
      <bottom/>
      <diagonal/>
    </border>
    <border>
      <left style="thin">
        <color rgb="FF7030A0"/>
      </left>
      <right style="thin">
        <color theme="0"/>
      </right>
      <top style="thin">
        <color theme="4" tint="-0.499984740745262"/>
      </top>
      <bottom/>
      <diagonal/>
    </border>
    <border>
      <left style="thin">
        <color theme="0"/>
      </left>
      <right/>
      <top style="thin">
        <color theme="4" tint="-0.499984740745262"/>
      </top>
      <bottom style="thin">
        <color theme="0"/>
      </bottom>
      <diagonal/>
    </border>
    <border>
      <left/>
      <right/>
      <top style="thin">
        <color theme="4" tint="-0.499984740745262"/>
      </top>
      <bottom style="thin">
        <color theme="0"/>
      </bottom>
      <diagonal/>
    </border>
    <border>
      <left style="thin">
        <color theme="4" tint="-0.499984740745262"/>
      </left>
      <right/>
      <top style="thin">
        <color theme="4" tint="-0.499984740745262"/>
      </top>
      <bottom/>
      <diagonal/>
    </border>
    <border>
      <left style="thin">
        <color theme="4"/>
      </left>
      <right style="thin">
        <color indexed="17"/>
      </right>
      <top/>
      <bottom style="thin">
        <color theme="0"/>
      </bottom>
      <diagonal/>
    </border>
    <border>
      <left/>
      <right style="thin">
        <color theme="0"/>
      </right>
      <top style="thin">
        <color theme="4"/>
      </top>
      <bottom/>
      <diagonal/>
    </border>
    <border>
      <left style="thin">
        <color theme="0"/>
      </left>
      <right/>
      <top style="thin">
        <color theme="4"/>
      </top>
      <bottom/>
      <diagonal/>
    </border>
    <border>
      <left style="thin">
        <color theme="0"/>
      </left>
      <right style="thin">
        <color theme="0"/>
      </right>
      <top/>
      <bottom style="thin">
        <color theme="4"/>
      </bottom>
      <diagonal/>
    </border>
    <border>
      <left style="thin">
        <color theme="4" tint="-0.499984740745262"/>
      </left>
      <right/>
      <top style="thin">
        <color theme="4"/>
      </top>
      <bottom style="thin">
        <color theme="4"/>
      </bottom>
      <diagonal/>
    </border>
    <border>
      <left style="thin">
        <color theme="4"/>
      </left>
      <right/>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left>
      <right style="thin">
        <color theme="4"/>
      </right>
      <top/>
      <bottom style="thin">
        <color theme="4" tint="-0.499984740745262"/>
      </bottom>
      <diagonal/>
    </border>
    <border>
      <left/>
      <right style="thin">
        <color theme="4"/>
      </right>
      <top/>
      <bottom style="thin">
        <color theme="4" tint="-0.499984740745262"/>
      </bottom>
      <diagonal/>
    </border>
    <border>
      <left style="thin">
        <color theme="4" tint="-0.499984740745262"/>
      </left>
      <right/>
      <top/>
      <bottom style="thin">
        <color theme="4" tint="-0.499984740745262"/>
      </bottom>
      <diagonal/>
    </border>
    <border>
      <left style="thin">
        <color theme="4" tint="-0.499984740745262"/>
      </left>
      <right style="thin">
        <color theme="4" tint="-0.499984740745262"/>
      </right>
      <top style="thin">
        <color theme="4"/>
      </top>
      <bottom style="thin">
        <color theme="4" tint="-0.499984740745262"/>
      </bottom>
      <diagonal/>
    </border>
    <border>
      <left/>
      <right style="thin">
        <color theme="0"/>
      </right>
      <top/>
      <bottom/>
      <diagonal/>
    </border>
    <border>
      <left style="thin">
        <color theme="4"/>
      </left>
      <right style="thin">
        <color theme="0"/>
      </right>
      <top style="thin">
        <color theme="4"/>
      </top>
      <bottom/>
      <diagonal/>
    </border>
    <border>
      <left style="thin">
        <color theme="0"/>
      </left>
      <right style="thin">
        <color rgb="FF008000"/>
      </right>
      <top style="thin">
        <color theme="0"/>
      </top>
      <bottom/>
      <diagonal/>
    </border>
    <border>
      <left style="thin">
        <color rgb="FF008000"/>
      </left>
      <right/>
      <top style="thin">
        <color theme="0"/>
      </top>
      <bottom/>
      <diagonal/>
    </border>
    <border>
      <left style="thin">
        <color theme="0"/>
      </left>
      <right style="thin">
        <color rgb="FF008000"/>
      </right>
      <top style="thin">
        <color theme="0"/>
      </top>
      <bottom style="thin">
        <color theme="0"/>
      </bottom>
      <diagonal/>
    </border>
    <border>
      <left style="thin">
        <color rgb="FF008000"/>
      </left>
      <right style="thin">
        <color theme="4"/>
      </right>
      <top style="thin">
        <color theme="0"/>
      </top>
      <bottom style="thin">
        <color theme="0"/>
      </bottom>
      <diagonal/>
    </border>
    <border>
      <left style="thin">
        <color rgb="FF008000"/>
      </left>
      <right style="thin">
        <color theme="0"/>
      </right>
      <top style="thin">
        <color theme="0"/>
      </top>
      <bottom style="thin">
        <color theme="0"/>
      </bottom>
      <diagonal/>
    </border>
    <border>
      <left style="thin">
        <color theme="0"/>
      </left>
      <right style="thin">
        <color theme="4"/>
      </right>
      <top style="thin">
        <color theme="4"/>
      </top>
      <bottom/>
      <diagonal/>
    </border>
    <border>
      <left/>
      <right style="thin">
        <color theme="0"/>
      </right>
      <top style="thin">
        <color theme="4"/>
      </top>
      <bottom style="thin">
        <color theme="0"/>
      </bottom>
      <diagonal/>
    </border>
    <border>
      <left/>
      <right/>
      <top style="thin">
        <color theme="4"/>
      </top>
      <bottom style="thin">
        <color theme="4" tint="-0.499984740745262"/>
      </bottom>
      <diagonal/>
    </border>
    <border>
      <left/>
      <right style="thin">
        <color rgb="FF008000"/>
      </right>
      <top style="thin">
        <color theme="4" tint="-0.499984740745262"/>
      </top>
      <bottom/>
      <diagonal/>
    </border>
    <border>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theme="0"/>
      </left>
      <right style="thin">
        <color rgb="FF006600"/>
      </right>
      <top/>
      <bottom/>
      <diagonal/>
    </border>
    <border>
      <left style="thin">
        <color theme="0"/>
      </left>
      <right style="thin">
        <color theme="0"/>
      </right>
      <top style="thin">
        <color theme="4"/>
      </top>
      <bottom/>
      <diagonal/>
    </border>
    <border>
      <left style="thin">
        <color theme="0"/>
      </left>
      <right style="thin">
        <color theme="0"/>
      </right>
      <top/>
      <bottom/>
      <diagonal/>
    </border>
    <border>
      <left style="thin">
        <color theme="0"/>
      </left>
      <right style="thin">
        <color theme="4"/>
      </right>
      <top style="thin">
        <color theme="4"/>
      </top>
      <bottom style="thin">
        <color theme="0"/>
      </bottom>
      <diagonal/>
    </border>
    <border>
      <left style="thin">
        <color theme="4"/>
      </left>
      <right style="thin">
        <color theme="4"/>
      </right>
      <top style="thin">
        <color theme="0"/>
      </top>
      <bottom style="thin">
        <color theme="0"/>
      </bottom>
      <diagonal/>
    </border>
    <border>
      <left style="thin">
        <color theme="4"/>
      </left>
      <right style="thin">
        <color theme="0"/>
      </right>
      <top/>
      <bottom/>
      <diagonal/>
    </border>
    <border>
      <left style="thin">
        <color theme="4"/>
      </left>
      <right style="thin">
        <color theme="0"/>
      </right>
      <top/>
      <bottom style="thin">
        <color theme="0"/>
      </bottom>
      <diagonal/>
    </border>
    <border>
      <left style="thin">
        <color theme="4"/>
      </left>
      <right style="thin">
        <color theme="4"/>
      </right>
      <top style="thin">
        <color theme="0"/>
      </top>
      <bottom/>
      <diagonal/>
    </border>
    <border>
      <left style="thin">
        <color rgb="FF7030A0"/>
      </left>
      <right style="thin">
        <color theme="4" tint="-0.499984740745262"/>
      </right>
      <top style="dotted">
        <color theme="4" tint="-0.499984740745262"/>
      </top>
      <bottom/>
      <diagonal/>
    </border>
    <border>
      <left style="thin">
        <color theme="4" tint="-0.499984740745262"/>
      </left>
      <right/>
      <top/>
      <bottom style="dotted">
        <color theme="4" tint="-0.499984740745262"/>
      </bottom>
      <diagonal/>
    </border>
    <border>
      <left/>
      <right/>
      <top style="dotted">
        <color theme="4" tint="-0.499984740745262"/>
      </top>
      <bottom/>
      <diagonal/>
    </border>
    <border>
      <left/>
      <right/>
      <top/>
      <bottom style="dotted">
        <color theme="4" tint="-0.499984740745262"/>
      </bottom>
      <diagonal/>
    </border>
    <border>
      <left/>
      <right style="thin">
        <color theme="4" tint="-0.499984740745262"/>
      </right>
      <top/>
      <bottom style="dotted">
        <color theme="4" tint="-0.499984740745262"/>
      </bottom>
      <diagonal/>
    </border>
    <border>
      <left style="thin">
        <color theme="4" tint="-0.499984740745262"/>
      </left>
      <right style="thin">
        <color theme="4" tint="-0.499984740745262"/>
      </right>
      <top/>
      <bottom style="dotted">
        <color theme="4" tint="-0.499984740745262"/>
      </bottom>
      <diagonal/>
    </border>
    <border>
      <left/>
      <right style="thin">
        <color rgb="FF7030A0"/>
      </right>
      <top/>
      <bottom style="dotted">
        <color theme="4" tint="-0.499984740745262"/>
      </bottom>
      <diagonal/>
    </border>
    <border>
      <left style="thin">
        <color rgb="FF7030A0"/>
      </left>
      <right/>
      <top style="dotted">
        <color theme="4" tint="-0.499984740745262"/>
      </top>
      <bottom/>
      <diagonal/>
    </border>
    <border>
      <left/>
      <right style="thin">
        <color rgb="FF7030A0"/>
      </right>
      <top style="dotted">
        <color theme="4" tint="-0.499984740745262"/>
      </top>
      <bottom/>
      <diagonal/>
    </border>
    <border>
      <left style="thin">
        <color rgb="FF7030A0"/>
      </left>
      <right/>
      <top/>
      <bottom style="dotted">
        <color theme="4" tint="-0.499984740745262"/>
      </bottom>
      <diagonal/>
    </border>
    <border>
      <left style="thin">
        <color theme="4" tint="0.39997558519241921"/>
      </left>
      <right style="thin">
        <color theme="4"/>
      </right>
      <top/>
      <bottom/>
      <diagonal/>
    </border>
    <border>
      <left style="thin">
        <color theme="4" tint="-0.499984740745262"/>
      </left>
      <right style="thin">
        <color theme="4" tint="-0.499984740745262"/>
      </right>
      <top style="thin">
        <color rgb="FF7030A0"/>
      </top>
      <bottom style="thin">
        <color theme="4" tint="-0.499984740745262"/>
      </bottom>
      <diagonal/>
    </border>
  </borders>
  <cellStyleXfs count="132">
    <xf numFmtId="0" fontId="0" fillId="0" borderId="0" applyBorder="0"/>
    <xf numFmtId="164" fontId="10" fillId="0" borderId="0" applyFont="0" applyFill="0" applyBorder="0" applyAlignment="0" applyProtection="0"/>
    <xf numFmtId="0" fontId="49" fillId="0" borderId="0"/>
    <xf numFmtId="0" fontId="10" fillId="0" borderId="0"/>
    <xf numFmtId="0" fontId="10" fillId="0" borderId="0"/>
    <xf numFmtId="0" fontId="10" fillId="0" borderId="0"/>
    <xf numFmtId="0" fontId="10" fillId="0" borderId="0" applyBorder="0"/>
    <xf numFmtId="0" fontId="10" fillId="0" borderId="0" applyBorder="0"/>
    <xf numFmtId="9" fontId="10" fillId="0" borderId="0" applyFont="0" applyFill="0" applyBorder="0" applyAlignment="0" applyProtection="0"/>
    <xf numFmtId="9" fontId="10" fillId="0" borderId="0" applyFont="0" applyFill="0" applyBorder="0" applyAlignment="0" applyProtection="0"/>
    <xf numFmtId="0" fontId="10" fillId="0" borderId="0"/>
    <xf numFmtId="9" fontId="9"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0" fontId="9" fillId="0" borderId="0"/>
    <xf numFmtId="9" fontId="8" fillId="0" borderId="0" applyFont="0" applyFill="0" applyBorder="0" applyAlignment="0" applyProtection="0"/>
    <xf numFmtId="0" fontId="10" fillId="0" borderId="0" applyBorder="0"/>
    <xf numFmtId="0" fontId="8" fillId="0" borderId="0"/>
    <xf numFmtId="0" fontId="89" fillId="0" borderId="0" applyNumberFormat="0" applyFill="0" applyBorder="0" applyAlignment="0" applyProtection="0"/>
    <xf numFmtId="0" fontId="7" fillId="0" borderId="0"/>
    <xf numFmtId="9" fontId="7" fillId="0" borderId="0" applyFont="0" applyFill="0" applyBorder="0" applyAlignment="0" applyProtection="0"/>
    <xf numFmtId="169" fontId="10" fillId="0" borderId="0" applyFont="0" applyFill="0" applyBorder="0" applyAlignment="0" applyProtection="0"/>
    <xf numFmtId="0" fontId="90" fillId="0" borderId="0"/>
    <xf numFmtId="0" fontId="91" fillId="0" borderId="0" applyNumberFormat="0" applyFill="0" applyBorder="0" applyAlignment="0" applyProtection="0"/>
    <xf numFmtId="0" fontId="92" fillId="0" borderId="21" applyNumberFormat="0" applyFill="0" applyAlignment="0" applyProtection="0"/>
    <xf numFmtId="0" fontId="93" fillId="0" borderId="22" applyNumberFormat="0" applyFill="0" applyAlignment="0" applyProtection="0"/>
    <xf numFmtId="0" fontId="94" fillId="0" borderId="23" applyNumberFormat="0" applyFill="0" applyAlignment="0" applyProtection="0"/>
    <xf numFmtId="0" fontId="94" fillId="0" borderId="0" applyNumberFormat="0" applyFill="0" applyBorder="0" applyAlignment="0" applyProtection="0"/>
    <xf numFmtId="0" fontId="95" fillId="7" borderId="0" applyNumberFormat="0" applyBorder="0" applyAlignment="0" applyProtection="0"/>
    <xf numFmtId="0" fontId="96" fillId="8" borderId="0" applyNumberFormat="0" applyBorder="0" applyAlignment="0" applyProtection="0"/>
    <xf numFmtId="0" fontId="97" fillId="9" borderId="0" applyNumberFormat="0" applyBorder="0" applyAlignment="0" applyProtection="0"/>
    <xf numFmtId="0" fontId="98" fillId="10" borderId="24" applyNumberFormat="0" applyAlignment="0" applyProtection="0"/>
    <xf numFmtId="0" fontId="99" fillId="11" borderId="25" applyNumberFormat="0" applyAlignment="0" applyProtection="0"/>
    <xf numFmtId="0" fontId="100" fillId="11" borderId="24" applyNumberFormat="0" applyAlignment="0" applyProtection="0"/>
    <xf numFmtId="0" fontId="101" fillId="0" borderId="26" applyNumberFormat="0" applyFill="0" applyAlignment="0" applyProtection="0"/>
    <xf numFmtId="0" fontId="48" fillId="12" borderId="27" applyNumberFormat="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104" fillId="0" borderId="29" applyNumberFormat="0" applyFill="0" applyAlignment="0" applyProtection="0"/>
    <xf numFmtId="0" fontId="47"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47"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47"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47"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47"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47" fillId="34"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105" fillId="0" borderId="0"/>
    <xf numFmtId="0" fontId="6" fillId="13" borderId="28" applyNumberFormat="0" applyFont="0" applyAlignment="0" applyProtection="0"/>
    <xf numFmtId="0" fontId="106" fillId="0" borderId="0" applyNumberFormat="0" applyFill="0" applyBorder="0" applyAlignment="0" applyProtection="0"/>
    <xf numFmtId="0" fontId="107" fillId="0" borderId="0" applyNumberFormat="0" applyFill="0" applyBorder="0" applyAlignment="0" applyProtection="0"/>
    <xf numFmtId="0" fontId="108" fillId="0" borderId="0"/>
    <xf numFmtId="0" fontId="109" fillId="0" borderId="0"/>
    <xf numFmtId="0" fontId="5" fillId="13" borderId="28"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110" fillId="0" borderId="0" applyNumberFormat="0" applyFill="0" applyBorder="0" applyAlignment="0" applyProtection="0"/>
    <xf numFmtId="0" fontId="111" fillId="0" borderId="0" applyNumberFormat="0" applyFill="0" applyBorder="0" applyAlignment="0" applyProtection="0"/>
    <xf numFmtId="0" fontId="112" fillId="0" borderId="0"/>
    <xf numFmtId="0" fontId="10" fillId="0" borderId="0"/>
    <xf numFmtId="0" fontId="2" fillId="13" borderId="28" applyNumberFormat="0" applyFont="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10" fillId="0" borderId="0"/>
    <xf numFmtId="0" fontId="1" fillId="13" borderId="28"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0" fillId="0" borderId="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cellStyleXfs>
  <cellXfs count="1711">
    <xf numFmtId="0" fontId="0" fillId="0" borderId="0" xfId="0"/>
    <xf numFmtId="0" fontId="11" fillId="0" borderId="0" xfId="0" applyFont="1" applyAlignment="1">
      <alignment vertical="center" wrapText="1"/>
    </xf>
    <xf numFmtId="0" fontId="0" fillId="0" borderId="0" xfId="0" applyAlignment="1">
      <alignment vertical="center"/>
    </xf>
    <xf numFmtId="0" fontId="12" fillId="0" borderId="0" xfId="0" applyFont="1" applyAlignment="1">
      <alignment vertical="center" wrapText="1"/>
    </xf>
    <xf numFmtId="0" fontId="12"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3" fontId="11" fillId="0" borderId="0" xfId="0" applyNumberFormat="1" applyFont="1" applyAlignment="1">
      <alignment vertical="center" wrapText="1"/>
    </xf>
    <xf numFmtId="0" fontId="15" fillId="0" borderId="0" xfId="0" applyFont="1" applyBorder="1" applyAlignment="1">
      <alignment vertical="center" wrapText="1"/>
    </xf>
    <xf numFmtId="0" fontId="12" fillId="0" borderId="0" xfId="0" applyFont="1" applyBorder="1" applyAlignment="1">
      <alignment vertical="center" wrapText="1"/>
    </xf>
    <xf numFmtId="0" fontId="11" fillId="0" borderId="0" xfId="0" applyFont="1" applyAlignment="1">
      <alignment horizontal="left" vertical="center"/>
    </xf>
    <xf numFmtId="0" fontId="28" fillId="0" borderId="0" xfId="0" applyFont="1" applyAlignment="1">
      <alignment horizontal="center"/>
    </xf>
    <xf numFmtId="0" fontId="29" fillId="0" borderId="0" xfId="0" applyFont="1" applyAlignment="1">
      <alignment horizontal="right" vertical="center"/>
    </xf>
    <xf numFmtId="0" fontId="31" fillId="0" borderId="0" xfId="0" applyFont="1" applyAlignment="1">
      <alignment vertical="center" wrapText="1"/>
    </xf>
    <xf numFmtId="2" fontId="33" fillId="0" borderId="0" xfId="0" applyNumberFormat="1" applyFont="1" applyAlignment="1">
      <alignment horizontal="left" vertical="center" wrapText="1"/>
    </xf>
    <xf numFmtId="3" fontId="11" fillId="0" borderId="0" xfId="0" applyNumberFormat="1" applyFont="1" applyAlignment="1">
      <alignment horizontal="left" vertical="center"/>
    </xf>
    <xf numFmtId="0" fontId="11" fillId="0" borderId="0" xfId="0" applyFont="1" applyBorder="1" applyAlignment="1">
      <alignment horizontal="left" vertical="center"/>
    </xf>
    <xf numFmtId="0" fontId="28" fillId="0" borderId="0" xfId="0" applyFont="1"/>
    <xf numFmtId="0" fontId="12" fillId="0" borderId="0" xfId="0" applyFont="1" applyAlignment="1">
      <alignment horizontal="center" vertical="center"/>
    </xf>
    <xf numFmtId="0" fontId="12" fillId="0" borderId="0" xfId="0" applyFont="1" applyBorder="1" applyAlignment="1">
      <alignment horizontal="center" vertical="center"/>
    </xf>
    <xf numFmtId="0" fontId="37" fillId="0" borderId="0" xfId="0" applyFont="1" applyBorder="1" applyAlignment="1">
      <alignment vertical="center" wrapText="1"/>
    </xf>
    <xf numFmtId="0" fontId="11" fillId="0" borderId="0" xfId="0" applyFont="1" applyBorder="1" applyAlignment="1">
      <alignment vertical="center" wrapText="1"/>
    </xf>
    <xf numFmtId="0" fontId="50" fillId="0" borderId="0" xfId="0" applyFont="1" applyAlignment="1">
      <alignment vertical="center"/>
    </xf>
    <xf numFmtId="0" fontId="0" fillId="0" borderId="0" xfId="0" applyBorder="1" applyAlignment="1">
      <alignment vertical="center"/>
    </xf>
    <xf numFmtId="0" fontId="41" fillId="0" borderId="0" xfId="0" applyFont="1" applyAlignment="1">
      <alignment vertical="center" wrapText="1"/>
    </xf>
    <xf numFmtId="0" fontId="52" fillId="0" borderId="0" xfId="0" applyFont="1" applyAlignment="1">
      <alignment vertical="center"/>
    </xf>
    <xf numFmtId="0" fontId="54" fillId="0" borderId="0" xfId="0" applyFont="1"/>
    <xf numFmtId="4" fontId="44" fillId="0" borderId="9" xfId="0" applyNumberFormat="1" applyFont="1" applyBorder="1" applyAlignment="1">
      <alignment horizontal="center" vertical="center"/>
    </xf>
    <xf numFmtId="4" fontId="44" fillId="0" borderId="11" xfId="0" applyNumberFormat="1" applyFont="1" applyBorder="1" applyAlignment="1">
      <alignment horizontal="center" vertical="center"/>
    </xf>
    <xf numFmtId="4" fontId="44" fillId="0" borderId="11" xfId="0" applyNumberFormat="1" applyFont="1" applyBorder="1" applyAlignment="1">
      <alignment horizontal="center" vertical="center" wrapText="1"/>
    </xf>
    <xf numFmtId="4" fontId="44" fillId="0" borderId="6" xfId="0" applyNumberFormat="1" applyFont="1" applyBorder="1" applyAlignment="1">
      <alignment horizontal="center" vertical="center" wrapText="1"/>
    </xf>
    <xf numFmtId="0" fontId="49" fillId="0" borderId="0" xfId="2" applyAlignment="1">
      <alignment vertical="center"/>
    </xf>
    <xf numFmtId="0" fontId="13" fillId="0" borderId="0" xfId="2" applyFont="1" applyAlignment="1">
      <alignment vertical="center"/>
    </xf>
    <xf numFmtId="0" fontId="29" fillId="0" borderId="0" xfId="2" applyFont="1" applyAlignment="1">
      <alignment horizontal="right" vertical="center"/>
    </xf>
    <xf numFmtId="0" fontId="35" fillId="0" borderId="0" xfId="2" applyFont="1" applyAlignment="1">
      <alignment vertical="center"/>
    </xf>
    <xf numFmtId="0" fontId="11" fillId="0" borderId="0" xfId="2" applyFont="1" applyAlignment="1">
      <alignment horizontal="left" vertical="center"/>
    </xf>
    <xf numFmtId="0" fontId="30" fillId="0" borderId="0" xfId="2" applyFont="1" applyAlignment="1">
      <alignment horizontal="left" vertical="center"/>
    </xf>
    <xf numFmtId="0" fontId="12" fillId="0" borderId="0" xfId="2" applyFont="1" applyAlignment="1">
      <alignment horizontal="left" vertical="center"/>
    </xf>
    <xf numFmtId="0" fontId="27" fillId="0" borderId="0" xfId="2" applyFont="1" applyAlignment="1">
      <alignment horizontal="center" vertical="center" wrapText="1"/>
    </xf>
    <xf numFmtId="0" fontId="17" fillId="0" borderId="0" xfId="2" applyFont="1" applyAlignment="1">
      <alignment vertical="center" wrapText="1"/>
    </xf>
    <xf numFmtId="0" fontId="27" fillId="0" borderId="0" xfId="2" applyFont="1" applyAlignment="1">
      <alignment vertical="center" wrapText="1"/>
    </xf>
    <xf numFmtId="0" fontId="25" fillId="0" borderId="0" xfId="2" applyFont="1" applyAlignment="1">
      <alignment horizontal="center" vertical="center" wrapText="1"/>
    </xf>
    <xf numFmtId="0" fontId="26" fillId="0" borderId="0" xfId="2" applyFont="1" applyAlignment="1">
      <alignment vertical="center" wrapText="1"/>
    </xf>
    <xf numFmtId="0" fontId="26" fillId="0" borderId="7" xfId="2" applyFont="1" applyBorder="1" applyAlignment="1">
      <alignment horizontal="center" vertical="center" wrapText="1"/>
    </xf>
    <xf numFmtId="0" fontId="26" fillId="0" borderId="6" xfId="2" applyFont="1" applyBorder="1" applyAlignment="1">
      <alignment horizontal="center" vertical="center" wrapText="1"/>
    </xf>
    <xf numFmtId="0" fontId="25" fillId="0" borderId="0" xfId="2" applyFont="1" applyAlignment="1">
      <alignment vertical="center" wrapText="1"/>
    </xf>
    <xf numFmtId="0" fontId="18" fillId="0" borderId="0" xfId="2" applyFont="1" applyAlignment="1">
      <alignment horizontal="center" vertical="center" wrapText="1"/>
    </xf>
    <xf numFmtId="0" fontId="19" fillId="0" borderId="0" xfId="2" applyFont="1" applyAlignment="1">
      <alignment horizontal="center" vertical="center" wrapText="1"/>
    </xf>
    <xf numFmtId="0" fontId="20" fillId="0" borderId="0" xfId="2" applyFont="1" applyAlignment="1">
      <alignment vertical="center" wrapText="1"/>
    </xf>
    <xf numFmtId="0" fontId="18" fillId="0" borderId="0" xfId="2" applyFont="1" applyAlignment="1">
      <alignment vertical="center" wrapText="1"/>
    </xf>
    <xf numFmtId="0" fontId="21" fillId="0" borderId="0" xfId="2" applyFont="1" applyAlignment="1">
      <alignment horizontal="center" vertical="center" wrapText="1"/>
    </xf>
    <xf numFmtId="0" fontId="23" fillId="0" borderId="5" xfId="2" applyFont="1" applyBorder="1" applyAlignment="1">
      <alignment horizontal="left" vertical="center" wrapText="1"/>
    </xf>
    <xf numFmtId="3" fontId="22" fillId="0" borderId="0" xfId="2" applyNumberFormat="1" applyFont="1" applyAlignment="1">
      <alignment vertical="center" wrapText="1"/>
    </xf>
    <xf numFmtId="3" fontId="22" fillId="0" borderId="10" xfId="2" applyNumberFormat="1" applyFont="1" applyBorder="1" applyAlignment="1" applyProtection="1">
      <alignment horizontal="center" vertical="center"/>
      <protection locked="0"/>
    </xf>
    <xf numFmtId="4" fontId="44" fillId="0" borderId="9" xfId="2" applyNumberFormat="1" applyFont="1" applyBorder="1" applyAlignment="1">
      <alignment horizontal="center" vertical="center"/>
    </xf>
    <xf numFmtId="3" fontId="22" fillId="3" borderId="10" xfId="2" applyNumberFormat="1" applyFont="1" applyFill="1" applyBorder="1" applyAlignment="1" applyProtection="1">
      <alignment horizontal="center" vertical="center"/>
      <protection locked="0"/>
    </xf>
    <xf numFmtId="165" fontId="44" fillId="0" borderId="9" xfId="1" applyNumberFormat="1" applyFont="1" applyBorder="1" applyAlignment="1">
      <alignment horizontal="center" vertical="center"/>
    </xf>
    <xf numFmtId="0" fontId="40" fillId="0" borderId="0" xfId="2" applyFont="1" applyAlignment="1">
      <alignment vertical="center" wrapText="1"/>
    </xf>
    <xf numFmtId="0" fontId="21" fillId="0" borderId="0" xfId="2" applyFont="1" applyAlignment="1">
      <alignment vertical="center" wrapText="1"/>
    </xf>
    <xf numFmtId="0" fontId="23" fillId="0" borderId="4" xfId="2" applyFont="1" applyBorder="1" applyAlignment="1">
      <alignment horizontal="left" vertical="center" wrapText="1"/>
    </xf>
    <xf numFmtId="3" fontId="22" fillId="0" borderId="12" xfId="2" applyNumberFormat="1" applyFont="1" applyBorder="1" applyAlignment="1" applyProtection="1">
      <alignment horizontal="center" vertical="center"/>
      <protection locked="0"/>
    </xf>
    <xf numFmtId="4" fontId="44" fillId="0" borderId="11" xfId="2" applyNumberFormat="1" applyFont="1" applyBorder="1" applyAlignment="1">
      <alignment horizontal="center" vertical="center"/>
    </xf>
    <xf numFmtId="3" fontId="22" fillId="3" borderId="12" xfId="2" applyNumberFormat="1" applyFont="1" applyFill="1" applyBorder="1" applyAlignment="1" applyProtection="1">
      <alignment horizontal="center" vertical="center"/>
      <protection locked="0"/>
    </xf>
    <xf numFmtId="165" fontId="44" fillId="0" borderId="11" xfId="1" applyNumberFormat="1" applyFont="1" applyBorder="1" applyAlignment="1">
      <alignment horizontal="center" vertical="center"/>
    </xf>
    <xf numFmtId="3" fontId="22" fillId="0" borderId="12" xfId="2" applyNumberFormat="1" applyFont="1" applyBorder="1" applyAlignment="1" applyProtection="1">
      <alignment horizontal="center" vertical="center" wrapText="1"/>
      <protection locked="0"/>
    </xf>
    <xf numFmtId="0" fontId="24" fillId="0" borderId="0" xfId="2" applyFont="1" applyAlignment="1">
      <alignment horizontal="center" vertical="center" wrapText="1"/>
    </xf>
    <xf numFmtId="0" fontId="24" fillId="0" borderId="0" xfId="2" applyFont="1" applyAlignment="1">
      <alignment vertical="center" wrapText="1"/>
    </xf>
    <xf numFmtId="3" fontId="22" fillId="3" borderId="12" xfId="2" applyNumberFormat="1" applyFont="1" applyFill="1" applyBorder="1" applyAlignment="1" applyProtection="1">
      <alignment horizontal="center" vertical="center" wrapText="1"/>
      <protection locked="0"/>
    </xf>
    <xf numFmtId="4" fontId="44" fillId="0" borderId="11" xfId="2" applyNumberFormat="1" applyFont="1" applyBorder="1" applyAlignment="1">
      <alignment horizontal="center" vertical="center" wrapText="1"/>
    </xf>
    <xf numFmtId="165" fontId="44" fillId="0" borderId="11" xfId="1" applyNumberFormat="1" applyFont="1" applyBorder="1" applyAlignment="1">
      <alignment horizontal="center" vertical="center" wrapText="1"/>
    </xf>
    <xf numFmtId="0" fontId="23" fillId="0" borderId="3" xfId="2" applyFont="1" applyBorder="1" applyAlignment="1">
      <alignment horizontal="left" vertical="center" wrapText="1"/>
    </xf>
    <xf numFmtId="3" fontId="22" fillId="0" borderId="7" xfId="2" applyNumberFormat="1" applyFont="1" applyBorder="1" applyAlignment="1" applyProtection="1">
      <alignment horizontal="center" vertical="center" wrapText="1"/>
      <protection locked="0"/>
    </xf>
    <xf numFmtId="4" fontId="44" fillId="0" borderId="6" xfId="2" applyNumberFormat="1" applyFont="1" applyBorder="1" applyAlignment="1">
      <alignment horizontal="center" vertical="center" wrapText="1"/>
    </xf>
    <xf numFmtId="3" fontId="22" fillId="3" borderId="7" xfId="2" applyNumberFormat="1" applyFont="1" applyFill="1" applyBorder="1" applyAlignment="1" applyProtection="1">
      <alignment horizontal="center" vertical="center" wrapText="1"/>
      <protection locked="0"/>
    </xf>
    <xf numFmtId="165" fontId="44" fillId="0" borderId="6" xfId="1" applyNumberFormat="1" applyFont="1" applyBorder="1" applyAlignment="1">
      <alignment horizontal="center" vertical="center" wrapText="1"/>
    </xf>
    <xf numFmtId="0" fontId="46" fillId="0" borderId="0" xfId="2" applyFont="1" applyAlignment="1">
      <alignment horizontal="center" vertical="center" wrapText="1"/>
    </xf>
    <xf numFmtId="165" fontId="46" fillId="0" borderId="0" xfId="1" applyNumberFormat="1" applyFont="1" applyBorder="1" applyAlignment="1">
      <alignment horizontal="center" vertical="center" wrapText="1"/>
    </xf>
    <xf numFmtId="0" fontId="12" fillId="0" borderId="0" xfId="2" applyFont="1" applyAlignment="1">
      <alignment vertical="center" wrapText="1"/>
    </xf>
    <xf numFmtId="0" fontId="17" fillId="0" borderId="2" xfId="2" applyFont="1" applyBorder="1" applyAlignment="1">
      <alignment horizontal="left" vertical="center" wrapText="1"/>
    </xf>
    <xf numFmtId="3" fontId="17" fillId="0" borderId="1" xfId="2" applyNumberFormat="1" applyFont="1" applyBorder="1" applyAlignment="1">
      <alignment horizontal="center" vertical="center" wrapText="1"/>
    </xf>
    <xf numFmtId="4" fontId="45" fillId="0" borderId="8" xfId="2" applyNumberFormat="1" applyFont="1" applyBorder="1" applyAlignment="1">
      <alignment horizontal="center" vertical="center" wrapText="1"/>
    </xf>
    <xf numFmtId="165" fontId="45" fillId="0" borderId="8" xfId="1" applyNumberFormat="1" applyFont="1" applyBorder="1" applyAlignment="1">
      <alignment horizontal="center" vertical="center" wrapText="1"/>
    </xf>
    <xf numFmtId="0" fontId="15" fillId="0" borderId="0" xfId="2" applyFont="1" applyAlignment="1">
      <alignment vertical="center" wrapText="1"/>
    </xf>
    <xf numFmtId="0" fontId="52" fillId="0" borderId="0" xfId="2" applyFont="1" applyAlignment="1">
      <alignment vertical="center" wrapText="1"/>
    </xf>
    <xf numFmtId="2" fontId="33" fillId="0" borderId="0" xfId="2" applyNumberFormat="1" applyFont="1" applyAlignment="1">
      <alignment vertical="center" wrapText="1"/>
    </xf>
    <xf numFmtId="0" fontId="30" fillId="0" borderId="0" xfId="2" applyFont="1" applyAlignment="1">
      <alignment vertical="center" wrapText="1"/>
    </xf>
    <xf numFmtId="2" fontId="32" fillId="0" borderId="0" xfId="2" applyNumberFormat="1" applyFont="1" applyAlignment="1">
      <alignment vertical="center" wrapText="1"/>
    </xf>
    <xf numFmtId="0" fontId="11" fillId="0" borderId="0" xfId="2" applyFont="1" applyAlignment="1">
      <alignment vertical="center" wrapText="1"/>
    </xf>
    <xf numFmtId="0" fontId="31" fillId="0" borderId="0" xfId="2" applyFont="1" applyAlignment="1">
      <alignment vertical="center" wrapText="1"/>
    </xf>
    <xf numFmtId="10" fontId="11" fillId="0" borderId="0" xfId="2" applyNumberFormat="1" applyFont="1" applyAlignment="1">
      <alignment vertical="center" wrapText="1"/>
    </xf>
    <xf numFmtId="0" fontId="34" fillId="0" borderId="6" xfId="2" applyFont="1" applyBorder="1" applyAlignment="1">
      <alignment horizontal="center" vertical="center" wrapText="1"/>
    </xf>
    <xf numFmtId="0" fontId="42" fillId="0" borderId="0" xfId="2" applyFont="1"/>
    <xf numFmtId="0" fontId="42" fillId="0" borderId="0" xfId="2" applyFont="1" applyAlignment="1">
      <alignment horizontal="left" vertical="center" wrapText="1"/>
    </xf>
    <xf numFmtId="0" fontId="42" fillId="0" borderId="0" xfId="2" applyFont="1" applyAlignment="1">
      <alignment vertical="center" wrapText="1"/>
    </xf>
    <xf numFmtId="0" fontId="0" fillId="4" borderId="0" xfId="0" applyFill="1" applyBorder="1"/>
    <xf numFmtId="0" fontId="55" fillId="0" borderId="0" xfId="0" applyFont="1"/>
    <xf numFmtId="0" fontId="58" fillId="0" borderId="0" xfId="0" applyFont="1" applyAlignment="1">
      <alignment horizontal="left" vertical="center"/>
    </xf>
    <xf numFmtId="0" fontId="57" fillId="0" borderId="0" xfId="0" applyFont="1"/>
    <xf numFmtId="0" fontId="56" fillId="0" borderId="0" xfId="0" applyFont="1" applyAlignment="1">
      <alignment vertical="center"/>
    </xf>
    <xf numFmtId="0" fontId="55" fillId="4" borderId="0" xfId="0" applyFont="1" applyFill="1" applyBorder="1"/>
    <xf numFmtId="0" fontId="47" fillId="4" borderId="0" xfId="0" applyFont="1" applyFill="1" applyBorder="1"/>
    <xf numFmtId="3" fontId="55" fillId="4" borderId="0" xfId="0" applyNumberFormat="1" applyFont="1" applyFill="1" applyBorder="1"/>
    <xf numFmtId="10" fontId="55" fillId="4" borderId="0" xfId="0" applyNumberFormat="1" applyFont="1" applyFill="1" applyBorder="1"/>
    <xf numFmtId="0" fontId="48" fillId="4" borderId="0" xfId="0" applyFont="1" applyFill="1" applyBorder="1"/>
    <xf numFmtId="3" fontId="48" fillId="4" borderId="0" xfId="0" applyNumberFormat="1" applyFont="1" applyFill="1" applyBorder="1"/>
    <xf numFmtId="10" fontId="48" fillId="4" borderId="0" xfId="0" applyNumberFormat="1" applyFont="1" applyFill="1" applyBorder="1"/>
    <xf numFmtId="0" fontId="16" fillId="0" borderId="0" xfId="0" applyFont="1" applyBorder="1" applyAlignment="1">
      <alignment horizontal="left" vertical="center" wrapText="1"/>
    </xf>
    <xf numFmtId="3" fontId="22" fillId="0" borderId="10" xfId="0" applyNumberFormat="1" applyFont="1" applyBorder="1" applyAlignment="1" applyProtection="1">
      <alignment horizontal="center" vertical="center"/>
      <protection locked="0"/>
    </xf>
    <xf numFmtId="3" fontId="22" fillId="0" borderId="12" xfId="0" applyNumberFormat="1" applyFont="1" applyBorder="1" applyAlignment="1" applyProtection="1">
      <alignment horizontal="center" vertical="center"/>
      <protection locked="0"/>
    </xf>
    <xf numFmtId="3" fontId="22" fillId="0" borderId="12" xfId="0" applyNumberFormat="1" applyFont="1" applyBorder="1" applyAlignment="1" applyProtection="1">
      <alignment horizontal="center" vertical="center" wrapText="1"/>
      <protection locked="0"/>
    </xf>
    <xf numFmtId="3" fontId="22" fillId="0" borderId="7" xfId="0" applyNumberFormat="1" applyFont="1" applyBorder="1" applyAlignment="1" applyProtection="1">
      <alignment horizontal="center" vertical="center" wrapText="1"/>
      <protection locked="0"/>
    </xf>
    <xf numFmtId="0" fontId="37" fillId="0" borderId="0" xfId="0" applyFont="1" applyAlignment="1">
      <alignment horizontal="left" vertical="center"/>
    </xf>
    <xf numFmtId="0" fontId="63" fillId="4" borderId="0" xfId="0" applyFont="1" applyFill="1" applyBorder="1"/>
    <xf numFmtId="3" fontId="0" fillId="4" borderId="0" xfId="0" applyNumberFormat="1" applyFill="1" applyBorder="1"/>
    <xf numFmtId="10" fontId="0" fillId="4" borderId="0" xfId="0" applyNumberFormat="1" applyFill="1" applyBorder="1"/>
    <xf numFmtId="0" fontId="59" fillId="0" borderId="0" xfId="2" applyFont="1" applyAlignment="1">
      <alignment horizontal="center" vertical="center" wrapText="1"/>
    </xf>
    <xf numFmtId="0" fontId="39" fillId="0" borderId="0" xfId="2" applyFont="1" applyAlignment="1">
      <alignment vertical="center" wrapText="1"/>
    </xf>
    <xf numFmtId="3" fontId="39" fillId="0" borderId="0" xfId="2" applyNumberFormat="1" applyFont="1" applyAlignment="1">
      <alignment vertical="center" wrapText="1"/>
    </xf>
    <xf numFmtId="0" fontId="64" fillId="0" borderId="0" xfId="2" applyFont="1" applyAlignment="1">
      <alignment horizontal="center" vertical="center" wrapText="1"/>
    </xf>
    <xf numFmtId="0" fontId="42" fillId="0" borderId="0" xfId="2" applyFont="1" applyAlignment="1">
      <alignment horizontal="center" vertical="center" wrapText="1"/>
    </xf>
    <xf numFmtId="0" fontId="38" fillId="0" borderId="0" xfId="2" applyFont="1" applyAlignment="1">
      <alignment vertical="center" wrapText="1"/>
    </xf>
    <xf numFmtId="2" fontId="42" fillId="0" borderId="0" xfId="1" applyNumberFormat="1" applyFont="1" applyBorder="1" applyAlignment="1">
      <alignment horizontal="center" vertical="center"/>
    </xf>
    <xf numFmtId="2" fontId="42" fillId="0" borderId="0" xfId="1" applyNumberFormat="1" applyFont="1" applyBorder="1" applyAlignment="1">
      <alignment horizontal="center" vertical="center" wrapText="1"/>
    </xf>
    <xf numFmtId="2" fontId="42" fillId="0" borderId="0" xfId="2" applyNumberFormat="1" applyFont="1" applyAlignment="1">
      <alignment vertical="center" wrapText="1"/>
    </xf>
    <xf numFmtId="0" fontId="37" fillId="0" borderId="0" xfId="2" applyFont="1" applyAlignment="1">
      <alignment vertical="center" wrapText="1"/>
    </xf>
    <xf numFmtId="0" fontId="47" fillId="4" borderId="0" xfId="16" applyFont="1" applyFill="1" applyBorder="1"/>
    <xf numFmtId="0" fontId="63" fillId="0" borderId="0" xfId="16" applyFont="1" applyBorder="1"/>
    <xf numFmtId="0" fontId="47" fillId="0" borderId="0" xfId="16" applyFont="1" applyBorder="1"/>
    <xf numFmtId="167" fontId="47" fillId="4" borderId="0" xfId="0" applyNumberFormat="1" applyFont="1" applyFill="1" applyBorder="1"/>
    <xf numFmtId="0" fontId="17" fillId="0" borderId="4" xfId="2" applyFont="1" applyBorder="1" applyAlignment="1">
      <alignment vertical="center" wrapText="1"/>
    </xf>
    <xf numFmtId="3" fontId="45" fillId="0" borderId="8" xfId="2" applyNumberFormat="1" applyFont="1" applyBorder="1" applyAlignment="1">
      <alignment horizontal="center" vertical="center" wrapText="1"/>
    </xf>
    <xf numFmtId="0" fontId="37" fillId="0" borderId="0" xfId="0" applyFont="1" applyBorder="1" applyAlignment="1">
      <alignment horizontal="left" vertical="center"/>
    </xf>
    <xf numFmtId="0" fontId="51" fillId="0" borderId="0" xfId="0" applyFont="1" applyBorder="1" applyAlignment="1">
      <alignment horizontal="left" vertical="center"/>
    </xf>
    <xf numFmtId="0" fontId="66" fillId="0" borderId="0" xfId="0" applyFont="1" applyBorder="1" applyAlignment="1">
      <alignment vertical="center" wrapText="1"/>
    </xf>
    <xf numFmtId="0" fontId="69" fillId="0" borderId="0" xfId="0" applyFont="1" applyBorder="1" applyAlignment="1">
      <alignment horizontal="center" vertical="center" wrapText="1"/>
    </xf>
    <xf numFmtId="0" fontId="62" fillId="0" borderId="0" xfId="0" applyFont="1" applyBorder="1" applyAlignment="1">
      <alignment vertical="center" wrapText="1"/>
    </xf>
    <xf numFmtId="0" fontId="70" fillId="0" borderId="0" xfId="0" applyFont="1" applyBorder="1" applyAlignment="1">
      <alignment horizontal="center" vertical="center" wrapText="1"/>
    </xf>
    <xf numFmtId="0" fontId="71" fillId="0" borderId="0" xfId="0" applyFont="1" applyBorder="1" applyAlignment="1">
      <alignment horizontal="center" vertical="center" wrapText="1"/>
    </xf>
    <xf numFmtId="0" fontId="72" fillId="0" borderId="0" xfId="0" applyFont="1" applyBorder="1" applyAlignment="1">
      <alignment vertical="center" wrapText="1"/>
    </xf>
    <xf numFmtId="0" fontId="65" fillId="0" borderId="0" xfId="0" applyFont="1" applyBorder="1" applyAlignment="1">
      <alignment vertical="center" wrapText="1"/>
    </xf>
    <xf numFmtId="10" fontId="65" fillId="0" borderId="0" xfId="7" applyNumberFormat="1" applyFont="1" applyBorder="1" applyAlignment="1">
      <alignment vertical="center" wrapText="1"/>
    </xf>
    <xf numFmtId="3" fontId="65" fillId="0" borderId="0" xfId="7" applyNumberFormat="1" applyFont="1" applyBorder="1" applyAlignment="1" applyProtection="1">
      <alignment horizontal="center" vertical="center"/>
      <protection locked="0"/>
    </xf>
    <xf numFmtId="10" fontId="65" fillId="0" borderId="0" xfId="6" applyNumberFormat="1" applyFont="1" applyBorder="1" applyAlignment="1">
      <alignment vertical="center" wrapText="1"/>
    </xf>
    <xf numFmtId="9" fontId="65" fillId="0" borderId="0" xfId="8" applyFont="1" applyBorder="1" applyAlignment="1">
      <alignment vertical="center" wrapText="1"/>
    </xf>
    <xf numFmtId="10" fontId="73" fillId="0" borderId="0" xfId="7" applyNumberFormat="1" applyFont="1" applyBorder="1" applyAlignment="1">
      <alignment vertical="center" wrapText="1"/>
    </xf>
    <xf numFmtId="0" fontId="66" fillId="0" borderId="0" xfId="0" applyFont="1" applyBorder="1" applyAlignment="1">
      <alignment horizontal="left" vertical="center" wrapText="1"/>
    </xf>
    <xf numFmtId="3" fontId="73" fillId="0" borderId="0" xfId="0" applyNumberFormat="1" applyFont="1" applyBorder="1" applyAlignment="1">
      <alignment horizontal="center" vertical="center" wrapText="1"/>
    </xf>
    <xf numFmtId="0" fontId="55" fillId="0" borderId="0" xfId="0" applyFont="1" applyBorder="1" applyAlignment="1">
      <alignment vertical="center" wrapText="1"/>
    </xf>
    <xf numFmtId="2" fontId="71" fillId="0" borderId="0" xfId="0" applyNumberFormat="1" applyFont="1" applyBorder="1" applyAlignment="1">
      <alignment vertical="center" wrapText="1"/>
    </xf>
    <xf numFmtId="2" fontId="71" fillId="0" borderId="0" xfId="0" applyNumberFormat="1" applyFont="1" applyBorder="1" applyAlignment="1">
      <alignment horizontal="left" vertical="center" wrapText="1"/>
    </xf>
    <xf numFmtId="0" fontId="51" fillId="0" borderId="0" xfId="0" applyFont="1" applyBorder="1" applyAlignment="1">
      <alignment vertical="center" wrapText="1"/>
    </xf>
    <xf numFmtId="2" fontId="38" fillId="0" borderId="0" xfId="0" applyNumberFormat="1" applyFont="1" applyAlignment="1">
      <alignment horizontal="left" vertical="center" wrapText="1"/>
    </xf>
    <xf numFmtId="2" fontId="53" fillId="0" borderId="0" xfId="0" applyNumberFormat="1" applyFont="1" applyBorder="1" applyAlignment="1">
      <alignment vertical="center" wrapText="1"/>
    </xf>
    <xf numFmtId="0" fontId="74" fillId="0" borderId="0" xfId="0" applyFont="1" applyBorder="1" applyAlignment="1">
      <alignment horizontal="center" vertical="center"/>
    </xf>
    <xf numFmtId="0" fontId="73" fillId="0" borderId="0" xfId="0" applyFont="1" applyBorder="1" applyAlignment="1">
      <alignment vertical="center" wrapText="1"/>
    </xf>
    <xf numFmtId="0" fontId="75" fillId="0" borderId="0" xfId="0" applyFont="1" applyBorder="1" applyAlignment="1">
      <alignment horizontal="center" vertical="center" wrapText="1"/>
    </xf>
    <xf numFmtId="0" fontId="69" fillId="0" borderId="0" xfId="0" applyFont="1" applyBorder="1" applyAlignment="1">
      <alignment vertical="center" wrapText="1"/>
    </xf>
    <xf numFmtId="0" fontId="76" fillId="0" borderId="0" xfId="0" applyFont="1" applyBorder="1" applyAlignment="1">
      <alignment horizontal="center" vertical="center" wrapText="1"/>
    </xf>
    <xf numFmtId="0" fontId="77" fillId="0" borderId="0" xfId="0" applyFont="1" applyBorder="1" applyAlignment="1">
      <alignment vertical="center" wrapText="1"/>
    </xf>
    <xf numFmtId="0" fontId="71" fillId="0" borderId="0" xfId="0" applyFont="1" applyBorder="1" applyAlignment="1">
      <alignment vertical="center" wrapText="1"/>
    </xf>
    <xf numFmtId="0" fontId="78" fillId="0" borderId="0" xfId="0" applyFont="1" applyBorder="1" applyAlignment="1">
      <alignment horizontal="center" vertical="center" wrapText="1"/>
    </xf>
    <xf numFmtId="0" fontId="79" fillId="0" borderId="0" xfId="0" applyFont="1" applyBorder="1" applyAlignment="1">
      <alignment vertical="center" wrapText="1"/>
    </xf>
    <xf numFmtId="3" fontId="65" fillId="0" borderId="0" xfId="0" applyNumberFormat="1" applyFont="1" applyBorder="1" applyAlignment="1">
      <alignment horizontal="center" vertical="center" wrapText="1"/>
    </xf>
    <xf numFmtId="3" fontId="65" fillId="0" borderId="0" xfId="0" applyNumberFormat="1" applyFont="1" applyBorder="1" applyAlignment="1">
      <alignment horizontal="center" vertical="center"/>
    </xf>
    <xf numFmtId="4" fontId="80" fillId="0" borderId="0" xfId="0" applyNumberFormat="1" applyFont="1" applyBorder="1" applyAlignment="1">
      <alignment horizontal="center" vertical="center"/>
    </xf>
    <xf numFmtId="4" fontId="65" fillId="0" borderId="0" xfId="0" applyNumberFormat="1" applyFont="1" applyBorder="1" applyAlignment="1">
      <alignment horizontal="center" vertical="center"/>
    </xf>
    <xf numFmtId="4" fontId="80" fillId="0" borderId="0" xfId="0" applyNumberFormat="1" applyFont="1" applyBorder="1" applyAlignment="1">
      <alignment horizontal="center" vertical="center" wrapText="1"/>
    </xf>
    <xf numFmtId="0" fontId="81" fillId="0" borderId="0" xfId="0" applyFont="1" applyBorder="1" applyAlignment="1">
      <alignment horizontal="left" vertical="center" wrapText="1"/>
    </xf>
    <xf numFmtId="0" fontId="65" fillId="0" borderId="0" xfId="0" applyFont="1" applyBorder="1" applyAlignment="1">
      <alignment horizontal="center" vertical="center" wrapText="1"/>
    </xf>
    <xf numFmtId="4" fontId="65" fillId="0" borderId="0" xfId="0" applyNumberFormat="1" applyFont="1" applyBorder="1" applyAlignment="1">
      <alignment horizontal="center" vertical="center" wrapText="1"/>
    </xf>
    <xf numFmtId="3" fontId="65" fillId="0" borderId="0" xfId="0" applyNumberFormat="1" applyFont="1" applyBorder="1" applyAlignment="1">
      <alignment vertical="center" wrapText="1"/>
    </xf>
    <xf numFmtId="0" fontId="73" fillId="0" borderId="0" xfId="0" applyFont="1" applyBorder="1" applyAlignment="1">
      <alignment horizontal="center" vertical="center" wrapText="1"/>
    </xf>
    <xf numFmtId="0" fontId="76" fillId="0" borderId="0" xfId="0" applyFont="1" applyBorder="1" applyAlignment="1">
      <alignment vertical="center" wrapText="1"/>
    </xf>
    <xf numFmtId="0" fontId="67" fillId="0" borderId="0" xfId="0" applyFont="1" applyBorder="1" applyAlignment="1">
      <alignment vertical="center" wrapText="1"/>
    </xf>
    <xf numFmtId="4" fontId="82" fillId="0" borderId="0" xfId="0" applyNumberFormat="1" applyFont="1" applyBorder="1" applyAlignment="1">
      <alignment horizontal="center" vertical="center" wrapText="1"/>
    </xf>
    <xf numFmtId="4" fontId="73" fillId="0" borderId="0" xfId="0" applyNumberFormat="1" applyFont="1" applyBorder="1" applyAlignment="1">
      <alignment horizontal="center" vertical="center" wrapText="1"/>
    </xf>
    <xf numFmtId="2" fontId="72" fillId="0" borderId="0" xfId="0" applyNumberFormat="1" applyFont="1" applyBorder="1" applyAlignment="1">
      <alignment vertical="center" wrapText="1"/>
    </xf>
    <xf numFmtId="0" fontId="51" fillId="0" borderId="0" xfId="0" applyFont="1" applyAlignment="1">
      <alignment horizontal="left" vertical="center"/>
    </xf>
    <xf numFmtId="0" fontId="51" fillId="0" borderId="0" xfId="0" applyFont="1" applyAlignment="1">
      <alignment horizontal="center" vertical="center"/>
    </xf>
    <xf numFmtId="0" fontId="51" fillId="0" borderId="0" xfId="0" applyFont="1" applyBorder="1" applyAlignment="1">
      <alignment horizontal="center" vertical="center"/>
    </xf>
    <xf numFmtId="0" fontId="17" fillId="0" borderId="13" xfId="2" applyFont="1" applyBorder="1" applyAlignment="1">
      <alignment vertical="center" wrapText="1"/>
    </xf>
    <xf numFmtId="166" fontId="44" fillId="0" borderId="9" xfId="2" applyNumberFormat="1" applyFont="1" applyBorder="1" applyAlignment="1">
      <alignment horizontal="center" vertical="center"/>
    </xf>
    <xf numFmtId="166" fontId="44" fillId="0" borderId="11" xfId="2" applyNumberFormat="1" applyFont="1" applyBorder="1" applyAlignment="1">
      <alignment horizontal="center" vertical="center"/>
    </xf>
    <xf numFmtId="166" fontId="44" fillId="0" borderId="11" xfId="2" applyNumberFormat="1" applyFont="1" applyBorder="1" applyAlignment="1">
      <alignment horizontal="center" vertical="center" wrapText="1"/>
    </xf>
    <xf numFmtId="166" fontId="44" fillId="0" borderId="6" xfId="2" applyNumberFormat="1" applyFont="1" applyBorder="1" applyAlignment="1">
      <alignment horizontal="center" vertical="center" wrapText="1"/>
    </xf>
    <xf numFmtId="166" fontId="46" fillId="0" borderId="0" xfId="2" applyNumberFormat="1" applyFont="1" applyAlignment="1">
      <alignment horizontal="center" vertical="center" wrapText="1"/>
    </xf>
    <xf numFmtId="4" fontId="46" fillId="0" borderId="0" xfId="2" applyNumberFormat="1" applyFont="1" applyAlignment="1">
      <alignment horizontal="center" vertical="center" wrapText="1"/>
    </xf>
    <xf numFmtId="9" fontId="10" fillId="0" borderId="0" xfId="8" applyFont="1" applyBorder="1" applyAlignment="1">
      <alignment horizontal="center" vertical="center"/>
    </xf>
    <xf numFmtId="0" fontId="68" fillId="0" borderId="0" xfId="0" applyFont="1" applyBorder="1" applyAlignment="1">
      <alignment vertical="center" wrapText="1"/>
    </xf>
    <xf numFmtId="0" fontId="43" fillId="0" borderId="0" xfId="0" applyFont="1" applyBorder="1" applyAlignment="1">
      <alignment vertical="center" wrapText="1"/>
    </xf>
    <xf numFmtId="0" fontId="13" fillId="0" borderId="0" xfId="0" applyFont="1" applyBorder="1" applyAlignment="1">
      <alignment vertical="center" wrapText="1"/>
    </xf>
    <xf numFmtId="0" fontId="83" fillId="0" borderId="0" xfId="0" applyFont="1" applyBorder="1" applyAlignment="1">
      <alignment horizontal="center" vertical="center"/>
    </xf>
    <xf numFmtId="0" fontId="55" fillId="0" borderId="0" xfId="2" applyFont="1" applyAlignment="1">
      <alignment vertical="center"/>
    </xf>
    <xf numFmtId="0" fontId="87" fillId="0" borderId="0" xfId="0" applyFont="1" applyBorder="1" applyAlignment="1">
      <alignment vertical="center" wrapText="1"/>
    </xf>
    <xf numFmtId="2" fontId="38" fillId="0" borderId="0" xfId="0" applyNumberFormat="1" applyFont="1" applyBorder="1" applyAlignment="1">
      <alignment vertical="center" wrapText="1"/>
    </xf>
    <xf numFmtId="2" fontId="38" fillId="0" borderId="0" xfId="0" applyNumberFormat="1" applyFont="1" applyBorder="1" applyAlignment="1">
      <alignment horizontal="left" vertical="center" wrapText="1"/>
    </xf>
    <xf numFmtId="2" fontId="87" fillId="0" borderId="0" xfId="0" applyNumberFormat="1" applyFont="1" applyAlignment="1">
      <alignment horizontal="left" vertical="center" wrapText="1"/>
    </xf>
    <xf numFmtId="0" fontId="87" fillId="0" borderId="0" xfId="0" applyFont="1" applyAlignment="1">
      <alignment horizontal="left" vertical="center" wrapText="1"/>
    </xf>
    <xf numFmtId="3" fontId="87" fillId="0" borderId="0" xfId="0" applyNumberFormat="1" applyFont="1" applyAlignment="1">
      <alignment horizontal="left" vertical="center" wrapText="1"/>
    </xf>
    <xf numFmtId="0" fontId="63" fillId="0" borderId="0" xfId="16" applyFont="1" applyBorder="1" applyAlignment="1">
      <alignment horizontal="center"/>
    </xf>
    <xf numFmtId="0" fontId="63" fillId="4" borderId="0" xfId="16" applyFont="1" applyFill="1" applyBorder="1"/>
    <xf numFmtId="0" fontId="88" fillId="0" borderId="0" xfId="16" applyFont="1" applyBorder="1" applyAlignment="1">
      <alignment horizontal="center"/>
    </xf>
    <xf numFmtId="0" fontId="88" fillId="4" borderId="0" xfId="16" applyFont="1" applyFill="1" applyBorder="1"/>
    <xf numFmtId="0" fontId="63" fillId="4" borderId="0" xfId="16" applyFont="1" applyFill="1" applyBorder="1" applyAlignment="1">
      <alignment horizontal="center"/>
    </xf>
    <xf numFmtId="3" fontId="63" fillId="0" borderId="0" xfId="17" applyNumberFormat="1" applyFont="1"/>
    <xf numFmtId="9" fontId="63" fillId="0" borderId="0" xfId="15" applyFont="1" applyFill="1" applyBorder="1"/>
    <xf numFmtId="0" fontId="63" fillId="0" borderId="0" xfId="16" applyFont="1" applyBorder="1" applyAlignment="1">
      <alignment vertical="center"/>
    </xf>
    <xf numFmtId="0" fontId="67" fillId="0" borderId="2" xfId="0" applyFont="1" applyBorder="1" applyAlignment="1">
      <alignment horizontal="left" vertical="center" wrapText="1"/>
    </xf>
    <xf numFmtId="0" fontId="113" fillId="0" borderId="0" xfId="0" applyFont="1" applyAlignment="1">
      <alignment vertical="center"/>
    </xf>
    <xf numFmtId="0" fontId="114" fillId="0" borderId="0" xfId="0" applyFont="1"/>
    <xf numFmtId="0" fontId="114" fillId="0" borderId="0" xfId="0" applyFont="1" applyAlignment="1">
      <alignment horizontal="left"/>
    </xf>
    <xf numFmtId="0" fontId="114" fillId="0" borderId="0" xfId="0" applyFont="1" applyAlignment="1">
      <alignment vertical="center" wrapText="1"/>
    </xf>
    <xf numFmtId="0" fontId="115" fillId="0" borderId="0" xfId="0" applyFont="1" applyAlignment="1">
      <alignment horizontal="justify" vertical="center" wrapText="1"/>
    </xf>
    <xf numFmtId="0" fontId="117" fillId="0" borderId="0" xfId="18" applyFont="1" applyAlignment="1">
      <alignment horizontal="left" vertical="center" wrapText="1"/>
    </xf>
    <xf numFmtId="0" fontId="117" fillId="0" borderId="0" xfId="0" applyFont="1" applyAlignment="1">
      <alignment vertical="center"/>
    </xf>
    <xf numFmtId="0" fontId="84" fillId="0" borderId="0" xfId="0" applyFont="1" applyAlignment="1">
      <alignment vertical="center"/>
    </xf>
    <xf numFmtId="0" fontId="84" fillId="0" borderId="0" xfId="0" applyFont="1" applyAlignment="1">
      <alignment horizontal="left" vertical="center"/>
    </xf>
    <xf numFmtId="0" fontId="118" fillId="0" borderId="0" xfId="0" applyFont="1" applyAlignment="1">
      <alignment vertical="center"/>
    </xf>
    <xf numFmtId="0" fontId="4" fillId="4" borderId="0" xfId="19" applyFont="1" applyFill="1"/>
    <xf numFmtId="0" fontId="4" fillId="0" borderId="0" xfId="19" applyFont="1"/>
    <xf numFmtId="14" fontId="4" fillId="0" borderId="0" xfId="19" applyNumberFormat="1" applyFont="1"/>
    <xf numFmtId="0" fontId="4" fillId="4" borderId="88" xfId="19" applyFont="1" applyFill="1" applyBorder="1"/>
    <xf numFmtId="0" fontId="4" fillId="4" borderId="101" xfId="19" applyFont="1" applyFill="1" applyBorder="1"/>
    <xf numFmtId="3" fontId="4" fillId="0" borderId="0" xfId="19" applyNumberFormat="1" applyFont="1"/>
    <xf numFmtId="0" fontId="48" fillId="6" borderId="0" xfId="19" applyFont="1" applyFill="1" applyAlignment="1">
      <alignment horizontal="center" vertical="center"/>
    </xf>
    <xf numFmtId="14" fontId="48" fillId="38" borderId="98" xfId="19" applyNumberFormat="1" applyFont="1" applyFill="1" applyBorder="1" applyAlignment="1">
      <alignment horizontal="center" vertical="center"/>
    </xf>
    <xf numFmtId="14" fontId="48" fillId="38" borderId="0" xfId="19" applyNumberFormat="1" applyFont="1" applyFill="1" applyAlignment="1">
      <alignment horizontal="center" vertical="center"/>
    </xf>
    <xf numFmtId="14" fontId="48" fillId="38" borderId="100" xfId="19" applyNumberFormat="1" applyFont="1" applyFill="1" applyBorder="1" applyAlignment="1">
      <alignment horizontal="center" vertical="center"/>
    </xf>
    <xf numFmtId="14" fontId="48" fillId="38" borderId="99" xfId="19" applyNumberFormat="1" applyFont="1" applyFill="1" applyBorder="1" applyAlignment="1">
      <alignment horizontal="center" vertical="center"/>
    </xf>
    <xf numFmtId="14" fontId="48" fillId="38" borderId="39" xfId="19" applyNumberFormat="1" applyFont="1" applyFill="1" applyBorder="1" applyAlignment="1">
      <alignment horizontal="center" vertical="center"/>
    </xf>
    <xf numFmtId="14" fontId="48" fillId="38" borderId="109" xfId="19" applyNumberFormat="1" applyFont="1" applyFill="1" applyBorder="1" applyAlignment="1">
      <alignment horizontal="center" vertical="center"/>
    </xf>
    <xf numFmtId="14" fontId="48" fillId="38" borderId="110" xfId="19" applyNumberFormat="1" applyFont="1" applyFill="1" applyBorder="1" applyAlignment="1">
      <alignment horizontal="center" vertical="center"/>
    </xf>
    <xf numFmtId="14" fontId="48" fillId="38" borderId="111" xfId="19" applyNumberFormat="1" applyFont="1" applyFill="1" applyBorder="1" applyAlignment="1">
      <alignment horizontal="center" vertical="center"/>
    </xf>
    <xf numFmtId="14" fontId="123" fillId="6" borderId="37" xfId="19" applyNumberFormat="1" applyFont="1" applyFill="1" applyBorder="1" applyAlignment="1">
      <alignment horizontal="center" vertical="center"/>
    </xf>
    <xf numFmtId="0" fontId="104" fillId="5" borderId="80" xfId="19" applyFont="1" applyFill="1" applyBorder="1"/>
    <xf numFmtId="3" fontId="104" fillId="5" borderId="102" xfId="19" applyNumberFormat="1" applyFont="1" applyFill="1" applyBorder="1"/>
    <xf numFmtId="3" fontId="104" fillId="5" borderId="33" xfId="19" applyNumberFormat="1" applyFont="1" applyFill="1" applyBorder="1"/>
    <xf numFmtId="3" fontId="104" fillId="5" borderId="84" xfId="19" applyNumberFormat="1" applyFont="1" applyFill="1" applyBorder="1"/>
    <xf numFmtId="0" fontId="4" fillId="0" borderId="33" xfId="19" applyFont="1" applyBorder="1"/>
    <xf numFmtId="167" fontId="104" fillId="4" borderId="32" xfId="20" applyNumberFormat="1" applyFont="1" applyFill="1" applyBorder="1"/>
    <xf numFmtId="3" fontId="104" fillId="4" borderId="35" xfId="19" applyNumberFormat="1" applyFont="1" applyFill="1" applyBorder="1"/>
    <xf numFmtId="167" fontId="104" fillId="0" borderId="32" xfId="19" applyNumberFormat="1" applyFont="1" applyBorder="1"/>
    <xf numFmtId="3" fontId="104" fillId="5" borderId="35" xfId="19" applyNumberFormat="1" applyFont="1" applyFill="1" applyBorder="1"/>
    <xf numFmtId="0" fontId="104" fillId="4" borderId="81" xfId="19" applyFont="1" applyFill="1" applyBorder="1"/>
    <xf numFmtId="3" fontId="104" fillId="4" borderId="96" xfId="19" applyNumberFormat="1" applyFont="1" applyFill="1" applyBorder="1"/>
    <xf numFmtId="3" fontId="104" fillId="4" borderId="37" xfId="19" applyNumberFormat="1" applyFont="1" applyFill="1" applyBorder="1"/>
    <xf numFmtId="3" fontId="104" fillId="4" borderId="85" xfId="19" applyNumberFormat="1" applyFont="1" applyFill="1" applyBorder="1"/>
    <xf numFmtId="0" fontId="4" fillId="0" borderId="112" xfId="19" applyFont="1" applyBorder="1"/>
    <xf numFmtId="167" fontId="104" fillId="4" borderId="36" xfId="20" applyNumberFormat="1" applyFont="1" applyFill="1" applyBorder="1"/>
    <xf numFmtId="3" fontId="104" fillId="4" borderId="38" xfId="19" applyNumberFormat="1" applyFont="1" applyFill="1" applyBorder="1"/>
    <xf numFmtId="167" fontId="104" fillId="0" borderId="36" xfId="19" applyNumberFormat="1" applyFont="1" applyBorder="1"/>
    <xf numFmtId="0" fontId="4" fillId="4" borderId="82" xfId="19" applyFont="1" applyFill="1" applyBorder="1"/>
    <xf numFmtId="3" fontId="4" fillId="4" borderId="101" xfId="19" applyNumberFormat="1" applyFont="1" applyFill="1" applyBorder="1"/>
    <xf numFmtId="3" fontId="4" fillId="4" borderId="0" xfId="19" applyNumberFormat="1" applyFont="1" applyFill="1"/>
    <xf numFmtId="3" fontId="4" fillId="4" borderId="86" xfId="19" applyNumberFormat="1" applyFont="1" applyFill="1" applyBorder="1"/>
    <xf numFmtId="167" fontId="63" fillId="4" borderId="39" xfId="20" applyNumberFormat="1" applyFont="1" applyFill="1" applyBorder="1"/>
    <xf numFmtId="3" fontId="4" fillId="4" borderId="40" xfId="19" applyNumberFormat="1" applyFont="1" applyFill="1" applyBorder="1"/>
    <xf numFmtId="167" fontId="4" fillId="4" borderId="39" xfId="19" applyNumberFormat="1" applyFont="1" applyFill="1" applyBorder="1"/>
    <xf numFmtId="0" fontId="4" fillId="4" borderId="83" xfId="19" applyFont="1" applyFill="1" applyBorder="1"/>
    <xf numFmtId="3" fontId="4" fillId="4" borderId="103" xfId="19" applyNumberFormat="1" applyFont="1" applyFill="1" applyBorder="1"/>
    <xf numFmtId="3" fontId="4" fillId="4" borderId="42" xfId="19" applyNumberFormat="1" applyFont="1" applyFill="1" applyBorder="1"/>
    <xf numFmtId="3" fontId="4" fillId="4" borderId="87" xfId="19" applyNumberFormat="1" applyFont="1" applyFill="1" applyBorder="1"/>
    <xf numFmtId="0" fontId="4" fillId="0" borderId="42" xfId="19" applyFont="1" applyBorder="1"/>
    <xf numFmtId="167" fontId="63" fillId="4" borderId="41" xfId="20" applyNumberFormat="1" applyFont="1" applyFill="1" applyBorder="1"/>
    <xf numFmtId="3" fontId="4" fillId="4" borderId="43" xfId="19" applyNumberFormat="1" applyFont="1" applyFill="1" applyBorder="1"/>
    <xf numFmtId="167" fontId="4" fillId="4" borderId="41" xfId="19" applyNumberFormat="1" applyFont="1" applyFill="1" applyBorder="1"/>
    <xf numFmtId="0" fontId="4" fillId="0" borderId="37" xfId="19" applyFont="1" applyBorder="1"/>
    <xf numFmtId="167" fontId="104" fillId="4" borderId="36" xfId="19" applyNumberFormat="1" applyFont="1" applyFill="1" applyBorder="1"/>
    <xf numFmtId="0" fontId="4" fillId="0" borderId="113" xfId="19" applyFont="1" applyBorder="1"/>
    <xf numFmtId="0" fontId="4" fillId="0" borderId="114" xfId="19" applyFont="1" applyBorder="1"/>
    <xf numFmtId="167" fontId="104" fillId="4" borderId="102" xfId="20" applyNumberFormat="1" applyFont="1" applyFill="1" applyBorder="1"/>
    <xf numFmtId="3" fontId="104" fillId="4" borderId="33" xfId="19" applyNumberFormat="1" applyFont="1" applyFill="1" applyBorder="1"/>
    <xf numFmtId="167" fontId="104" fillId="0" borderId="102" xfId="19" applyNumberFormat="1" applyFont="1" applyBorder="1"/>
    <xf numFmtId="0" fontId="4" fillId="4" borderId="81" xfId="19" applyFont="1" applyFill="1" applyBorder="1" applyAlignment="1">
      <alignment wrapText="1"/>
    </xf>
    <xf numFmtId="3" fontId="4" fillId="4" borderId="96" xfId="19" applyNumberFormat="1" applyFont="1" applyFill="1" applyBorder="1"/>
    <xf numFmtId="3" fontId="4" fillId="4" borderId="37" xfId="19" applyNumberFormat="1" applyFont="1" applyFill="1" applyBorder="1"/>
    <xf numFmtId="3" fontId="4" fillId="4" borderId="85" xfId="19" applyNumberFormat="1" applyFont="1" applyFill="1" applyBorder="1"/>
    <xf numFmtId="167" fontId="63" fillId="4" borderId="36" xfId="20" applyNumberFormat="1" applyFont="1" applyFill="1" applyBorder="1"/>
    <xf numFmtId="3" fontId="4" fillId="4" borderId="38" xfId="19" applyNumberFormat="1" applyFont="1" applyFill="1" applyBorder="1"/>
    <xf numFmtId="167" fontId="4" fillId="4" borderId="36" xfId="19" applyNumberFormat="1" applyFont="1" applyFill="1" applyBorder="1"/>
    <xf numFmtId="167" fontId="4" fillId="4" borderId="37" xfId="19" applyNumberFormat="1" applyFont="1" applyFill="1" applyBorder="1"/>
    <xf numFmtId="167" fontId="4" fillId="4" borderId="0" xfId="19" applyNumberFormat="1" applyFont="1" applyFill="1"/>
    <xf numFmtId="167" fontId="4" fillId="4" borderId="39" xfId="19" applyNumberFormat="1" applyFont="1" applyFill="1" applyBorder="1" applyAlignment="1">
      <alignment horizontal="center"/>
    </xf>
    <xf numFmtId="167" fontId="4" fillId="4" borderId="0" xfId="19" applyNumberFormat="1" applyFont="1" applyFill="1" applyAlignment="1">
      <alignment horizontal="center"/>
    </xf>
    <xf numFmtId="167" fontId="4" fillId="4" borderId="42" xfId="19" applyNumberFormat="1" applyFont="1" applyFill="1" applyBorder="1"/>
    <xf numFmtId="167" fontId="63" fillId="0" borderId="0" xfId="20" applyNumberFormat="1" applyFont="1"/>
    <xf numFmtId="0" fontId="104" fillId="4" borderId="80" xfId="19" applyFont="1" applyFill="1" applyBorder="1"/>
    <xf numFmtId="4" fontId="104" fillId="4" borderId="115" xfId="19" applyNumberFormat="1" applyFont="1" applyFill="1" applyBorder="1"/>
    <xf numFmtId="4" fontId="104" fillId="4" borderId="116" xfId="19" applyNumberFormat="1" applyFont="1" applyFill="1" applyBorder="1"/>
    <xf numFmtId="167" fontId="104" fillId="4" borderId="102" xfId="19" applyNumberFormat="1" applyFont="1" applyFill="1" applyBorder="1" applyAlignment="1">
      <alignment horizontal="right"/>
    </xf>
    <xf numFmtId="4" fontId="104" fillId="4" borderId="33" xfId="19" applyNumberFormat="1" applyFont="1" applyFill="1" applyBorder="1" applyAlignment="1">
      <alignment horizontal="right"/>
    </xf>
    <xf numFmtId="4" fontId="104" fillId="4" borderId="84" xfId="19" applyNumberFormat="1" applyFont="1" applyFill="1" applyBorder="1" applyAlignment="1">
      <alignment horizontal="right"/>
    </xf>
    <xf numFmtId="167" fontId="104" fillId="4" borderId="33" xfId="19" applyNumberFormat="1" applyFont="1" applyFill="1" applyBorder="1" applyAlignment="1">
      <alignment horizontal="right"/>
    </xf>
    <xf numFmtId="167" fontId="104" fillId="4" borderId="34" xfId="19" applyNumberFormat="1" applyFont="1" applyFill="1" applyBorder="1" applyAlignment="1">
      <alignment horizontal="right"/>
    </xf>
    <xf numFmtId="4" fontId="104" fillId="4" borderId="35" xfId="19" applyNumberFormat="1" applyFont="1" applyFill="1" applyBorder="1" applyAlignment="1">
      <alignment horizontal="right"/>
    </xf>
    <xf numFmtId="0" fontId="4" fillId="0" borderId="117" xfId="19" applyFont="1" applyBorder="1"/>
    <xf numFmtId="14" fontId="123" fillId="6" borderId="119" xfId="19" applyNumberFormat="1" applyFont="1" applyFill="1" applyBorder="1" applyAlignment="1">
      <alignment horizontal="center" vertical="center"/>
    </xf>
    <xf numFmtId="0" fontId="104" fillId="4" borderId="81" xfId="19" applyFont="1" applyFill="1" applyBorder="1" applyAlignment="1">
      <alignment wrapText="1"/>
    </xf>
    <xf numFmtId="3" fontId="4" fillId="4" borderId="120" xfId="19" applyNumberFormat="1" applyFont="1" applyFill="1" applyBorder="1"/>
    <xf numFmtId="3" fontId="4" fillId="4" borderId="117" xfId="19" applyNumberFormat="1" applyFont="1" applyFill="1" applyBorder="1"/>
    <xf numFmtId="3" fontId="4" fillId="4" borderId="121" xfId="19" applyNumberFormat="1" applyFont="1" applyFill="1" applyBorder="1"/>
    <xf numFmtId="0" fontId="4" fillId="0" borderId="122" xfId="19" applyFont="1" applyBorder="1"/>
    <xf numFmtId="0" fontId="104" fillId="4" borderId="82" xfId="19" applyFont="1" applyFill="1" applyBorder="1"/>
    <xf numFmtId="0" fontId="4" fillId="0" borderId="82" xfId="19" applyFont="1" applyBorder="1"/>
    <xf numFmtId="0" fontId="104" fillId="4" borderId="83" xfId="19" applyFont="1" applyFill="1" applyBorder="1"/>
    <xf numFmtId="3" fontId="104" fillId="5" borderId="118" xfId="19" applyNumberFormat="1" applyFont="1" applyFill="1" applyBorder="1"/>
    <xf numFmtId="3" fontId="104" fillId="5" borderId="96" xfId="19" applyNumberFormat="1" applyFont="1" applyFill="1" applyBorder="1"/>
    <xf numFmtId="0" fontId="4" fillId="0" borderId="96" xfId="19" applyFont="1" applyBorder="1"/>
    <xf numFmtId="167" fontId="104" fillId="0" borderId="33" xfId="19" applyNumberFormat="1" applyFont="1" applyBorder="1"/>
    <xf numFmtId="0" fontId="125" fillId="0" borderId="0" xfId="2" applyFont="1" applyAlignment="1">
      <alignment vertical="center"/>
    </xf>
    <xf numFmtId="0" fontId="63" fillId="0" borderId="0" xfId="2" applyFont="1" applyAlignment="1">
      <alignment vertical="center"/>
    </xf>
    <xf numFmtId="0" fontId="126" fillId="0" borderId="0" xfId="2" applyFont="1" applyAlignment="1">
      <alignment horizontal="right" vertical="center"/>
    </xf>
    <xf numFmtId="0" fontId="121" fillId="0" borderId="0" xfId="2" applyFont="1" applyAlignment="1">
      <alignment vertical="center"/>
    </xf>
    <xf numFmtId="0" fontId="127" fillId="0" borderId="0" xfId="2" applyFont="1" applyAlignment="1">
      <alignment horizontal="left" vertical="center"/>
    </xf>
    <xf numFmtId="0" fontId="129" fillId="0" borderId="0" xfId="2" applyFont="1" applyAlignment="1">
      <alignment horizontal="left" vertical="center"/>
    </xf>
    <xf numFmtId="0" fontId="131" fillId="0" borderId="0" xfId="2" applyFont="1" applyAlignment="1">
      <alignment horizontal="center" vertical="center" wrapText="1"/>
    </xf>
    <xf numFmtId="0" fontId="123" fillId="0" borderId="0" xfId="2" applyFont="1" applyAlignment="1">
      <alignment vertical="center" wrapText="1"/>
    </xf>
    <xf numFmtId="0" fontId="123" fillId="0" borderId="37" xfId="2" applyFont="1" applyBorder="1" applyAlignment="1">
      <alignment vertical="center" wrapText="1"/>
    </xf>
    <xf numFmtId="0" fontId="88" fillId="0" borderId="0" xfId="2" applyFont="1" applyAlignment="1">
      <alignment horizontal="center" vertical="center" wrapText="1"/>
    </xf>
    <xf numFmtId="0" fontId="88" fillId="0" borderId="0" xfId="2" applyFont="1" applyAlignment="1">
      <alignment vertical="center" wrapText="1"/>
    </xf>
    <xf numFmtId="3" fontId="88" fillId="0" borderId="0" xfId="2" applyNumberFormat="1" applyFont="1" applyAlignment="1">
      <alignment vertical="center" wrapText="1"/>
    </xf>
    <xf numFmtId="0" fontId="131" fillId="0" borderId="0" xfId="2" applyFont="1" applyAlignment="1">
      <alignment vertical="center" wrapText="1"/>
    </xf>
    <xf numFmtId="0" fontId="123" fillId="0" borderId="88" xfId="2" applyFont="1" applyBorder="1" applyAlignment="1">
      <alignment vertical="center" wrapText="1"/>
    </xf>
    <xf numFmtId="0" fontId="132" fillId="0" borderId="0" xfId="2" applyFont="1" applyAlignment="1">
      <alignment horizontal="center" vertical="center" wrapText="1"/>
    </xf>
    <xf numFmtId="0" fontId="133" fillId="0" borderId="0" xfId="2" applyFont="1" applyAlignment="1">
      <alignment vertical="center" wrapText="1"/>
    </xf>
    <xf numFmtId="0" fontId="134" fillId="0" borderId="0" xfId="2" applyFont="1" applyAlignment="1">
      <alignment horizontal="center" vertical="center" wrapText="1"/>
    </xf>
    <xf numFmtId="0" fontId="135" fillId="0" borderId="0" xfId="2" applyFont="1" applyAlignment="1">
      <alignment horizontal="center" vertical="center" wrapText="1"/>
    </xf>
    <xf numFmtId="0" fontId="134" fillId="0" borderId="0" xfId="2" applyFont="1" applyAlignment="1">
      <alignment vertical="center" wrapText="1"/>
    </xf>
    <xf numFmtId="0" fontId="63" fillId="0" borderId="0" xfId="2" applyFont="1" applyAlignment="1">
      <alignment vertical="center" wrapText="1"/>
    </xf>
    <xf numFmtId="0" fontId="136" fillId="0" borderId="0" xfId="2" applyFont="1" applyAlignment="1">
      <alignment horizontal="center" vertical="center" wrapText="1"/>
    </xf>
    <xf numFmtId="0" fontId="136" fillId="0" borderId="0" xfId="2" applyFont="1" applyAlignment="1">
      <alignment vertical="center" wrapText="1"/>
    </xf>
    <xf numFmtId="0" fontId="137" fillId="0" borderId="0" xfId="2" applyFont="1" applyAlignment="1">
      <alignment horizontal="center" vertical="center" wrapText="1"/>
    </xf>
    <xf numFmtId="0" fontId="137" fillId="0" borderId="0" xfId="2" applyFont="1" applyAlignment="1">
      <alignment vertical="center" wrapText="1"/>
    </xf>
    <xf numFmtId="165" fontId="138" fillId="0" borderId="0" xfId="1" applyNumberFormat="1" applyFont="1" applyBorder="1" applyAlignment="1">
      <alignment horizontal="center" vertical="center" wrapText="1"/>
    </xf>
    <xf numFmtId="4" fontId="138" fillId="0" borderId="0" xfId="2" applyNumberFormat="1" applyFont="1" applyAlignment="1">
      <alignment horizontal="center" vertical="center" wrapText="1"/>
    </xf>
    <xf numFmtId="0" fontId="140" fillId="0" borderId="0" xfId="2" applyFont="1" applyAlignment="1">
      <alignment vertical="center" wrapText="1"/>
    </xf>
    <xf numFmtId="0" fontId="141" fillId="0" borderId="0" xfId="2" applyFont="1" applyAlignment="1">
      <alignment vertical="center" wrapText="1"/>
    </xf>
    <xf numFmtId="0" fontId="85" fillId="0" borderId="0" xfId="2" applyFont="1" applyAlignment="1">
      <alignment vertical="center" wrapText="1"/>
    </xf>
    <xf numFmtId="0" fontId="127" fillId="0" borderId="0" xfId="2" applyFont="1" applyAlignment="1">
      <alignment vertical="center" wrapText="1"/>
    </xf>
    <xf numFmtId="0" fontId="144" fillId="0" borderId="0" xfId="2" applyFont="1" applyAlignment="1">
      <alignment vertical="center"/>
    </xf>
    <xf numFmtId="0" fontId="135" fillId="0" borderId="0" xfId="2" applyFont="1" applyAlignment="1">
      <alignment horizontal="right" vertical="center"/>
    </xf>
    <xf numFmtId="0" fontId="47" fillId="0" borderId="0" xfId="2" applyFont="1" applyAlignment="1">
      <alignment vertical="center"/>
    </xf>
    <xf numFmtId="0" fontId="137" fillId="0" borderId="0" xfId="2" applyFont="1" applyAlignment="1">
      <alignment horizontal="left" vertical="center"/>
    </xf>
    <xf numFmtId="0" fontId="145" fillId="0" borderId="0" xfId="2" applyFont="1" applyAlignment="1">
      <alignment horizontal="center"/>
    </xf>
    <xf numFmtId="0" fontId="146" fillId="0" borderId="0" xfId="2" applyFont="1" applyAlignment="1">
      <alignment horizontal="left" vertical="center"/>
    </xf>
    <xf numFmtId="0" fontId="123" fillId="0" borderId="89" xfId="2" applyFont="1" applyBorder="1" applyAlignment="1">
      <alignment vertical="center" wrapText="1"/>
    </xf>
    <xf numFmtId="0" fontId="123" fillId="0" borderId="42" xfId="2" applyFont="1" applyBorder="1" applyAlignment="1">
      <alignment vertical="center" wrapText="1"/>
    </xf>
    <xf numFmtId="0" fontId="63" fillId="0" borderId="0" xfId="2" applyFont="1" applyAlignment="1">
      <alignment horizontal="center" vertical="center" wrapText="1"/>
    </xf>
    <xf numFmtId="0" fontId="147" fillId="0" borderId="31" xfId="2" applyFont="1" applyBorder="1" applyAlignment="1">
      <alignment horizontal="left" vertical="center" wrapText="1"/>
    </xf>
    <xf numFmtId="3" fontId="136" fillId="0" borderId="0" xfId="2" applyNumberFormat="1" applyFont="1" applyAlignment="1">
      <alignment vertical="center" wrapText="1"/>
    </xf>
    <xf numFmtId="3" fontId="136" fillId="3" borderId="49" xfId="2" applyNumberFormat="1" applyFont="1" applyFill="1" applyBorder="1" applyAlignment="1" applyProtection="1">
      <alignment horizontal="center" vertical="center"/>
      <protection locked="0"/>
    </xf>
    <xf numFmtId="3" fontId="136" fillId="3" borderId="37" xfId="2" applyNumberFormat="1" applyFont="1" applyFill="1" applyBorder="1" applyAlignment="1" applyProtection="1">
      <alignment horizontal="center" vertical="center"/>
      <protection locked="0"/>
    </xf>
    <xf numFmtId="4" fontId="148" fillId="0" borderId="37" xfId="2" applyNumberFormat="1" applyFont="1" applyBorder="1" applyAlignment="1" applyProtection="1">
      <alignment horizontal="center" vertical="center"/>
      <protection locked="0"/>
    </xf>
    <xf numFmtId="165" fontId="148" fillId="0" borderId="38" xfId="1" applyNumberFormat="1" applyFont="1" applyBorder="1" applyAlignment="1">
      <alignment horizontal="center" vertical="center"/>
    </xf>
    <xf numFmtId="3" fontId="136" fillId="0" borderId="36" xfId="2" applyNumberFormat="1" applyFont="1" applyBorder="1" applyAlignment="1" applyProtection="1">
      <alignment horizontal="center" vertical="center"/>
      <protection locked="0"/>
    </xf>
    <xf numFmtId="4" fontId="148" fillId="0" borderId="50" xfId="2" applyNumberFormat="1" applyFont="1" applyBorder="1" applyAlignment="1" applyProtection="1">
      <alignment horizontal="center" vertical="center"/>
      <protection locked="0"/>
    </xf>
    <xf numFmtId="3" fontId="136" fillId="0" borderId="37" xfId="2" applyNumberFormat="1" applyFont="1" applyBorder="1" applyAlignment="1" applyProtection="1">
      <alignment horizontal="center" vertical="center"/>
      <protection locked="0"/>
    </xf>
    <xf numFmtId="4" fontId="148" fillId="0" borderId="38" xfId="2" applyNumberFormat="1" applyFont="1" applyBorder="1" applyAlignment="1">
      <alignment horizontal="center" vertical="center"/>
    </xf>
    <xf numFmtId="9" fontId="63" fillId="0" borderId="0" xfId="8" applyFont="1" applyBorder="1" applyAlignment="1">
      <alignment horizontal="center" vertical="center"/>
    </xf>
    <xf numFmtId="0" fontId="63" fillId="0" borderId="0" xfId="2" applyFont="1"/>
    <xf numFmtId="0" fontId="63" fillId="0" borderId="0" xfId="2" applyFont="1" applyAlignment="1">
      <alignment horizontal="left" vertical="center" wrapText="1"/>
    </xf>
    <xf numFmtId="2" fontId="63" fillId="0" borderId="0" xfId="1" applyNumberFormat="1" applyFont="1" applyBorder="1" applyAlignment="1">
      <alignment horizontal="center" vertical="center"/>
    </xf>
    <xf numFmtId="0" fontId="147" fillId="0" borderId="44" xfId="2" applyFont="1" applyBorder="1" applyAlignment="1">
      <alignment horizontal="left" vertical="center" wrapText="1"/>
    </xf>
    <xf numFmtId="3" fontId="136" fillId="3" borderId="46" xfId="2" applyNumberFormat="1" applyFont="1" applyFill="1" applyBorder="1" applyAlignment="1" applyProtection="1">
      <alignment horizontal="center" vertical="center"/>
      <protection locked="0"/>
    </xf>
    <xf numFmtId="3" fontId="136" fillId="3" borderId="0" xfId="2" applyNumberFormat="1" applyFont="1" applyFill="1" applyAlignment="1" applyProtection="1">
      <alignment horizontal="center" vertical="center"/>
      <protection locked="0"/>
    </xf>
    <xf numFmtId="4" fontId="148" fillId="3" borderId="0" xfId="2" applyNumberFormat="1" applyFont="1" applyFill="1" applyAlignment="1" applyProtection="1">
      <alignment horizontal="center" vertical="center"/>
      <protection locked="0"/>
    </xf>
    <xf numFmtId="165" fontId="148" fillId="0" borderId="40" xfId="1" applyNumberFormat="1" applyFont="1" applyBorder="1" applyAlignment="1">
      <alignment horizontal="center" vertical="center"/>
    </xf>
    <xf numFmtId="3" fontId="136" fillId="0" borderId="39" xfId="2" applyNumberFormat="1" applyFont="1" applyBorder="1" applyAlignment="1" applyProtection="1">
      <alignment horizontal="center" vertical="center"/>
      <protection locked="0"/>
    </xf>
    <xf numFmtId="4" fontId="148" fillId="0" borderId="20" xfId="2" applyNumberFormat="1" applyFont="1" applyBorder="1" applyAlignment="1" applyProtection="1">
      <alignment horizontal="center" vertical="center"/>
      <protection locked="0"/>
    </xf>
    <xf numFmtId="3" fontId="136" fillId="0" borderId="0" xfId="2" applyNumberFormat="1" applyFont="1" applyAlignment="1" applyProtection="1">
      <alignment horizontal="center" vertical="center"/>
      <protection locked="0"/>
    </xf>
    <xf numFmtId="4" fontId="148" fillId="0" borderId="0" xfId="2" applyNumberFormat="1" applyFont="1" applyAlignment="1" applyProtection="1">
      <alignment horizontal="center" vertical="center"/>
      <protection locked="0"/>
    </xf>
    <xf numFmtId="4" fontId="148" fillId="0" borderId="40" xfId="2" applyNumberFormat="1" applyFont="1" applyBorder="1" applyAlignment="1">
      <alignment horizontal="center" vertical="center"/>
    </xf>
    <xf numFmtId="2" fontId="63" fillId="0" borderId="0" xfId="1" applyNumberFormat="1" applyFont="1" applyBorder="1" applyAlignment="1">
      <alignment horizontal="center" vertical="center" wrapText="1"/>
    </xf>
    <xf numFmtId="3" fontId="136" fillId="0" borderId="46" xfId="2" applyNumberFormat="1" applyFont="1" applyBorder="1" applyAlignment="1" applyProtection="1">
      <alignment horizontal="center" vertical="center" wrapText="1"/>
      <protection locked="0"/>
    </xf>
    <xf numFmtId="3" fontId="136" fillId="0" borderId="0" xfId="2" applyNumberFormat="1" applyFont="1" applyAlignment="1" applyProtection="1">
      <alignment horizontal="center" vertical="center" wrapText="1"/>
      <protection locked="0"/>
    </xf>
    <xf numFmtId="4" fontId="148" fillId="0" borderId="0" xfId="2" applyNumberFormat="1" applyFont="1" applyAlignment="1" applyProtection="1">
      <alignment horizontal="center" vertical="center" wrapText="1"/>
      <protection locked="0"/>
    </xf>
    <xf numFmtId="3" fontId="136" fillId="0" borderId="39" xfId="2" applyNumberFormat="1" applyFont="1" applyBorder="1" applyAlignment="1" applyProtection="1">
      <alignment horizontal="center" vertical="center" wrapText="1"/>
      <protection locked="0"/>
    </xf>
    <xf numFmtId="4" fontId="148" fillId="0" borderId="20" xfId="2" applyNumberFormat="1" applyFont="1" applyBorder="1" applyAlignment="1" applyProtection="1">
      <alignment horizontal="center" vertical="center" wrapText="1"/>
      <protection locked="0"/>
    </xf>
    <xf numFmtId="3" fontId="136" fillId="3" borderId="46" xfId="2" applyNumberFormat="1" applyFont="1" applyFill="1" applyBorder="1" applyAlignment="1" applyProtection="1">
      <alignment horizontal="center" vertical="center" wrapText="1"/>
      <protection locked="0"/>
    </xf>
    <xf numFmtId="3" fontId="136" fillId="3" borderId="0" xfId="2" applyNumberFormat="1" applyFont="1" applyFill="1" applyAlignment="1" applyProtection="1">
      <alignment horizontal="center" vertical="center" wrapText="1"/>
      <protection locked="0"/>
    </xf>
    <xf numFmtId="4" fontId="148" fillId="3" borderId="0" xfId="2" applyNumberFormat="1" applyFont="1" applyFill="1" applyAlignment="1" applyProtection="1">
      <alignment horizontal="center" vertical="center" wrapText="1"/>
      <protection locked="0"/>
    </xf>
    <xf numFmtId="165" fontId="148" fillId="0" borderId="40" xfId="1" applyNumberFormat="1" applyFont="1" applyBorder="1" applyAlignment="1">
      <alignment horizontal="center" vertical="center" wrapText="1"/>
    </xf>
    <xf numFmtId="4" fontId="148" fillId="0" borderId="40" xfId="2" applyNumberFormat="1" applyFont="1" applyBorder="1" applyAlignment="1">
      <alignment horizontal="center" vertical="center" wrapText="1"/>
    </xf>
    <xf numFmtId="0" fontId="147" fillId="0" borderId="45" xfId="2" applyFont="1" applyBorder="1" applyAlignment="1">
      <alignment horizontal="left" vertical="center" wrapText="1"/>
    </xf>
    <xf numFmtId="3" fontId="136" fillId="3" borderId="47" xfId="2" applyNumberFormat="1" applyFont="1" applyFill="1" applyBorder="1" applyAlignment="1" applyProtection="1">
      <alignment horizontal="center" vertical="center" wrapText="1"/>
      <protection locked="0"/>
    </xf>
    <xf numFmtId="3" fontId="136" fillId="3" borderId="42" xfId="2" applyNumberFormat="1" applyFont="1" applyFill="1" applyBorder="1" applyAlignment="1" applyProtection="1">
      <alignment horizontal="center" vertical="center" wrapText="1"/>
      <protection locked="0"/>
    </xf>
    <xf numFmtId="4" fontId="148" fillId="3" borderId="42" xfId="2" applyNumberFormat="1" applyFont="1" applyFill="1" applyBorder="1" applyAlignment="1" applyProtection="1">
      <alignment horizontal="center" vertical="center" wrapText="1"/>
      <protection locked="0"/>
    </xf>
    <xf numFmtId="165" fontId="148" fillId="0" borderId="43" xfId="1" applyNumberFormat="1" applyFont="1" applyBorder="1" applyAlignment="1">
      <alignment horizontal="center" vertical="center" wrapText="1"/>
    </xf>
    <xf numFmtId="3" fontId="136" fillId="0" borderId="41" xfId="2" applyNumberFormat="1" applyFont="1" applyBorder="1" applyAlignment="1" applyProtection="1">
      <alignment horizontal="center" vertical="center" wrapText="1"/>
      <protection locked="0"/>
    </xf>
    <xf numFmtId="4" fontId="148" fillId="0" borderId="48" xfId="2" applyNumberFormat="1" applyFont="1" applyBorder="1" applyAlignment="1" applyProtection="1">
      <alignment horizontal="center" vertical="center" wrapText="1"/>
      <protection locked="0"/>
    </xf>
    <xf numFmtId="3" fontId="136" fillId="0" borderId="42" xfId="2" applyNumberFormat="1" applyFont="1" applyBorder="1" applyAlignment="1" applyProtection="1">
      <alignment horizontal="center" vertical="center" wrapText="1"/>
      <protection locked="0"/>
    </xf>
    <xf numFmtId="4" fontId="148" fillId="0" borderId="42" xfId="2" applyNumberFormat="1" applyFont="1" applyBorder="1" applyAlignment="1" applyProtection="1">
      <alignment horizontal="center" vertical="center" wrapText="1"/>
      <protection locked="0"/>
    </xf>
    <xf numFmtId="4" fontId="148" fillId="0" borderId="43" xfId="2" applyNumberFormat="1" applyFont="1" applyBorder="1" applyAlignment="1">
      <alignment horizontal="center" vertical="center" wrapText="1"/>
    </xf>
    <xf numFmtId="0" fontId="146" fillId="0" borderId="0" xfId="2" applyFont="1" applyAlignment="1">
      <alignment vertical="center" wrapText="1"/>
    </xf>
    <xf numFmtId="2" fontId="63" fillId="0" borderId="0" xfId="2" applyNumberFormat="1" applyFont="1" applyAlignment="1">
      <alignment vertical="center" wrapText="1"/>
    </xf>
    <xf numFmtId="0" fontId="47" fillId="0" borderId="0" xfId="2" applyFont="1" applyAlignment="1">
      <alignment vertical="center" wrapText="1"/>
    </xf>
    <xf numFmtId="0" fontId="149" fillId="0" borderId="0" xfId="2" applyFont="1" applyAlignment="1">
      <alignment vertical="center" wrapText="1"/>
    </xf>
    <xf numFmtId="2" fontId="48" fillId="0" borderId="0" xfId="2" applyNumberFormat="1" applyFont="1" applyAlignment="1">
      <alignment vertical="center" wrapText="1"/>
    </xf>
    <xf numFmtId="2" fontId="88" fillId="0" borderId="0" xfId="2" applyNumberFormat="1" applyFont="1" applyAlignment="1">
      <alignment horizontal="left" vertical="center" wrapText="1"/>
    </xf>
    <xf numFmtId="0" fontId="48" fillId="39" borderId="41" xfId="2" applyFont="1" applyFill="1" applyBorder="1" applyAlignment="1">
      <alignment horizontal="center" vertical="center" wrapText="1"/>
    </xf>
    <xf numFmtId="0" fontId="48" fillId="39" borderId="43" xfId="2" applyFont="1" applyFill="1" applyBorder="1" applyAlignment="1">
      <alignment horizontal="center" vertical="center" wrapText="1"/>
    </xf>
    <xf numFmtId="0" fontId="120" fillId="39" borderId="43" xfId="2" applyFont="1" applyFill="1" applyBorder="1" applyAlignment="1">
      <alignment horizontal="center" vertical="center" wrapText="1"/>
    </xf>
    <xf numFmtId="0" fontId="120" fillId="39" borderId="42" xfId="2" applyFont="1" applyFill="1" applyBorder="1" applyAlignment="1">
      <alignment horizontal="center" vertical="center" wrapText="1"/>
    </xf>
    <xf numFmtId="0" fontId="48" fillId="39" borderId="123" xfId="2" applyFont="1" applyFill="1" applyBorder="1" applyAlignment="1">
      <alignment horizontal="center" vertical="center" wrapText="1"/>
    </xf>
    <xf numFmtId="0" fontId="48" fillId="39" borderId="124" xfId="2" applyFont="1" applyFill="1" applyBorder="1" applyAlignment="1">
      <alignment horizontal="center" vertical="center" wrapText="1"/>
    </xf>
    <xf numFmtId="0" fontId="48" fillId="39" borderId="100" xfId="2" applyFont="1" applyFill="1" applyBorder="1" applyAlignment="1">
      <alignment horizontal="center" vertical="center" wrapText="1"/>
    </xf>
    <xf numFmtId="0" fontId="48" fillId="39" borderId="109" xfId="2" applyFont="1" applyFill="1" applyBorder="1" applyAlignment="1">
      <alignment horizontal="center" vertical="center" wrapText="1"/>
    </xf>
    <xf numFmtId="0" fontId="124" fillId="0" borderId="0" xfId="0" applyFont="1" applyAlignment="1">
      <alignment vertical="center"/>
    </xf>
    <xf numFmtId="0" fontId="123" fillId="0" borderId="0" xfId="0" applyFont="1" applyBorder="1" applyAlignment="1">
      <alignment vertical="center" wrapText="1"/>
    </xf>
    <xf numFmtId="0" fontId="123" fillId="0" borderId="0" xfId="0" applyFont="1" applyAlignment="1">
      <alignment vertical="center" wrapText="1"/>
    </xf>
    <xf numFmtId="0" fontId="123" fillId="0" borderId="0" xfId="0" applyFont="1" applyBorder="1" applyAlignment="1">
      <alignment horizontal="center" vertical="center" wrapText="1"/>
    </xf>
    <xf numFmtId="0" fontId="124" fillId="0" borderId="0" xfId="0" applyFont="1" applyBorder="1" applyAlignment="1">
      <alignment vertical="center" wrapText="1"/>
    </xf>
    <xf numFmtId="0" fontId="124" fillId="0" borderId="0" xfId="0" applyFont="1" applyAlignment="1">
      <alignment vertical="center" wrapText="1"/>
    </xf>
    <xf numFmtId="3" fontId="124" fillId="0" borderId="0" xfId="0" applyNumberFormat="1" applyFont="1" applyAlignment="1">
      <alignment vertical="center" wrapText="1"/>
    </xf>
    <xf numFmtId="0" fontId="139" fillId="0" borderId="0" xfId="0" applyFont="1" applyBorder="1" applyAlignment="1">
      <alignment horizontal="center" vertical="center" wrapText="1"/>
    </xf>
    <xf numFmtId="0" fontId="149" fillId="4" borderId="0" xfId="0" applyFont="1" applyFill="1" applyAlignment="1">
      <alignment vertical="center" wrapText="1"/>
    </xf>
    <xf numFmtId="0" fontId="47" fillId="4" borderId="0" xfId="0" applyFont="1" applyFill="1" applyAlignment="1">
      <alignment vertical="center" wrapText="1"/>
    </xf>
    <xf numFmtId="0" fontId="123" fillId="0" borderId="0" xfId="0" applyFont="1" applyAlignment="1">
      <alignment horizontal="right" vertical="center"/>
    </xf>
    <xf numFmtId="0" fontId="124" fillId="0" borderId="0" xfId="0" applyFont="1" applyAlignment="1">
      <alignment horizontal="left" vertical="center"/>
    </xf>
    <xf numFmtId="0" fontId="123" fillId="0" borderId="0" xfId="0" applyFont="1" applyAlignment="1" applyProtection="1">
      <alignment vertical="center" wrapText="1"/>
      <protection locked="0"/>
    </xf>
    <xf numFmtId="0" fontId="124" fillId="0" borderId="0" xfId="0" applyFont="1"/>
    <xf numFmtId="0" fontId="48" fillId="39" borderId="98" xfId="0" applyFont="1" applyFill="1" applyBorder="1" applyAlignment="1">
      <alignment horizontal="center" vertical="center" wrapText="1"/>
    </xf>
    <xf numFmtId="0" fontId="48" fillId="39" borderId="99" xfId="0" applyFont="1" applyFill="1" applyBorder="1" applyAlignment="1">
      <alignment horizontal="center" vertical="center" wrapText="1"/>
    </xf>
    <xf numFmtId="3" fontId="123" fillId="0" borderId="0" xfId="0" applyNumberFormat="1" applyFont="1" applyAlignment="1">
      <alignment vertical="center" wrapText="1"/>
    </xf>
    <xf numFmtId="0" fontId="88" fillId="0" borderId="31" xfId="0" applyFont="1" applyBorder="1" applyAlignment="1">
      <alignment horizontal="left" vertical="center" wrapText="1"/>
    </xf>
    <xf numFmtId="3" fontId="63" fillId="3" borderId="36" xfId="0" applyNumberFormat="1" applyFont="1" applyFill="1" applyBorder="1" applyAlignment="1" applyProtection="1">
      <alignment horizontal="center" vertical="center"/>
      <protection locked="0"/>
    </xf>
    <xf numFmtId="4" fontId="154" fillId="0" borderId="38" xfId="0" applyNumberFormat="1" applyFont="1" applyBorder="1" applyAlignment="1">
      <alignment horizontal="center" vertical="center"/>
    </xf>
    <xf numFmtId="0" fontId="88" fillId="0" borderId="44" xfId="0" applyFont="1" applyBorder="1" applyAlignment="1">
      <alignment horizontal="left" vertical="center" wrapText="1"/>
    </xf>
    <xf numFmtId="3" fontId="63" fillId="3" borderId="39" xfId="0" applyNumberFormat="1" applyFont="1" applyFill="1" applyBorder="1" applyAlignment="1" applyProtection="1">
      <alignment horizontal="center" vertical="center"/>
      <protection locked="0"/>
    </xf>
    <xf numFmtId="4" fontId="154" fillId="0" borderId="40" xfId="0" applyNumberFormat="1" applyFont="1" applyBorder="1" applyAlignment="1">
      <alignment horizontal="center" vertical="center"/>
    </xf>
    <xf numFmtId="4" fontId="154" fillId="0" borderId="40" xfId="0" applyNumberFormat="1" applyFont="1" applyBorder="1" applyAlignment="1">
      <alignment horizontal="center" vertical="center" wrapText="1"/>
    </xf>
    <xf numFmtId="0" fontId="88" fillId="0" borderId="45" xfId="0" applyFont="1" applyBorder="1" applyAlignment="1">
      <alignment horizontal="left" vertical="center" wrapText="1"/>
    </xf>
    <xf numFmtId="3" fontId="63" fillId="3" borderId="41" xfId="0" applyNumberFormat="1" applyFont="1" applyFill="1" applyBorder="1" applyAlignment="1" applyProtection="1">
      <alignment horizontal="center" vertical="center"/>
      <protection locked="0"/>
    </xf>
    <xf numFmtId="4" fontId="154" fillId="0" borderId="43" xfId="0" applyNumberFormat="1" applyFont="1" applyBorder="1" applyAlignment="1">
      <alignment horizontal="center" vertical="center" wrapText="1"/>
    </xf>
    <xf numFmtId="0" fontId="155" fillId="0" borderId="0" xfId="2" applyFont="1" applyAlignment="1">
      <alignment vertical="center"/>
    </xf>
    <xf numFmtId="0" fontId="156" fillId="0" borderId="0" xfId="2" applyFont="1" applyAlignment="1">
      <alignment horizontal="left" vertical="center"/>
    </xf>
    <xf numFmtId="0" fontId="159" fillId="0" borderId="0" xfId="2" applyFont="1" applyAlignment="1">
      <alignment vertical="center" wrapText="1"/>
    </xf>
    <xf numFmtId="0" fontId="138" fillId="0" borderId="0" xfId="2" applyFont="1" applyAlignment="1">
      <alignment horizontal="center" vertical="center" wrapText="1"/>
    </xf>
    <xf numFmtId="0" fontId="159" fillId="0" borderId="30" xfId="2" applyFont="1" applyBorder="1" applyAlignment="1">
      <alignment horizontal="left" vertical="center" wrapText="1"/>
    </xf>
    <xf numFmtId="3" fontId="159" fillId="0" borderId="32" xfId="2" applyNumberFormat="1" applyFont="1" applyBorder="1" applyAlignment="1">
      <alignment horizontal="center" vertical="center" wrapText="1"/>
    </xf>
    <xf numFmtId="4" fontId="161" fillId="0" borderId="35" xfId="2" applyNumberFormat="1" applyFont="1" applyBorder="1" applyAlignment="1">
      <alignment horizontal="center" vertical="center" wrapText="1"/>
    </xf>
    <xf numFmtId="0" fontId="156" fillId="0" borderId="0" xfId="2" applyFont="1" applyAlignment="1">
      <alignment vertical="center" wrapText="1"/>
    </xf>
    <xf numFmtId="0" fontId="162" fillId="0" borderId="0" xfId="2" applyFont="1" applyAlignment="1">
      <alignment vertical="center"/>
    </xf>
    <xf numFmtId="0" fontId="162" fillId="0" borderId="0" xfId="2" applyFont="1" applyAlignment="1">
      <alignment horizontal="left" vertical="center"/>
    </xf>
    <xf numFmtId="0" fontId="159" fillId="0" borderId="37" xfId="2" applyFont="1" applyBorder="1" applyAlignment="1">
      <alignment horizontal="center" vertical="center" wrapText="1"/>
    </xf>
    <xf numFmtId="4" fontId="148" fillId="0" borderId="38" xfId="0" applyNumberFormat="1" applyFont="1" applyBorder="1" applyAlignment="1">
      <alignment horizontal="center" vertical="center"/>
    </xf>
    <xf numFmtId="1" fontId="63" fillId="0" borderId="0" xfId="1" applyNumberFormat="1" applyFont="1" applyBorder="1" applyAlignment="1">
      <alignment horizontal="center" vertical="center"/>
    </xf>
    <xf numFmtId="4" fontId="148" fillId="0" borderId="0" xfId="2" applyNumberFormat="1" applyFont="1" applyAlignment="1">
      <alignment horizontal="center" vertical="center" wrapText="1"/>
    </xf>
    <xf numFmtId="2" fontId="145" fillId="0" borderId="0" xfId="2" applyNumberFormat="1" applyFont="1" applyAlignment="1">
      <alignment vertical="center" wrapText="1"/>
    </xf>
    <xf numFmtId="0" fontId="162" fillId="0" borderId="0" xfId="2" applyFont="1" applyAlignment="1">
      <alignment vertical="center" wrapText="1"/>
    </xf>
    <xf numFmtId="2" fontId="131" fillId="0" borderId="0" xfId="2" applyNumberFormat="1" applyFont="1" applyAlignment="1">
      <alignment vertical="center" wrapText="1"/>
    </xf>
    <xf numFmtId="2" fontId="131" fillId="0" borderId="0" xfId="2" applyNumberFormat="1" applyFont="1" applyAlignment="1">
      <alignment horizontal="left" vertical="center" wrapText="1"/>
    </xf>
    <xf numFmtId="10" fontId="137" fillId="0" borderId="0" xfId="2" applyNumberFormat="1" applyFont="1" applyAlignment="1">
      <alignment vertical="center" wrapText="1"/>
    </xf>
    <xf numFmtId="0" fontId="48" fillId="39" borderId="139" xfId="2" applyFont="1" applyFill="1" applyBorder="1" applyAlignment="1">
      <alignment horizontal="center" vertical="center" wrapText="1"/>
    </xf>
    <xf numFmtId="0" fontId="48" fillId="39" borderId="98" xfId="2" applyFont="1" applyFill="1" applyBorder="1" applyAlignment="1">
      <alignment horizontal="center" vertical="center" wrapText="1"/>
    </xf>
    <xf numFmtId="3" fontId="136" fillId="0" borderId="36" xfId="0" applyNumberFormat="1" applyFont="1" applyBorder="1" applyAlignment="1" applyProtection="1">
      <alignment horizontal="right" vertical="center"/>
      <protection locked="0"/>
    </xf>
    <xf numFmtId="3" fontId="136" fillId="0" borderId="39" xfId="0" applyNumberFormat="1" applyFont="1" applyBorder="1" applyAlignment="1" applyProtection="1">
      <alignment horizontal="right" vertical="center"/>
      <protection locked="0"/>
    </xf>
    <xf numFmtId="3" fontId="136" fillId="0" borderId="39" xfId="0" applyNumberFormat="1" applyFont="1" applyBorder="1" applyAlignment="1" applyProtection="1">
      <alignment horizontal="right" vertical="center" wrapText="1"/>
      <protection locked="0"/>
    </xf>
    <xf numFmtId="3" fontId="136" fillId="0" borderId="41" xfId="0" applyNumberFormat="1" applyFont="1" applyBorder="1" applyAlignment="1" applyProtection="1">
      <alignment horizontal="right" vertical="center" wrapText="1"/>
      <protection locked="0"/>
    </xf>
    <xf numFmtId="0" fontId="135" fillId="0" borderId="0" xfId="2" applyFont="1" applyAlignment="1">
      <alignment horizontal="right" vertical="center" wrapText="1"/>
    </xf>
    <xf numFmtId="3" fontId="136" fillId="0" borderId="36" xfId="2" applyNumberFormat="1" applyFont="1" applyBorder="1" applyAlignment="1" applyProtection="1">
      <alignment horizontal="right" vertical="center"/>
      <protection locked="0"/>
    </xf>
    <xf numFmtId="3" fontId="136" fillId="0" borderId="39" xfId="2" applyNumberFormat="1" applyFont="1" applyBorder="1" applyAlignment="1" applyProtection="1">
      <alignment horizontal="right" vertical="center"/>
      <protection locked="0"/>
    </xf>
    <xf numFmtId="3" fontId="136" fillId="0" borderId="39" xfId="2" applyNumberFormat="1" applyFont="1" applyBorder="1" applyAlignment="1" applyProtection="1">
      <alignment horizontal="right" vertical="center" wrapText="1"/>
      <protection locked="0"/>
    </xf>
    <xf numFmtId="3" fontId="136" fillId="0" borderId="41" xfId="2" applyNumberFormat="1" applyFont="1" applyBorder="1" applyAlignment="1" applyProtection="1">
      <alignment horizontal="right" vertical="center" wrapText="1"/>
      <protection locked="0"/>
    </xf>
    <xf numFmtId="4" fontId="148" fillId="0" borderId="38" xfId="0" applyNumberFormat="1" applyFont="1" applyBorder="1" applyAlignment="1">
      <alignment horizontal="right" vertical="center"/>
    </xf>
    <xf numFmtId="4" fontId="148" fillId="0" borderId="40" xfId="0" applyNumberFormat="1" applyFont="1" applyBorder="1" applyAlignment="1">
      <alignment horizontal="right" vertical="center"/>
    </xf>
    <xf numFmtId="4" fontId="148" fillId="0" borderId="40" xfId="0" applyNumberFormat="1" applyFont="1" applyBorder="1" applyAlignment="1">
      <alignment horizontal="right" vertical="center" wrapText="1"/>
    </xf>
    <xf numFmtId="4" fontId="148" fillId="0" borderId="43" xfId="0" applyNumberFormat="1" applyFont="1" applyBorder="1" applyAlignment="1">
      <alignment horizontal="right" vertical="center" wrapText="1"/>
    </xf>
    <xf numFmtId="4" fontId="148" fillId="0" borderId="38" xfId="2" applyNumberFormat="1" applyFont="1" applyBorder="1" applyAlignment="1">
      <alignment horizontal="right" vertical="center"/>
    </xf>
    <xf numFmtId="4" fontId="148" fillId="0" borderId="40" xfId="2" applyNumberFormat="1" applyFont="1" applyBorder="1" applyAlignment="1">
      <alignment horizontal="right" vertical="center"/>
    </xf>
    <xf numFmtId="4" fontId="148" fillId="0" borderId="40" xfId="2" applyNumberFormat="1" applyFont="1" applyBorder="1" applyAlignment="1">
      <alignment horizontal="right" vertical="center" wrapText="1"/>
    </xf>
    <xf numFmtId="4" fontId="148" fillId="0" borderId="43" xfId="2" applyNumberFormat="1" applyFont="1" applyBorder="1" applyAlignment="1">
      <alignment horizontal="right" vertical="center" wrapText="1"/>
    </xf>
    <xf numFmtId="3" fontId="136" fillId="3" borderId="36" xfId="2" applyNumberFormat="1" applyFont="1" applyFill="1" applyBorder="1" applyAlignment="1">
      <alignment horizontal="right" vertical="center"/>
    </xf>
    <xf numFmtId="3" fontId="136" fillId="3" borderId="39" xfId="2" applyNumberFormat="1" applyFont="1" applyFill="1" applyBorder="1" applyAlignment="1">
      <alignment horizontal="right" vertical="center"/>
    </xf>
    <xf numFmtId="3" fontId="136" fillId="0" borderId="39" xfId="2" applyNumberFormat="1" applyFont="1" applyBorder="1" applyAlignment="1">
      <alignment horizontal="right" vertical="center" wrapText="1"/>
    </xf>
    <xf numFmtId="3" fontId="136" fillId="3" borderId="39" xfId="2" applyNumberFormat="1" applyFont="1" applyFill="1" applyBorder="1" applyAlignment="1">
      <alignment horizontal="right" vertical="center" wrapText="1"/>
    </xf>
    <xf numFmtId="3" fontId="136" fillId="3" borderId="41" xfId="2" applyNumberFormat="1" applyFont="1" applyFill="1" applyBorder="1" applyAlignment="1">
      <alignment horizontal="right" vertical="center" wrapText="1"/>
    </xf>
    <xf numFmtId="4" fontId="148" fillId="3" borderId="37" xfId="2" applyNumberFormat="1" applyFont="1" applyFill="1" applyBorder="1" applyAlignment="1">
      <alignment horizontal="right" vertical="center"/>
    </xf>
    <xf numFmtId="165" fontId="148" fillId="0" borderId="38" xfId="1" applyNumberFormat="1" applyFont="1" applyBorder="1" applyAlignment="1">
      <alignment horizontal="right" vertical="center"/>
    </xf>
    <xf numFmtId="4" fontId="148" fillId="3" borderId="0" xfId="2" applyNumberFormat="1" applyFont="1" applyFill="1" applyAlignment="1">
      <alignment horizontal="right" vertical="center"/>
    </xf>
    <xf numFmtId="165" fontId="148" fillId="0" borderId="40" xfId="1" applyNumberFormat="1" applyFont="1" applyBorder="1" applyAlignment="1">
      <alignment horizontal="right" vertical="center"/>
    </xf>
    <xf numFmtId="4" fontId="148" fillId="0" borderId="0" xfId="2" applyNumberFormat="1" applyFont="1" applyAlignment="1">
      <alignment horizontal="right" vertical="center" wrapText="1"/>
    </xf>
    <xf numFmtId="4" fontId="148" fillId="3" borderId="0" xfId="2" applyNumberFormat="1" applyFont="1" applyFill="1" applyAlignment="1">
      <alignment horizontal="right" vertical="center" wrapText="1"/>
    </xf>
    <xf numFmtId="165" fontId="148" fillId="0" borderId="40" xfId="1" applyNumberFormat="1" applyFont="1" applyBorder="1" applyAlignment="1">
      <alignment horizontal="right" vertical="center" wrapText="1"/>
    </xf>
    <xf numFmtId="4" fontId="148" fillId="3" borderId="42" xfId="2" applyNumberFormat="1" applyFont="1" applyFill="1" applyBorder="1" applyAlignment="1">
      <alignment horizontal="right" vertical="center" wrapText="1"/>
    </xf>
    <xf numFmtId="165" fontId="148" fillId="0" borderId="43" xfId="1" applyNumberFormat="1" applyFont="1" applyBorder="1" applyAlignment="1">
      <alignment horizontal="right" vertical="center" wrapText="1"/>
    </xf>
    <xf numFmtId="0" fontId="146" fillId="2" borderId="0" xfId="5" applyFont="1" applyFill="1" applyAlignment="1">
      <alignment horizontal="center" vertical="center"/>
    </xf>
    <xf numFmtId="0" fontId="159" fillId="0" borderId="0" xfId="2" applyFont="1" applyAlignment="1">
      <alignment horizontal="center" vertical="center" wrapText="1"/>
    </xf>
    <xf numFmtId="0" fontId="159" fillId="0" borderId="37" xfId="2" applyFont="1" applyBorder="1" applyAlignment="1">
      <alignment vertical="center" wrapText="1"/>
    </xf>
    <xf numFmtId="3" fontId="159" fillId="0" borderId="0" xfId="2" applyNumberFormat="1" applyFont="1" applyAlignment="1">
      <alignment vertical="center" wrapText="1"/>
    </xf>
    <xf numFmtId="0" fontId="159" fillId="0" borderId="88" xfId="2" applyFont="1" applyBorder="1" applyAlignment="1">
      <alignment vertical="center" wrapText="1"/>
    </xf>
    <xf numFmtId="0" fontId="163" fillId="0" borderId="0" xfId="2" applyFont="1" applyAlignment="1">
      <alignment horizontal="left" vertical="center"/>
    </xf>
    <xf numFmtId="0" fontId="159" fillId="0" borderId="89" xfId="2" applyFont="1" applyBorder="1" applyAlignment="1">
      <alignment vertical="center" wrapText="1"/>
    </xf>
    <xf numFmtId="0" fontId="159" fillId="0" borderId="42" xfId="2" applyFont="1" applyBorder="1" applyAlignment="1">
      <alignment vertical="center" wrapText="1"/>
    </xf>
    <xf numFmtId="0" fontId="163" fillId="0" borderId="0" xfId="2" applyFont="1" applyAlignment="1">
      <alignment horizontal="center" vertical="center" wrapText="1"/>
    </xf>
    <xf numFmtId="0" fontId="163" fillId="0" borderId="0" xfId="2" applyFont="1" applyAlignment="1">
      <alignment vertical="center" wrapText="1"/>
    </xf>
    <xf numFmtId="3" fontId="136" fillId="3" borderId="36" xfId="2" applyNumberFormat="1" applyFont="1" applyFill="1" applyBorder="1" applyAlignment="1" applyProtection="1">
      <alignment horizontal="center" vertical="center"/>
      <protection locked="0"/>
    </xf>
    <xf numFmtId="4" fontId="148" fillId="0" borderId="38" xfId="2" applyNumberFormat="1" applyFont="1" applyBorder="1" applyAlignment="1" applyProtection="1">
      <alignment horizontal="center" vertical="center"/>
      <protection locked="0"/>
    </xf>
    <xf numFmtId="3" fontId="136" fillId="3" borderId="39" xfId="2" applyNumberFormat="1" applyFont="1" applyFill="1" applyBorder="1" applyAlignment="1" applyProtection="1">
      <alignment horizontal="center" vertical="center"/>
      <protection locked="0"/>
    </xf>
    <xf numFmtId="4" fontId="148" fillId="3" borderId="40" xfId="2" applyNumberFormat="1" applyFont="1" applyFill="1" applyBorder="1" applyAlignment="1" applyProtection="1">
      <alignment horizontal="center" vertical="center"/>
      <protection locked="0"/>
    </xf>
    <xf numFmtId="4" fontId="148" fillId="0" borderId="40" xfId="2" applyNumberFormat="1" applyFont="1" applyBorder="1" applyAlignment="1" applyProtection="1">
      <alignment horizontal="center" vertical="center"/>
      <protection locked="0"/>
    </xf>
    <xf numFmtId="4" fontId="148" fillId="0" borderId="40" xfId="2" applyNumberFormat="1" applyFont="1" applyBorder="1" applyAlignment="1" applyProtection="1">
      <alignment horizontal="center" vertical="center" wrapText="1"/>
      <protection locked="0"/>
    </xf>
    <xf numFmtId="3" fontId="136" fillId="3" borderId="39" xfId="2" applyNumberFormat="1" applyFont="1" applyFill="1" applyBorder="1" applyAlignment="1" applyProtection="1">
      <alignment horizontal="center" vertical="center" wrapText="1"/>
      <protection locked="0"/>
    </xf>
    <xf numFmtId="4" fontId="148" fillId="3" borderId="40" xfId="2" applyNumberFormat="1" applyFont="1" applyFill="1" applyBorder="1" applyAlignment="1" applyProtection="1">
      <alignment horizontal="center" vertical="center" wrapText="1"/>
      <protection locked="0"/>
    </xf>
    <xf numFmtId="3" fontId="136" fillId="3" borderId="41" xfId="2" applyNumberFormat="1" applyFont="1" applyFill="1" applyBorder="1" applyAlignment="1" applyProtection="1">
      <alignment horizontal="center" vertical="center" wrapText="1"/>
      <protection locked="0"/>
    </xf>
    <xf numFmtId="4" fontId="148" fillId="3" borderId="43" xfId="2" applyNumberFormat="1" applyFont="1" applyFill="1" applyBorder="1" applyAlignment="1" applyProtection="1">
      <alignment horizontal="center" vertical="center" wrapText="1"/>
      <protection locked="0"/>
    </xf>
    <xf numFmtId="4" fontId="148" fillId="0" borderId="43" xfId="2" applyNumberFormat="1" applyFont="1" applyBorder="1" applyAlignment="1" applyProtection="1">
      <alignment horizontal="center" vertical="center" wrapText="1"/>
      <protection locked="0"/>
    </xf>
    <xf numFmtId="0" fontId="163" fillId="0" borderId="0" xfId="2" applyFont="1"/>
    <xf numFmtId="2" fontId="159" fillId="0" borderId="0" xfId="2" applyNumberFormat="1" applyFont="1" applyAlignment="1">
      <alignment vertical="center" wrapText="1"/>
    </xf>
    <xf numFmtId="49" fontId="146" fillId="0" borderId="0" xfId="2" applyNumberFormat="1" applyFont="1" applyAlignment="1">
      <alignment horizontal="left" vertical="center" wrapText="1"/>
    </xf>
    <xf numFmtId="0" fontId="141" fillId="0" borderId="0" xfId="2" applyFont="1" applyAlignment="1">
      <alignment horizontal="left" vertical="center"/>
    </xf>
    <xf numFmtId="0" fontId="48" fillId="0" borderId="0" xfId="2" applyFont="1" applyAlignment="1">
      <alignment horizontal="center" vertical="center" wrapText="1"/>
    </xf>
    <xf numFmtId="0" fontId="48" fillId="0" borderId="0" xfId="2" applyFont="1" applyAlignment="1">
      <alignment vertical="center" wrapText="1"/>
    </xf>
    <xf numFmtId="3" fontId="48" fillId="0" borderId="0" xfId="2" applyNumberFormat="1" applyFont="1" applyAlignment="1">
      <alignment vertical="center" wrapText="1"/>
    </xf>
    <xf numFmtId="0" fontId="142" fillId="0" borderId="0" xfId="2" applyFont="1" applyAlignment="1">
      <alignment vertical="center" wrapText="1"/>
    </xf>
    <xf numFmtId="0" fontId="143" fillId="0" borderId="0" xfId="2" applyFont="1" applyAlignment="1">
      <alignment horizontal="center" vertical="center" wrapText="1"/>
    </xf>
    <xf numFmtId="0" fontId="168" fillId="0" borderId="0" xfId="2" applyFont="1" applyAlignment="1">
      <alignment horizontal="center" vertical="center" wrapText="1"/>
    </xf>
    <xf numFmtId="0" fontId="168" fillId="0" borderId="0" xfId="2" applyFont="1" applyAlignment="1">
      <alignment vertical="center" wrapText="1"/>
    </xf>
    <xf numFmtId="0" fontId="47" fillId="0" borderId="0" xfId="2" applyFont="1" applyAlignment="1">
      <alignment horizontal="center" vertical="center" wrapText="1"/>
    </xf>
    <xf numFmtId="4" fontId="54" fillId="0" borderId="0" xfId="2" applyNumberFormat="1" applyFont="1" applyAlignment="1">
      <alignment horizontal="center" vertical="center"/>
    </xf>
    <xf numFmtId="9" fontId="121" fillId="0" borderId="0" xfId="8" applyFont="1" applyBorder="1" applyAlignment="1">
      <alignment horizontal="center" vertical="center"/>
    </xf>
    <xf numFmtId="0" fontId="168" fillId="0" borderId="0" xfId="2" applyFont="1"/>
    <xf numFmtId="0" fontId="168" fillId="0" borderId="0" xfId="2" applyFont="1" applyAlignment="1">
      <alignment horizontal="left" vertical="center" wrapText="1"/>
    </xf>
    <xf numFmtId="2" fontId="168" fillId="0" borderId="0" xfId="1" applyNumberFormat="1" applyFont="1" applyBorder="1" applyAlignment="1">
      <alignment horizontal="center" vertical="center"/>
    </xf>
    <xf numFmtId="2" fontId="168" fillId="0" borderId="0" xfId="1" applyNumberFormat="1" applyFont="1" applyBorder="1" applyAlignment="1">
      <alignment horizontal="center" vertical="center" wrapText="1"/>
    </xf>
    <xf numFmtId="0" fontId="152" fillId="0" borderId="0" xfId="2" applyFont="1" applyAlignment="1">
      <alignment horizontal="left" vertical="center" wrapText="1"/>
    </xf>
    <xf numFmtId="3" fontId="122" fillId="0" borderId="0" xfId="2" applyNumberFormat="1" applyFont="1" applyAlignment="1">
      <alignment vertical="center" wrapText="1"/>
    </xf>
    <xf numFmtId="3" fontId="122" fillId="0" borderId="0" xfId="0" applyNumberFormat="1" applyFont="1" applyBorder="1" applyAlignment="1" applyProtection="1">
      <alignment horizontal="center" vertical="center"/>
      <protection locked="0"/>
    </xf>
    <xf numFmtId="4" fontId="153" fillId="0" borderId="0" xfId="0" applyNumberFormat="1" applyFont="1" applyBorder="1" applyAlignment="1">
      <alignment horizontal="center" vertical="center"/>
    </xf>
    <xf numFmtId="3" fontId="122" fillId="0" borderId="0" xfId="2" applyNumberFormat="1" applyFont="1" applyAlignment="1" applyProtection="1">
      <alignment horizontal="center" vertical="center"/>
      <protection locked="0"/>
    </xf>
    <xf numFmtId="166" fontId="153" fillId="0" borderId="0" xfId="2" applyNumberFormat="1" applyFont="1" applyAlignment="1">
      <alignment horizontal="center" vertical="center"/>
    </xf>
    <xf numFmtId="3" fontId="122" fillId="3" borderId="0" xfId="2" applyNumberFormat="1" applyFont="1" applyFill="1" applyAlignment="1" applyProtection="1">
      <alignment horizontal="center" vertical="center"/>
      <protection locked="0"/>
    </xf>
    <xf numFmtId="165" fontId="153" fillId="0" borderId="0" xfId="1" applyNumberFormat="1" applyFont="1" applyBorder="1" applyAlignment="1">
      <alignment horizontal="center" vertical="center"/>
    </xf>
    <xf numFmtId="4" fontId="153" fillId="0" borderId="0" xfId="2" applyNumberFormat="1" applyFont="1" applyAlignment="1">
      <alignment horizontal="center" vertical="center"/>
    </xf>
    <xf numFmtId="3" fontId="122" fillId="0" borderId="0" xfId="0" applyNumberFormat="1" applyFont="1" applyBorder="1" applyAlignment="1" applyProtection="1">
      <alignment horizontal="center" vertical="center" wrapText="1"/>
      <protection locked="0"/>
    </xf>
    <xf numFmtId="3" fontId="122" fillId="0" borderId="0" xfId="2" applyNumberFormat="1" applyFont="1" applyAlignment="1" applyProtection="1">
      <alignment horizontal="center" vertical="center" wrapText="1"/>
      <protection locked="0"/>
    </xf>
    <xf numFmtId="3" fontId="122" fillId="3" borderId="0" xfId="2" applyNumberFormat="1" applyFont="1" applyFill="1" applyAlignment="1" applyProtection="1">
      <alignment horizontal="center" vertical="center" wrapText="1"/>
      <protection locked="0"/>
    </xf>
    <xf numFmtId="4" fontId="153" fillId="0" borderId="0" xfId="0" applyNumberFormat="1" applyFont="1" applyBorder="1" applyAlignment="1">
      <alignment horizontal="center" vertical="center" wrapText="1"/>
    </xf>
    <xf numFmtId="166" fontId="153" fillId="0" borderId="0" xfId="2" applyNumberFormat="1" applyFont="1" applyAlignment="1">
      <alignment horizontal="center" vertical="center" wrapText="1"/>
    </xf>
    <xf numFmtId="165" fontId="153" fillId="0" borderId="0" xfId="1" applyNumberFormat="1" applyFont="1" applyBorder="1" applyAlignment="1">
      <alignment horizontal="center" vertical="center" wrapText="1"/>
    </xf>
    <xf numFmtId="4" fontId="153" fillId="0" borderId="0" xfId="2" applyNumberFormat="1" applyFont="1" applyAlignment="1">
      <alignment horizontal="center" vertical="center" wrapText="1"/>
    </xf>
    <xf numFmtId="4" fontId="54" fillId="0" borderId="0" xfId="2" applyNumberFormat="1" applyFont="1" applyAlignment="1">
      <alignment horizontal="center" vertical="center" wrapText="1"/>
    </xf>
    <xf numFmtId="0" fontId="169" fillId="0" borderId="0" xfId="2" applyFont="1" applyAlignment="1">
      <alignment horizontal="center" vertical="center" wrapText="1"/>
    </xf>
    <xf numFmtId="166" fontId="169" fillId="0" borderId="0" xfId="2" applyNumberFormat="1" applyFont="1" applyAlignment="1">
      <alignment horizontal="center" vertical="center" wrapText="1"/>
    </xf>
    <xf numFmtId="165" fontId="169" fillId="0" borderId="0" xfId="1" applyNumberFormat="1" applyFont="1" applyBorder="1" applyAlignment="1">
      <alignment horizontal="center" vertical="center" wrapText="1"/>
    </xf>
    <xf numFmtId="4" fontId="169" fillId="0" borderId="0" xfId="2" applyNumberFormat="1" applyFont="1" applyAlignment="1">
      <alignment horizontal="center" vertical="center" wrapText="1"/>
    </xf>
    <xf numFmtId="166" fontId="170" fillId="0" borderId="0" xfId="2" applyNumberFormat="1" applyFont="1" applyAlignment="1">
      <alignment horizontal="center" vertical="center" wrapText="1"/>
    </xf>
    <xf numFmtId="0" fontId="88" fillId="0" borderId="0" xfId="2" applyFont="1" applyAlignment="1">
      <alignment horizontal="left" vertical="center" wrapText="1"/>
    </xf>
    <xf numFmtId="3" fontId="88" fillId="0" borderId="0" xfId="2" applyNumberFormat="1" applyFont="1" applyAlignment="1">
      <alignment horizontal="center" vertical="center" wrapText="1"/>
    </xf>
    <xf numFmtId="3" fontId="169" fillId="0" borderId="0" xfId="2" applyNumberFormat="1" applyFont="1" applyAlignment="1">
      <alignment horizontal="center" vertical="center" wrapText="1"/>
    </xf>
    <xf numFmtId="4" fontId="170" fillId="0" borderId="0" xfId="2" applyNumberFormat="1" applyFont="1" applyAlignment="1">
      <alignment horizontal="center" vertical="center" wrapText="1"/>
    </xf>
    <xf numFmtId="2" fontId="168" fillId="0" borderId="0" xfId="2" applyNumberFormat="1" applyFont="1" applyAlignment="1">
      <alignment vertical="center" wrapText="1"/>
    </xf>
    <xf numFmtId="0" fontId="171" fillId="0" borderId="0" xfId="2" applyFont="1" applyAlignment="1">
      <alignment vertical="center" wrapText="1"/>
    </xf>
    <xf numFmtId="2" fontId="133" fillId="0" borderId="0" xfId="2" applyNumberFormat="1" applyFont="1" applyAlignment="1">
      <alignment vertical="center" wrapText="1"/>
    </xf>
    <xf numFmtId="2" fontId="132" fillId="0" borderId="0" xfId="2" applyNumberFormat="1" applyFont="1" applyAlignment="1">
      <alignment vertical="center" wrapText="1"/>
    </xf>
    <xf numFmtId="0" fontId="47" fillId="0" borderId="0" xfId="2" applyFont="1" applyAlignment="1">
      <alignment horizontal="left" vertical="center"/>
    </xf>
    <xf numFmtId="0" fontId="48" fillId="0" borderId="0" xfId="2" applyFont="1" applyAlignment="1">
      <alignment horizontal="left" vertical="center" wrapText="1"/>
    </xf>
    <xf numFmtId="3" fontId="47" fillId="0" borderId="0" xfId="2" applyNumberFormat="1" applyFont="1" applyAlignment="1">
      <alignment vertical="center" wrapText="1"/>
    </xf>
    <xf numFmtId="3" fontId="47" fillId="0" borderId="0" xfId="0" applyNumberFormat="1" applyFont="1" applyBorder="1" applyAlignment="1" applyProtection="1">
      <alignment horizontal="center" vertical="center"/>
      <protection locked="0"/>
    </xf>
    <xf numFmtId="4" fontId="149" fillId="0" borderId="0" xfId="0" applyNumberFormat="1" applyFont="1" applyBorder="1" applyAlignment="1">
      <alignment horizontal="center" vertical="center"/>
    </xf>
    <xf numFmtId="3" fontId="47" fillId="0" borderId="0" xfId="2" applyNumberFormat="1" applyFont="1" applyAlignment="1" applyProtection="1">
      <alignment horizontal="center" vertical="center"/>
      <protection locked="0"/>
    </xf>
    <xf numFmtId="166" fontId="149" fillId="0" borderId="0" xfId="2" applyNumberFormat="1" applyFont="1" applyAlignment="1">
      <alignment horizontal="center" vertical="center"/>
    </xf>
    <xf numFmtId="3" fontId="47" fillId="3" borderId="0" xfId="2" applyNumberFormat="1" applyFont="1" applyFill="1" applyAlignment="1" applyProtection="1">
      <alignment horizontal="center" vertical="center"/>
      <protection locked="0"/>
    </xf>
    <xf numFmtId="165" fontId="149" fillId="0" borderId="0" xfId="1" applyNumberFormat="1" applyFont="1" applyBorder="1" applyAlignment="1">
      <alignment horizontal="center" vertical="center"/>
    </xf>
    <xf numFmtId="4" fontId="149" fillId="0" borderId="0" xfId="2" applyNumberFormat="1" applyFont="1" applyAlignment="1">
      <alignment horizontal="center" vertical="center"/>
    </xf>
    <xf numFmtId="9" fontId="47" fillId="0" borderId="0" xfId="8" applyFont="1" applyBorder="1" applyAlignment="1">
      <alignment horizontal="center" vertical="center"/>
    </xf>
    <xf numFmtId="0" fontId="47" fillId="0" borderId="0" xfId="2" applyFont="1"/>
    <xf numFmtId="0" fontId="47" fillId="0" borderId="0" xfId="2" applyFont="1" applyAlignment="1">
      <alignment horizontal="left" vertical="center" wrapText="1"/>
    </xf>
    <xf numFmtId="2" fontId="47" fillId="0" borderId="0" xfId="1" applyNumberFormat="1" applyFont="1" applyBorder="1" applyAlignment="1">
      <alignment horizontal="center" vertical="center"/>
    </xf>
    <xf numFmtId="2" fontId="47" fillId="0" borderId="0" xfId="1" applyNumberFormat="1" applyFont="1" applyBorder="1" applyAlignment="1">
      <alignment horizontal="center" vertical="center" wrapText="1"/>
    </xf>
    <xf numFmtId="3" fontId="47" fillId="0" borderId="0" xfId="0" applyNumberFormat="1" applyFont="1" applyBorder="1" applyAlignment="1" applyProtection="1">
      <alignment horizontal="center" vertical="center" wrapText="1"/>
      <protection locked="0"/>
    </xf>
    <xf numFmtId="3" fontId="47" fillId="0" borderId="0" xfId="2" applyNumberFormat="1" applyFont="1" applyAlignment="1" applyProtection="1">
      <alignment horizontal="center" vertical="center" wrapText="1"/>
      <protection locked="0"/>
    </xf>
    <xf numFmtId="3" fontId="63" fillId="0" borderId="0" xfId="2" applyNumberFormat="1" applyFont="1" applyAlignment="1">
      <alignment vertical="center" wrapText="1"/>
    </xf>
    <xf numFmtId="3" fontId="63" fillId="0" borderId="0" xfId="0" applyNumberFormat="1" applyFont="1" applyBorder="1" applyAlignment="1" applyProtection="1">
      <alignment horizontal="center" vertical="center"/>
      <protection locked="0"/>
    </xf>
    <xf numFmtId="4" fontId="154" fillId="0" borderId="0" xfId="0" applyNumberFormat="1" applyFont="1" applyBorder="1" applyAlignment="1">
      <alignment horizontal="center" vertical="center"/>
    </xf>
    <xf numFmtId="3" fontId="63" fillId="0" borderId="0" xfId="2" applyNumberFormat="1" applyFont="1" applyAlignment="1" applyProtection="1">
      <alignment horizontal="center" vertical="center"/>
      <protection locked="0"/>
    </xf>
    <xf numFmtId="166" fontId="154" fillId="0" borderId="0" xfId="2" applyNumberFormat="1" applyFont="1" applyAlignment="1">
      <alignment horizontal="center" vertical="center"/>
    </xf>
    <xf numFmtId="3" fontId="63" fillId="3" borderId="0" xfId="2" applyNumberFormat="1" applyFont="1" applyFill="1" applyAlignment="1" applyProtection="1">
      <alignment horizontal="center" vertical="center"/>
      <protection locked="0"/>
    </xf>
    <xf numFmtId="165" fontId="154" fillId="0" borderId="0" xfId="1" applyNumberFormat="1" applyFont="1" applyBorder="1" applyAlignment="1">
      <alignment horizontal="center" vertical="center"/>
    </xf>
    <xf numFmtId="4" fontId="154" fillId="0" borderId="0" xfId="2" applyNumberFormat="1" applyFont="1" applyAlignment="1">
      <alignment horizontal="center" vertical="center"/>
    </xf>
    <xf numFmtId="3" fontId="63" fillId="0" borderId="0" xfId="0" applyNumberFormat="1" applyFont="1" applyBorder="1" applyAlignment="1" applyProtection="1">
      <alignment horizontal="center" vertical="center" wrapText="1"/>
      <protection locked="0"/>
    </xf>
    <xf numFmtId="3" fontId="63" fillId="0" borderId="0" xfId="2" applyNumberFormat="1" applyFont="1" applyAlignment="1" applyProtection="1">
      <alignment horizontal="center" vertical="center" wrapText="1"/>
      <protection locked="0"/>
    </xf>
    <xf numFmtId="3" fontId="63" fillId="3" borderId="0" xfId="2" applyNumberFormat="1" applyFont="1" applyFill="1" applyAlignment="1" applyProtection="1">
      <alignment horizontal="center" vertical="center" wrapText="1"/>
      <protection locked="0"/>
    </xf>
    <xf numFmtId="4" fontId="154" fillId="0" borderId="0" xfId="0" applyNumberFormat="1" applyFont="1" applyBorder="1" applyAlignment="1">
      <alignment horizontal="center" vertical="center" wrapText="1"/>
    </xf>
    <xf numFmtId="166" fontId="154" fillId="0" borderId="0" xfId="2" applyNumberFormat="1" applyFont="1" applyAlignment="1">
      <alignment horizontal="center" vertical="center" wrapText="1"/>
    </xf>
    <xf numFmtId="165" fontId="154" fillId="0" borderId="0" xfId="1" applyNumberFormat="1" applyFont="1" applyBorder="1" applyAlignment="1">
      <alignment horizontal="center" vertical="center" wrapText="1"/>
    </xf>
    <xf numFmtId="4" fontId="154" fillId="0" borderId="0" xfId="2" applyNumberFormat="1" applyFont="1" applyAlignment="1">
      <alignment horizontal="center" vertical="center" wrapText="1"/>
    </xf>
    <xf numFmtId="4" fontId="149" fillId="0" borderId="0" xfId="2" applyNumberFormat="1" applyFont="1" applyAlignment="1">
      <alignment horizontal="center" vertical="center" wrapText="1"/>
    </xf>
    <xf numFmtId="2" fontId="47" fillId="0" borderId="0" xfId="2" applyNumberFormat="1" applyFont="1" applyAlignment="1">
      <alignment vertical="center" wrapText="1"/>
    </xf>
    <xf numFmtId="0" fontId="154" fillId="0" borderId="0" xfId="2" applyFont="1" applyAlignment="1">
      <alignment vertical="center" wrapText="1"/>
    </xf>
    <xf numFmtId="2" fontId="88" fillId="0" borderId="0" xfId="2" applyNumberFormat="1" applyFont="1" applyAlignment="1">
      <alignment vertical="center" wrapText="1"/>
    </xf>
    <xf numFmtId="10" fontId="63" fillId="0" borderId="0" xfId="2" applyNumberFormat="1" applyFont="1" applyAlignment="1">
      <alignment vertical="center" wrapText="1"/>
    </xf>
    <xf numFmtId="0" fontId="159" fillId="0" borderId="96" xfId="2" applyFont="1" applyBorder="1" applyAlignment="1">
      <alignment vertical="center" wrapText="1"/>
    </xf>
    <xf numFmtId="3" fontId="159" fillId="0" borderId="37" xfId="2" applyNumberFormat="1" applyFont="1" applyBorder="1" applyAlignment="1">
      <alignment vertical="center" wrapText="1"/>
    </xf>
    <xf numFmtId="0" fontId="159" fillId="0" borderId="38" xfId="2" applyFont="1" applyBorder="1" applyAlignment="1">
      <alignment vertical="center" wrapText="1"/>
    </xf>
    <xf numFmtId="0" fontId="102" fillId="0" borderId="0" xfId="2" applyFont="1" applyAlignment="1">
      <alignment vertical="center" wrapText="1"/>
    </xf>
    <xf numFmtId="3" fontId="159" fillId="0" borderId="30" xfId="2" applyNumberFormat="1" applyFont="1" applyBorder="1" applyAlignment="1">
      <alignment horizontal="center" vertical="center" wrapText="1"/>
    </xf>
    <xf numFmtId="0" fontId="102" fillId="0" borderId="0" xfId="2" applyFont="1" applyAlignment="1">
      <alignment vertical="center"/>
    </xf>
    <xf numFmtId="0" fontId="102" fillId="0" borderId="0" xfId="2" applyFont="1" applyAlignment="1">
      <alignment horizontal="left" vertical="center"/>
    </xf>
    <xf numFmtId="0" fontId="48" fillId="39" borderId="145" xfId="2" applyFont="1" applyFill="1" applyBorder="1" applyAlignment="1">
      <alignment horizontal="center" vertical="center" wrapText="1"/>
    </xf>
    <xf numFmtId="0" fontId="48" fillId="39" borderId="147" xfId="2" applyFont="1" applyFill="1" applyBorder="1" applyAlignment="1">
      <alignment horizontal="center" vertical="center" wrapText="1"/>
    </xf>
    <xf numFmtId="1" fontId="47" fillId="0" borderId="0" xfId="21" applyNumberFormat="1" applyFont="1" applyBorder="1" applyAlignment="1">
      <alignment horizontal="center" vertical="center"/>
    </xf>
    <xf numFmtId="2" fontId="47" fillId="0" borderId="0" xfId="21" applyNumberFormat="1" applyFont="1" applyBorder="1" applyAlignment="1">
      <alignment horizontal="center" vertical="center"/>
    </xf>
    <xf numFmtId="14" fontId="47" fillId="0" borderId="0" xfId="2" applyNumberFormat="1" applyFont="1" applyAlignment="1">
      <alignment horizontal="left" vertical="center" wrapText="1"/>
    </xf>
    <xf numFmtId="3" fontId="136" fillId="3" borderId="31" xfId="2" applyNumberFormat="1" applyFont="1" applyFill="1" applyBorder="1" applyAlignment="1" applyProtection="1">
      <alignment horizontal="center" vertical="center"/>
      <protection locked="0"/>
    </xf>
    <xf numFmtId="0" fontId="102" fillId="0" borderId="0" xfId="2" applyFont="1"/>
    <xf numFmtId="2" fontId="63" fillId="0" borderId="0" xfId="21" applyNumberFormat="1" applyFont="1" applyBorder="1" applyAlignment="1">
      <alignment horizontal="center" vertical="center"/>
    </xf>
    <xf numFmtId="3" fontId="136" fillId="3" borderId="44" xfId="2" applyNumberFormat="1" applyFont="1" applyFill="1" applyBorder="1" applyAlignment="1" applyProtection="1">
      <alignment horizontal="center" vertical="center"/>
      <protection locked="0"/>
    </xf>
    <xf numFmtId="3" fontId="136" fillId="0" borderId="44" xfId="2" applyNumberFormat="1" applyFont="1" applyBorder="1" applyAlignment="1" applyProtection="1">
      <alignment horizontal="center" vertical="center" wrapText="1"/>
      <protection locked="0"/>
    </xf>
    <xf numFmtId="3" fontId="136" fillId="3" borderId="44" xfId="2" applyNumberFormat="1" applyFont="1" applyFill="1" applyBorder="1" applyAlignment="1" applyProtection="1">
      <alignment horizontal="center" vertical="center" wrapText="1"/>
      <protection locked="0"/>
    </xf>
    <xf numFmtId="3" fontId="136" fillId="3" borderId="45" xfId="2" applyNumberFormat="1" applyFont="1" applyFill="1" applyBorder="1" applyAlignment="1" applyProtection="1">
      <alignment horizontal="center" vertical="center" wrapText="1"/>
      <protection locked="0"/>
    </xf>
    <xf numFmtId="0" fontId="172" fillId="0" borderId="0" xfId="2" applyFont="1" applyAlignment="1">
      <alignment vertical="center" wrapText="1"/>
    </xf>
    <xf numFmtId="0" fontId="63" fillId="0" borderId="0" xfId="0" applyFont="1" applyAlignment="1">
      <alignment vertical="center"/>
    </xf>
    <xf numFmtId="0" fontId="160" fillId="0" borderId="0" xfId="0" applyFont="1" applyAlignment="1">
      <alignment vertical="center" wrapText="1"/>
    </xf>
    <xf numFmtId="0" fontId="137" fillId="0" borderId="0" xfId="0" applyFont="1" applyAlignment="1">
      <alignment vertical="center" wrapText="1"/>
    </xf>
    <xf numFmtId="0" fontId="173" fillId="0" borderId="0" xfId="0" applyFont="1" applyAlignment="1">
      <alignment vertical="center"/>
    </xf>
    <xf numFmtId="0" fontId="135" fillId="0" borderId="0" xfId="0" applyFont="1" applyAlignment="1">
      <alignment horizontal="right" vertical="center"/>
    </xf>
    <xf numFmtId="0" fontId="145" fillId="0" borderId="0" xfId="0" applyFont="1" applyAlignment="1">
      <alignment horizontal="center"/>
    </xf>
    <xf numFmtId="0" fontId="137" fillId="0" borderId="0" xfId="0" applyFont="1" applyAlignment="1">
      <alignment horizontal="left" vertical="center"/>
    </xf>
    <xf numFmtId="3" fontId="137" fillId="0" borderId="0" xfId="0" applyNumberFormat="1" applyFont="1" applyAlignment="1">
      <alignment horizontal="left" vertical="center"/>
    </xf>
    <xf numFmtId="0" fontId="146" fillId="0" borderId="0" xfId="0" applyFont="1" applyAlignment="1">
      <alignment horizontal="left" vertical="center"/>
    </xf>
    <xf numFmtId="0" fontId="163" fillId="0" borderId="0" xfId="0" applyFont="1" applyAlignment="1">
      <alignment vertical="center"/>
    </xf>
    <xf numFmtId="0" fontId="163" fillId="0" borderId="0" xfId="0" applyFont="1" applyAlignment="1">
      <alignment horizontal="left" vertical="center"/>
    </xf>
    <xf numFmtId="3" fontId="163" fillId="0" borderId="0" xfId="0" applyNumberFormat="1" applyFont="1" applyAlignment="1">
      <alignment horizontal="left" vertical="center"/>
    </xf>
    <xf numFmtId="0" fontId="159" fillId="0" borderId="0" xfId="0" applyFont="1" applyBorder="1" applyAlignment="1">
      <alignment vertical="center" wrapText="1"/>
    </xf>
    <xf numFmtId="0" fontId="131" fillId="0" borderId="0" xfId="0" applyFont="1" applyAlignment="1">
      <alignment vertical="center" wrapText="1"/>
    </xf>
    <xf numFmtId="0" fontId="159" fillId="0" borderId="0" xfId="0" applyFont="1" applyBorder="1" applyAlignment="1">
      <alignment horizontal="center" vertical="center" wrapText="1"/>
    </xf>
    <xf numFmtId="0" fontId="159" fillId="0" borderId="0" xfId="0" applyFont="1" applyAlignment="1">
      <alignment vertical="center" wrapText="1"/>
    </xf>
    <xf numFmtId="0" fontId="159" fillId="0" borderId="14" xfId="0" applyFont="1" applyBorder="1" applyAlignment="1">
      <alignment horizontal="center" vertical="center" wrapText="1"/>
    </xf>
    <xf numFmtId="0" fontId="135" fillId="0" borderId="0" xfId="0" applyFont="1" applyBorder="1" applyAlignment="1">
      <alignment horizontal="center" vertical="center" wrapText="1"/>
    </xf>
    <xf numFmtId="0" fontId="134" fillId="0" borderId="0" xfId="0" applyFont="1" applyBorder="1" applyAlignment="1">
      <alignment vertical="center" wrapText="1"/>
    </xf>
    <xf numFmtId="0" fontId="147" fillId="0" borderId="31" xfId="0" applyFont="1" applyBorder="1" applyAlignment="1">
      <alignment horizontal="left" vertical="center" wrapText="1"/>
    </xf>
    <xf numFmtId="0" fontId="136" fillId="0" borderId="0" xfId="0" applyFont="1" applyAlignment="1">
      <alignment vertical="center" wrapText="1"/>
    </xf>
    <xf numFmtId="10" fontId="136" fillId="0" borderId="0" xfId="7" applyNumberFormat="1" applyFont="1" applyAlignment="1">
      <alignment vertical="center" wrapText="1"/>
    </xf>
    <xf numFmtId="3" fontId="136" fillId="0" borderId="36" xfId="7" applyNumberFormat="1" applyFont="1" applyBorder="1" applyAlignment="1" applyProtection="1">
      <alignment horizontal="center" vertical="center"/>
      <protection locked="0"/>
    </xf>
    <xf numFmtId="4" fontId="148" fillId="0" borderId="38" xfId="7" applyNumberFormat="1" applyFont="1" applyBorder="1" applyAlignment="1">
      <alignment horizontal="center" vertical="center"/>
    </xf>
    <xf numFmtId="10" fontId="136" fillId="0" borderId="0" xfId="6" applyNumberFormat="1" applyFont="1" applyAlignment="1">
      <alignment vertical="center" wrapText="1"/>
    </xf>
    <xf numFmtId="3" fontId="147" fillId="0" borderId="36" xfId="0" applyNumberFormat="1" applyFont="1" applyBorder="1" applyAlignment="1">
      <alignment horizontal="center" vertical="center"/>
    </xf>
    <xf numFmtId="0" fontId="147" fillId="0" borderId="45" xfId="0" applyFont="1" applyBorder="1" applyAlignment="1">
      <alignment horizontal="left" vertical="center" wrapText="1"/>
    </xf>
    <xf numFmtId="3" fontId="136" fillId="0" borderId="41" xfId="7" applyNumberFormat="1" applyFont="1" applyBorder="1" applyAlignment="1" applyProtection="1">
      <alignment horizontal="center" vertical="center"/>
      <protection locked="0"/>
    </xf>
    <xf numFmtId="4" fontId="148" fillId="0" borderId="43" xfId="7" applyNumberFormat="1" applyFont="1" applyBorder="1" applyAlignment="1">
      <alignment horizontal="center" vertical="center"/>
    </xf>
    <xf numFmtId="3" fontId="147" fillId="0" borderId="41" xfId="0" applyNumberFormat="1" applyFont="1" applyBorder="1" applyAlignment="1">
      <alignment horizontal="center" vertical="center"/>
    </xf>
    <xf numFmtId="4" fontId="148" fillId="0" borderId="43" xfId="0" applyNumberFormat="1" applyFont="1" applyBorder="1" applyAlignment="1">
      <alignment horizontal="center" vertical="center"/>
    </xf>
    <xf numFmtId="0" fontId="131" fillId="0" borderId="0" xfId="0" applyFont="1" applyBorder="1" applyAlignment="1">
      <alignment horizontal="left" vertical="center" wrapText="1"/>
    </xf>
    <xf numFmtId="0" fontId="131" fillId="0" borderId="0" xfId="0" applyFont="1" applyBorder="1" applyAlignment="1">
      <alignment vertical="center" wrapText="1"/>
    </xf>
    <xf numFmtId="3" fontId="131" fillId="0" borderId="0" xfId="0" applyNumberFormat="1" applyFont="1" applyBorder="1" applyAlignment="1">
      <alignment horizontal="center" vertical="center" wrapText="1"/>
    </xf>
    <xf numFmtId="4" fontId="174" fillId="0" borderId="0" xfId="0" applyNumberFormat="1" applyFont="1" applyBorder="1" applyAlignment="1">
      <alignment horizontal="center" vertical="center" wrapText="1"/>
    </xf>
    <xf numFmtId="4" fontId="175" fillId="0" borderId="11" xfId="0" applyNumberFormat="1" applyFont="1" applyBorder="1" applyAlignment="1">
      <alignment horizontal="center" vertical="center" wrapText="1"/>
    </xf>
    <xf numFmtId="0" fontId="176" fillId="0" borderId="0" xfId="0" applyFont="1" applyBorder="1" applyAlignment="1">
      <alignment vertical="center" wrapText="1"/>
    </xf>
    <xf numFmtId="0" fontId="146" fillId="0" borderId="0" xfId="0" applyFont="1" applyBorder="1" applyAlignment="1">
      <alignment vertical="center" wrapText="1"/>
    </xf>
    <xf numFmtId="2" fontId="145" fillId="0" borderId="0" xfId="0" applyNumberFormat="1" applyFont="1" applyAlignment="1">
      <alignment vertical="center" wrapText="1"/>
    </xf>
    <xf numFmtId="2" fontId="145" fillId="0" borderId="0" xfId="0" applyNumberFormat="1" applyFont="1" applyAlignment="1">
      <alignment horizontal="left" vertical="center" wrapText="1"/>
    </xf>
    <xf numFmtId="2" fontId="176" fillId="0" borderId="0" xfId="0" applyNumberFormat="1" applyFont="1" applyAlignment="1">
      <alignment horizontal="left" vertical="center" wrapText="1"/>
    </xf>
    <xf numFmtId="0" fontId="176" fillId="0" borderId="0" xfId="0" applyFont="1" applyAlignment="1">
      <alignment horizontal="left" vertical="center" wrapText="1"/>
    </xf>
    <xf numFmtId="3" fontId="176" fillId="0" borderId="0" xfId="0" applyNumberFormat="1" applyFont="1" applyAlignment="1">
      <alignment horizontal="left" vertical="center" wrapText="1"/>
    </xf>
    <xf numFmtId="0" fontId="146" fillId="0" borderId="0" xfId="0" applyFont="1" applyBorder="1" applyAlignment="1">
      <alignment horizontal="left" vertical="center" wrapText="1"/>
    </xf>
    <xf numFmtId="0" fontId="146" fillId="0" borderId="0" xfId="0" applyFont="1" applyAlignment="1">
      <alignment vertical="center" wrapText="1"/>
    </xf>
    <xf numFmtId="0" fontId="48" fillId="39" borderId="41" xfId="0" applyFont="1" applyFill="1" applyBorder="1" applyAlignment="1">
      <alignment horizontal="center" vertical="center" wrapText="1"/>
    </xf>
    <xf numFmtId="0" fontId="48" fillId="39" borderId="151" xfId="0" applyFont="1" applyFill="1" applyBorder="1" applyAlignment="1">
      <alignment horizontal="center" vertical="center" wrapText="1"/>
    </xf>
    <xf numFmtId="0" fontId="48" fillId="39" borderId="152" xfId="0" applyFont="1" applyFill="1" applyBorder="1" applyAlignment="1">
      <alignment horizontal="center" vertical="center" wrapText="1"/>
    </xf>
    <xf numFmtId="0" fontId="159" fillId="0" borderId="0" xfId="0" applyFont="1" applyAlignment="1">
      <alignment horizontal="center" vertical="center" wrapText="1"/>
    </xf>
    <xf numFmtId="0" fontId="134" fillId="0" borderId="0" xfId="0" applyFont="1" applyBorder="1" applyAlignment="1">
      <alignment horizontal="center" vertical="center" wrapText="1"/>
    </xf>
    <xf numFmtId="0" fontId="138" fillId="0" borderId="0" xfId="0" applyFont="1" applyBorder="1" applyAlignment="1">
      <alignment horizontal="center" vertical="center" wrapText="1"/>
    </xf>
    <xf numFmtId="3" fontId="159" fillId="0" borderId="61" xfId="0" applyNumberFormat="1" applyFont="1" applyBorder="1" applyAlignment="1">
      <alignment horizontal="center" vertical="center" wrapText="1"/>
    </xf>
    <xf numFmtId="4" fontId="161" fillId="0" borderId="62" xfId="0" applyNumberFormat="1" applyFont="1" applyBorder="1" applyAlignment="1">
      <alignment horizontal="center" vertical="center" wrapText="1"/>
    </xf>
    <xf numFmtId="0" fontId="63" fillId="0" borderId="0" xfId="0" applyFont="1"/>
    <xf numFmtId="0" fontId="137" fillId="0" borderId="0" xfId="0" applyFont="1" applyBorder="1" applyAlignment="1">
      <alignment horizontal="left" vertical="center"/>
    </xf>
    <xf numFmtId="0" fontId="163" fillId="0" borderId="0" xfId="0" applyFont="1" applyBorder="1" applyAlignment="1">
      <alignment horizontal="left" vertical="center"/>
    </xf>
    <xf numFmtId="0" fontId="163" fillId="0" borderId="0" xfId="0" applyFont="1"/>
    <xf numFmtId="0" fontId="163" fillId="0" borderId="0" xfId="0" applyFont="1" applyBorder="1"/>
    <xf numFmtId="9" fontId="159" fillId="0" borderId="0" xfId="0" applyNumberFormat="1" applyFont="1" applyBorder="1" applyAlignment="1">
      <alignment horizontal="center" vertical="center" wrapText="1"/>
    </xf>
    <xf numFmtId="0" fontId="63" fillId="0" borderId="0" xfId="0" applyFont="1" applyBorder="1"/>
    <xf numFmtId="0" fontId="136" fillId="0" borderId="0" xfId="0" applyFont="1" applyAlignment="1">
      <alignment horizontal="center" vertical="center" wrapText="1"/>
    </xf>
    <xf numFmtId="0" fontId="147" fillId="0" borderId="53" xfId="0" applyFont="1" applyBorder="1" applyAlignment="1">
      <alignment horizontal="left" vertical="center" wrapText="1"/>
    </xf>
    <xf numFmtId="3" fontId="136" fillId="0" borderId="55" xfId="0" applyNumberFormat="1" applyFont="1" applyBorder="1" applyAlignment="1">
      <alignment horizontal="center" vertical="center"/>
    </xf>
    <xf numFmtId="4" fontId="148" fillId="0" borderId="56" xfId="0" applyNumberFormat="1" applyFont="1" applyBorder="1" applyAlignment="1">
      <alignment horizontal="center" vertical="center"/>
    </xf>
    <xf numFmtId="0" fontId="136" fillId="0" borderId="0" xfId="0" applyFont="1" applyAlignment="1">
      <alignment horizontal="center" vertical="center"/>
    </xf>
    <xf numFmtId="4" fontId="136" fillId="0" borderId="0" xfId="0" applyNumberFormat="1" applyFont="1" applyBorder="1" applyAlignment="1">
      <alignment horizontal="center" vertical="center"/>
    </xf>
    <xf numFmtId="10" fontId="136" fillId="0" borderId="0" xfId="0" applyNumberFormat="1" applyFont="1" applyBorder="1" applyAlignment="1">
      <alignment horizontal="center" vertical="center"/>
    </xf>
    <xf numFmtId="2" fontId="136" fillId="0" borderId="0" xfId="0" applyNumberFormat="1" applyFont="1" applyBorder="1" applyAlignment="1" applyProtection="1">
      <alignment horizontal="center" vertical="center"/>
      <protection locked="0"/>
    </xf>
    <xf numFmtId="10" fontId="136" fillId="0" borderId="0" xfId="0" applyNumberFormat="1" applyFont="1" applyAlignment="1">
      <alignment vertical="center" wrapText="1"/>
    </xf>
    <xf numFmtId="0" fontId="147" fillId="0" borderId="63" xfId="0" applyFont="1" applyBorder="1" applyAlignment="1">
      <alignment horizontal="left" vertical="center" wrapText="1"/>
    </xf>
    <xf numFmtId="3" fontId="136" fillId="0" borderId="59" xfId="0" applyNumberFormat="1" applyFont="1" applyBorder="1" applyAlignment="1">
      <alignment horizontal="center" vertical="center"/>
    </xf>
    <xf numFmtId="4" fontId="148" fillId="0" borderId="60" xfId="0" applyNumberFormat="1" applyFont="1" applyBorder="1" applyAlignment="1">
      <alignment horizontal="center" vertical="center"/>
    </xf>
    <xf numFmtId="3" fontId="136" fillId="0" borderId="59" xfId="0" applyNumberFormat="1" applyFont="1" applyBorder="1" applyAlignment="1">
      <alignment horizontal="center" vertical="center" wrapText="1"/>
    </xf>
    <xf numFmtId="4" fontId="148" fillId="0" borderId="60" xfId="0" applyNumberFormat="1" applyFont="1" applyBorder="1" applyAlignment="1">
      <alignment horizontal="center" vertical="center" wrapText="1"/>
    </xf>
    <xf numFmtId="4" fontId="136" fillId="0" borderId="0" xfId="0" applyNumberFormat="1" applyFont="1" applyBorder="1" applyAlignment="1">
      <alignment horizontal="center" vertical="center" wrapText="1"/>
    </xf>
    <xf numFmtId="0" fontId="147" fillId="0" borderId="54" xfId="0" applyFont="1" applyBorder="1" applyAlignment="1">
      <alignment horizontal="left" vertical="center" wrapText="1"/>
    </xf>
    <xf numFmtId="3" fontId="136" fillId="0" borderId="57" xfId="0" applyNumberFormat="1" applyFont="1" applyBorder="1" applyAlignment="1">
      <alignment horizontal="center" vertical="center" wrapText="1"/>
    </xf>
    <xf numFmtId="4" fontId="148" fillId="0" borderId="58" xfId="0" applyNumberFormat="1" applyFont="1" applyBorder="1" applyAlignment="1">
      <alignment horizontal="center" vertical="center" wrapText="1"/>
    </xf>
    <xf numFmtId="3" fontId="136" fillId="0" borderId="57" xfId="0" applyNumberFormat="1" applyFont="1" applyBorder="1" applyAlignment="1">
      <alignment horizontal="center" vertical="center"/>
    </xf>
    <xf numFmtId="4" fontId="148" fillId="0" borderId="58" xfId="0" applyNumberFormat="1" applyFont="1" applyBorder="1" applyAlignment="1">
      <alignment horizontal="center" vertical="center"/>
    </xf>
    <xf numFmtId="3" fontId="63" fillId="0" borderId="0" xfId="0" applyNumberFormat="1" applyFont="1" applyBorder="1"/>
    <xf numFmtId="2" fontId="138" fillId="0" borderId="0" xfId="0" applyNumberFormat="1" applyFont="1" applyBorder="1" applyAlignment="1">
      <alignment horizontal="center" vertical="center" wrapText="1"/>
    </xf>
    <xf numFmtId="2" fontId="63" fillId="0" borderId="0" xfId="0" applyNumberFormat="1" applyFont="1" applyBorder="1"/>
    <xf numFmtId="2" fontId="135" fillId="0" borderId="0" xfId="0" applyNumberFormat="1" applyFont="1" applyBorder="1" applyAlignment="1">
      <alignment horizontal="center" vertical="center" wrapText="1"/>
    </xf>
    <xf numFmtId="0" fontId="47" fillId="0" borderId="0" xfId="0" applyFont="1" applyBorder="1" applyAlignment="1">
      <alignment vertical="center" wrapText="1"/>
    </xf>
    <xf numFmtId="0" fontId="149" fillId="0" borderId="0" xfId="0" applyFont="1"/>
    <xf numFmtId="2" fontId="48" fillId="0" borderId="0" xfId="0" applyNumberFormat="1" applyFont="1" applyAlignment="1">
      <alignment vertical="center" wrapText="1"/>
    </xf>
    <xf numFmtId="0" fontId="47" fillId="0" borderId="0" xfId="0" applyFont="1"/>
    <xf numFmtId="3" fontId="47" fillId="0" borderId="0" xfId="0" applyNumberFormat="1" applyFont="1"/>
    <xf numFmtId="0" fontId="47" fillId="0" borderId="0" xfId="0" applyFont="1" applyBorder="1"/>
    <xf numFmtId="3" fontId="47" fillId="0" borderId="0" xfId="0" applyNumberFormat="1" applyFont="1" applyBorder="1" applyAlignment="1">
      <alignment horizontal="center" vertical="center" wrapText="1"/>
    </xf>
    <xf numFmtId="2" fontId="47" fillId="0" borderId="0" xfId="0" applyNumberFormat="1" applyFont="1" applyBorder="1" applyAlignment="1" applyProtection="1">
      <alignment horizontal="center" vertical="center"/>
      <protection locked="0"/>
    </xf>
    <xf numFmtId="4" fontId="149" fillId="0" borderId="0" xfId="0" applyNumberFormat="1" applyFont="1" applyBorder="1" applyAlignment="1">
      <alignment horizontal="center" vertical="center" wrapText="1"/>
    </xf>
    <xf numFmtId="4" fontId="47" fillId="0" borderId="0" xfId="0" applyNumberFormat="1" applyFont="1" applyBorder="1" applyAlignment="1">
      <alignment horizontal="center" vertical="center" wrapText="1"/>
    </xf>
    <xf numFmtId="3" fontId="47" fillId="0" borderId="0" xfId="0" applyNumberFormat="1" applyFont="1" applyBorder="1" applyAlignment="1">
      <alignment horizontal="center" vertical="center"/>
    </xf>
    <xf numFmtId="10" fontId="47" fillId="0" borderId="0" xfId="0" applyNumberFormat="1" applyFont="1" applyBorder="1" applyAlignment="1">
      <alignment vertical="center" wrapText="1"/>
    </xf>
    <xf numFmtId="0" fontId="102" fillId="0" borderId="0" xfId="0" applyFont="1"/>
    <xf numFmtId="0" fontId="48" fillId="39" borderId="57" xfId="0" applyFont="1" applyFill="1" applyBorder="1" applyAlignment="1">
      <alignment horizontal="center" vertical="center" wrapText="1"/>
    </xf>
    <xf numFmtId="0" fontId="48" fillId="39" borderId="155" xfId="0" applyFont="1" applyFill="1" applyBorder="1" applyAlignment="1">
      <alignment horizontal="center" vertical="center" wrapText="1"/>
    </xf>
    <xf numFmtId="9" fontId="142" fillId="39" borderId="154" xfId="0" applyNumberFormat="1" applyFont="1" applyFill="1" applyBorder="1" applyAlignment="1">
      <alignment horizontal="center" vertical="center" wrapText="1"/>
    </xf>
    <xf numFmtId="9" fontId="142" fillId="39" borderId="58" xfId="0" applyNumberFormat="1" applyFont="1" applyFill="1" applyBorder="1" applyAlignment="1">
      <alignment horizontal="center" vertical="center" wrapText="1"/>
    </xf>
    <xf numFmtId="0" fontId="157" fillId="0" borderId="0" xfId="0" applyFont="1" applyAlignment="1">
      <alignment vertical="center"/>
    </xf>
    <xf numFmtId="0" fontId="48" fillId="0" borderId="0" xfId="0" applyFont="1" applyBorder="1" applyAlignment="1">
      <alignment horizontal="center" vertical="center" wrapText="1"/>
    </xf>
    <xf numFmtId="0" fontId="48" fillId="0" borderId="0" xfId="0" applyFont="1" applyBorder="1" applyAlignment="1">
      <alignment horizontal="left" vertical="center" wrapText="1"/>
    </xf>
    <xf numFmtId="0" fontId="48" fillId="0" borderId="0" xfId="0" applyFont="1" applyBorder="1" applyAlignment="1">
      <alignment vertical="center" wrapText="1"/>
    </xf>
    <xf numFmtId="0" fontId="149" fillId="0" borderId="0" xfId="0" applyFont="1" applyAlignment="1">
      <alignment vertical="center"/>
    </xf>
    <xf numFmtId="0" fontId="63" fillId="0" borderId="0" xfId="0" applyFont="1" applyBorder="1" applyAlignment="1">
      <alignment vertical="center"/>
    </xf>
    <xf numFmtId="0" fontId="145" fillId="0" borderId="0" xfId="0" applyFont="1"/>
    <xf numFmtId="0" fontId="159" fillId="0" borderId="0" xfId="0" applyFont="1" applyAlignment="1">
      <alignment vertical="center"/>
    </xf>
    <xf numFmtId="0" fontId="146" fillId="0" borderId="0" xfId="0" applyFont="1" applyAlignment="1">
      <alignment horizontal="center" vertical="center"/>
    </xf>
    <xf numFmtId="0" fontId="146" fillId="0" borderId="0" xfId="0" applyFont="1" applyBorder="1" applyAlignment="1">
      <alignment horizontal="center" vertical="center"/>
    </xf>
    <xf numFmtId="0" fontId="47" fillId="0" borderId="0" xfId="0" applyFont="1" applyBorder="1" applyAlignment="1">
      <alignment horizontal="left" vertical="center"/>
    </xf>
    <xf numFmtId="0" fontId="48" fillId="0" borderId="0" xfId="0" applyFont="1" applyBorder="1" applyAlignment="1">
      <alignment horizontal="center" vertical="center"/>
    </xf>
    <xf numFmtId="4" fontId="47" fillId="0" borderId="0" xfId="0" applyNumberFormat="1" applyFont="1" applyBorder="1" applyAlignment="1">
      <alignment horizontal="center" vertical="center"/>
    </xf>
    <xf numFmtId="0" fontId="47" fillId="0" borderId="0" xfId="0" applyFont="1" applyBorder="1" applyAlignment="1">
      <alignment horizontal="center" vertical="center" wrapText="1"/>
    </xf>
    <xf numFmtId="3" fontId="47" fillId="0" borderId="0" xfId="0" applyNumberFormat="1" applyFont="1" applyBorder="1" applyAlignment="1">
      <alignment vertical="center" wrapText="1"/>
    </xf>
    <xf numFmtId="3" fontId="48" fillId="0" borderId="0" xfId="0" applyNumberFormat="1" applyFont="1" applyBorder="1" applyAlignment="1">
      <alignment horizontal="center" vertical="center" wrapText="1"/>
    </xf>
    <xf numFmtId="4" fontId="170" fillId="0" borderId="0" xfId="0" applyNumberFormat="1" applyFont="1" applyBorder="1" applyAlignment="1">
      <alignment horizontal="center" vertical="center" wrapText="1"/>
    </xf>
    <xf numFmtId="4" fontId="48" fillId="0" borderId="0" xfId="0" applyNumberFormat="1" applyFont="1" applyBorder="1" applyAlignment="1">
      <alignment horizontal="center" vertical="center" wrapText="1"/>
    </xf>
    <xf numFmtId="2" fontId="149" fillId="0" borderId="0" xfId="0" applyNumberFormat="1" applyFont="1" applyBorder="1" applyAlignment="1">
      <alignment vertical="center" wrapText="1"/>
    </xf>
    <xf numFmtId="2" fontId="47" fillId="0" borderId="0" xfId="0" applyNumberFormat="1" applyFont="1" applyBorder="1" applyAlignment="1">
      <alignment vertical="center" wrapText="1"/>
    </xf>
    <xf numFmtId="0" fontId="137" fillId="0" borderId="0" xfId="0" applyFont="1" applyBorder="1" applyAlignment="1">
      <alignment vertical="center" wrapText="1"/>
    </xf>
    <xf numFmtId="0" fontId="149" fillId="0" borderId="0" xfId="0" applyFont="1" applyBorder="1"/>
    <xf numFmtId="3" fontId="137" fillId="0" borderId="0" xfId="0" applyNumberFormat="1" applyFont="1" applyAlignment="1">
      <alignment vertical="center" wrapText="1"/>
    </xf>
    <xf numFmtId="0" fontId="120" fillId="39" borderId="100" xfId="2" applyFont="1" applyFill="1" applyBorder="1" applyAlignment="1">
      <alignment horizontal="center" vertical="center" wrapText="1"/>
    </xf>
    <xf numFmtId="0" fontId="120" fillId="39" borderId="109" xfId="2" applyFont="1" applyFill="1" applyBorder="1" applyAlignment="1">
      <alignment horizontal="center" vertical="center" wrapText="1"/>
    </xf>
    <xf numFmtId="0" fontId="120" fillId="39" borderId="99" xfId="2" applyFont="1" applyFill="1" applyBorder="1" applyAlignment="1">
      <alignment horizontal="center" vertical="center" wrapText="1"/>
    </xf>
    <xf numFmtId="0" fontId="178" fillId="0" borderId="0" xfId="0" applyFont="1" applyAlignment="1">
      <alignment horizontal="left" vertical="center"/>
    </xf>
    <xf numFmtId="0" fontId="178" fillId="0" borderId="0" xfId="0" applyFont="1" applyAlignment="1">
      <alignment vertical="center"/>
    </xf>
    <xf numFmtId="0" fontId="179" fillId="3" borderId="0" xfId="2" applyFont="1" applyFill="1" applyAlignment="1">
      <alignment vertical="center" wrapText="1"/>
    </xf>
    <xf numFmtId="0" fontId="163" fillId="3" borderId="0" xfId="2" applyFont="1" applyFill="1" applyAlignment="1">
      <alignment vertical="center" wrapText="1"/>
    </xf>
    <xf numFmtId="0" fontId="162" fillId="0" borderId="0" xfId="0" applyFont="1" applyAlignment="1">
      <alignment vertical="center" wrapText="1"/>
    </xf>
    <xf numFmtId="0" fontId="136" fillId="0" borderId="54" xfId="2" applyFont="1" applyBorder="1" applyAlignment="1">
      <alignment vertical="center" wrapText="1"/>
    </xf>
    <xf numFmtId="0" fontId="160" fillId="0" borderId="0" xfId="2" applyFont="1" applyAlignment="1">
      <alignment vertical="center" wrapText="1"/>
    </xf>
    <xf numFmtId="0" fontId="163" fillId="0" borderId="0" xfId="0" applyFont="1" applyBorder="1" applyAlignment="1">
      <alignment vertical="center" wrapText="1"/>
    </xf>
    <xf numFmtId="3" fontId="131" fillId="0" borderId="0" xfId="2" applyNumberFormat="1" applyFont="1" applyAlignment="1">
      <alignment horizontal="center" vertical="center" wrapText="1"/>
    </xf>
    <xf numFmtId="4" fontId="131" fillId="0" borderId="0" xfId="2" applyNumberFormat="1" applyFont="1" applyAlignment="1">
      <alignment horizontal="center" vertical="center" wrapText="1"/>
    </xf>
    <xf numFmtId="0" fontId="144" fillId="0" borderId="0" xfId="2" applyFont="1"/>
    <xf numFmtId="0" fontId="145" fillId="0" borderId="0" xfId="2" applyFont="1"/>
    <xf numFmtId="0" fontId="163" fillId="2" borderId="0" xfId="5" applyFont="1" applyFill="1" applyAlignment="1">
      <alignment vertical="center"/>
    </xf>
    <xf numFmtId="0" fontId="176" fillId="3" borderId="0" xfId="2" applyFont="1" applyFill="1" applyAlignment="1">
      <alignment horizontal="left" vertical="center"/>
    </xf>
    <xf numFmtId="0" fontId="159" fillId="0" borderId="64" xfId="2" applyFont="1" applyBorder="1" applyAlignment="1">
      <alignment horizontal="center" vertical="center" wrapText="1"/>
    </xf>
    <xf numFmtId="0" fontId="159" fillId="3" borderId="0" xfId="2" applyFont="1" applyFill="1" applyAlignment="1">
      <alignment vertical="center" wrapText="1"/>
    </xf>
    <xf numFmtId="2" fontId="63" fillId="3" borderId="0" xfId="2" applyNumberFormat="1" applyFont="1" applyFill="1" applyAlignment="1">
      <alignment vertical="center" wrapText="1"/>
    </xf>
    <xf numFmtId="0" fontId="147" fillId="0" borderId="53" xfId="2" applyFont="1" applyBorder="1" applyAlignment="1">
      <alignment horizontal="left" vertical="center" wrapText="1"/>
    </xf>
    <xf numFmtId="3" fontId="176" fillId="0" borderId="0" xfId="2" applyNumberFormat="1" applyFont="1" applyAlignment="1">
      <alignment vertical="center" wrapText="1"/>
    </xf>
    <xf numFmtId="3" fontId="136" fillId="0" borderId="55" xfId="0" applyNumberFormat="1" applyFont="1" applyBorder="1" applyAlignment="1" applyProtection="1">
      <alignment horizontal="center" vertical="center"/>
      <protection locked="0"/>
    </xf>
    <xf numFmtId="3" fontId="136" fillId="0" borderId="55" xfId="2" applyNumberFormat="1" applyFont="1" applyBorder="1" applyAlignment="1" applyProtection="1">
      <alignment horizontal="center" vertical="center"/>
      <protection locked="0"/>
    </xf>
    <xf numFmtId="4" fontId="148" fillId="0" borderId="56" xfId="2" applyNumberFormat="1" applyFont="1" applyBorder="1" applyAlignment="1">
      <alignment horizontal="center" vertical="center"/>
    </xf>
    <xf numFmtId="3" fontId="136" fillId="0" borderId="55" xfId="2" applyNumberFormat="1" applyFont="1" applyBorder="1" applyAlignment="1">
      <alignment horizontal="center" vertical="center" wrapText="1"/>
    </xf>
    <xf numFmtId="4" fontId="148" fillId="0" borderId="64" xfId="2" applyNumberFormat="1" applyFont="1" applyBorder="1" applyAlignment="1">
      <alignment horizontal="center" vertical="center" wrapText="1"/>
    </xf>
    <xf numFmtId="4" fontId="47" fillId="0" borderId="0" xfId="2" applyNumberFormat="1" applyFont="1" applyAlignment="1">
      <alignment horizontal="center" vertical="center"/>
    </xf>
    <xf numFmtId="0" fontId="147" fillId="0" borderId="63" xfId="2" applyFont="1" applyBorder="1" applyAlignment="1">
      <alignment horizontal="left" vertical="center" wrapText="1"/>
    </xf>
    <xf numFmtId="3" fontId="136" fillId="0" borderId="59" xfId="0" applyNumberFormat="1" applyFont="1" applyBorder="1" applyAlignment="1" applyProtection="1">
      <alignment horizontal="center" vertical="center"/>
      <protection locked="0"/>
    </xf>
    <xf numFmtId="3" fontId="136" fillId="0" borderId="59" xfId="2" applyNumberFormat="1" applyFont="1" applyBorder="1" applyAlignment="1" applyProtection="1">
      <alignment horizontal="center" vertical="center"/>
      <protection locked="0"/>
    </xf>
    <xf numFmtId="4" fontId="148" fillId="0" borderId="60" xfId="2" applyNumberFormat="1" applyFont="1" applyBorder="1" applyAlignment="1">
      <alignment horizontal="center" vertical="center"/>
    </xf>
    <xf numFmtId="3" fontId="136" fillId="0" borderId="59" xfId="2" applyNumberFormat="1" applyFont="1" applyBorder="1" applyAlignment="1">
      <alignment horizontal="center" vertical="center" wrapText="1"/>
    </xf>
    <xf numFmtId="3" fontId="136" fillId="0" borderId="59" xfId="0" applyNumberFormat="1" applyFont="1" applyBorder="1" applyAlignment="1" applyProtection="1">
      <alignment horizontal="center" vertical="center" wrapText="1"/>
      <protection locked="0"/>
    </xf>
    <xf numFmtId="3" fontId="136" fillId="0" borderId="59" xfId="2" applyNumberFormat="1" applyFont="1" applyBorder="1" applyAlignment="1" applyProtection="1">
      <alignment horizontal="center" vertical="center" wrapText="1"/>
      <protection locked="0"/>
    </xf>
    <xf numFmtId="4" fontId="47" fillId="0" borderId="0" xfId="2" applyNumberFormat="1" applyFont="1" applyAlignment="1">
      <alignment horizontal="center" vertical="center" wrapText="1"/>
    </xf>
    <xf numFmtId="0" fontId="88" fillId="0" borderId="63" xfId="2" applyFont="1" applyBorder="1" applyAlignment="1">
      <alignment horizontal="left" vertical="center" wrapText="1"/>
    </xf>
    <xf numFmtId="3" fontId="63" fillId="0" borderId="59" xfId="2" applyNumberFormat="1" applyFont="1" applyBorder="1" applyAlignment="1" applyProtection="1">
      <alignment horizontal="center" vertical="center"/>
      <protection locked="0"/>
    </xf>
    <xf numFmtId="4" fontId="154" fillId="0" borderId="60" xfId="2" applyNumberFormat="1" applyFont="1" applyBorder="1" applyAlignment="1">
      <alignment horizontal="center" vertical="center"/>
    </xf>
    <xf numFmtId="3" fontId="63" fillId="0" borderId="59" xfId="2" applyNumberFormat="1" applyFont="1" applyBorder="1" applyAlignment="1">
      <alignment horizontal="center" vertical="center" wrapText="1"/>
    </xf>
    <xf numFmtId="4" fontId="148" fillId="0" borderId="60" xfId="2" applyNumberFormat="1" applyFont="1" applyBorder="1" applyAlignment="1">
      <alignment horizontal="center" vertical="center" wrapText="1"/>
    </xf>
    <xf numFmtId="0" fontId="136" fillId="0" borderId="57" xfId="2" applyFont="1" applyBorder="1" applyAlignment="1">
      <alignment vertical="center" wrapText="1"/>
    </xf>
    <xf numFmtId="0" fontId="148" fillId="0" borderId="58" xfId="2" applyFont="1" applyBorder="1" applyAlignment="1">
      <alignment vertical="center" wrapText="1"/>
    </xf>
    <xf numFmtId="0" fontId="136" fillId="0" borderId="65" xfId="2" applyFont="1" applyBorder="1" applyAlignment="1">
      <alignment vertical="center" wrapText="1"/>
    </xf>
    <xf numFmtId="2" fontId="145" fillId="0" borderId="0" xfId="2" applyNumberFormat="1" applyFont="1" applyAlignment="1">
      <alignment horizontal="left" vertical="center" wrapText="1"/>
    </xf>
    <xf numFmtId="2" fontId="180" fillId="0" borderId="0" xfId="2" applyNumberFormat="1" applyFont="1" applyAlignment="1">
      <alignment horizontal="left" vertical="center" wrapText="1"/>
    </xf>
    <xf numFmtId="0" fontId="181" fillId="0" borderId="0" xfId="2" applyFont="1" applyAlignment="1">
      <alignment vertical="center" wrapText="1"/>
    </xf>
    <xf numFmtId="0" fontId="47" fillId="3" borderId="0" xfId="2" applyFont="1" applyFill="1" applyAlignment="1">
      <alignment vertical="center" wrapText="1"/>
    </xf>
    <xf numFmtId="0" fontId="131" fillId="0" borderId="0" xfId="2" applyFont="1" applyAlignment="1">
      <alignment horizontal="left" vertical="center" wrapText="1"/>
    </xf>
    <xf numFmtId="0" fontId="176" fillId="0" borderId="0" xfId="2" applyFont="1" applyAlignment="1">
      <alignment vertical="center" wrapText="1"/>
    </xf>
    <xf numFmtId="49" fontId="163" fillId="0" borderId="0" xfId="2" applyNumberFormat="1" applyFont="1" applyAlignment="1">
      <alignment vertical="center" wrapText="1"/>
    </xf>
    <xf numFmtId="165" fontId="63" fillId="0" borderId="0" xfId="1" applyNumberFormat="1" applyFont="1" applyBorder="1" applyAlignment="1">
      <alignment horizontal="center" vertical="center"/>
    </xf>
    <xf numFmtId="165" fontId="63" fillId="0" borderId="0" xfId="1" applyNumberFormat="1" applyFont="1" applyBorder="1" applyAlignment="1">
      <alignment horizontal="center" vertical="center" wrapText="1"/>
    </xf>
    <xf numFmtId="0" fontId="48" fillId="39" borderId="57" xfId="2" applyFont="1" applyFill="1" applyBorder="1" applyAlignment="1">
      <alignment horizontal="center" vertical="center" wrapText="1"/>
    </xf>
    <xf numFmtId="0" fontId="48" fillId="39" borderId="71" xfId="2" applyFont="1" applyFill="1" applyBorder="1" applyAlignment="1">
      <alignment horizontal="center" vertical="center" wrapText="1"/>
    </xf>
    <xf numFmtId="0" fontId="120" fillId="39" borderId="154" xfId="2" applyFont="1" applyFill="1" applyBorder="1" applyAlignment="1">
      <alignment horizontal="center" vertical="center" wrapText="1"/>
    </xf>
    <xf numFmtId="0" fontId="120" fillId="39" borderId="71" xfId="2" applyFont="1" applyFill="1" applyBorder="1" applyAlignment="1">
      <alignment horizontal="center" vertical="center" wrapText="1"/>
    </xf>
    <xf numFmtId="3" fontId="146" fillId="0" borderId="0" xfId="0" applyNumberFormat="1" applyFont="1" applyAlignment="1">
      <alignment horizontal="left" vertical="center"/>
    </xf>
    <xf numFmtId="10" fontId="136" fillId="0" borderId="53" xfId="7" applyNumberFormat="1" applyFont="1" applyBorder="1" applyAlignment="1">
      <alignment vertical="center" wrapText="1"/>
    </xf>
    <xf numFmtId="3" fontId="136" fillId="0" borderId="64" xfId="7" applyNumberFormat="1" applyFont="1" applyBorder="1" applyAlignment="1" applyProtection="1">
      <alignment horizontal="center" vertical="center"/>
      <protection locked="0"/>
    </xf>
    <xf numFmtId="4" fontId="148" fillId="0" borderId="56" xfId="7" applyNumberFormat="1" applyFont="1" applyBorder="1" applyAlignment="1">
      <alignment horizontal="center" vertical="center"/>
    </xf>
    <xf numFmtId="3" fontId="136" fillId="0" borderId="55" xfId="7" applyNumberFormat="1" applyFont="1" applyBorder="1" applyAlignment="1" applyProtection="1">
      <alignment horizontal="center" vertical="center"/>
      <protection locked="0"/>
    </xf>
    <xf numFmtId="9" fontId="136" fillId="0" borderId="0" xfId="8" applyFont="1" applyAlignment="1">
      <alignment vertical="center" wrapText="1"/>
    </xf>
    <xf numFmtId="10" fontId="136" fillId="0" borderId="63" xfId="7" applyNumberFormat="1" applyFont="1" applyBorder="1" applyAlignment="1">
      <alignment vertical="center" wrapText="1"/>
    </xf>
    <xf numFmtId="3" fontId="136" fillId="0" borderId="0" xfId="7" applyNumberFormat="1" applyFont="1" applyBorder="1" applyAlignment="1" applyProtection="1">
      <alignment horizontal="center" vertical="center"/>
      <protection locked="0"/>
    </xf>
    <xf numFmtId="4" fontId="148" fillId="0" borderId="60" xfId="7" applyNumberFormat="1" applyFont="1" applyBorder="1" applyAlignment="1">
      <alignment horizontal="center" vertical="center"/>
    </xf>
    <xf numFmtId="3" fontId="136" fillId="0" borderId="59" xfId="7" applyNumberFormat="1" applyFont="1" applyBorder="1" applyAlignment="1" applyProtection="1">
      <alignment horizontal="center" vertical="center"/>
      <protection locked="0"/>
    </xf>
    <xf numFmtId="10" fontId="136" fillId="0" borderId="54" xfId="7" applyNumberFormat="1" applyFont="1" applyBorder="1" applyAlignment="1">
      <alignment vertical="center" wrapText="1"/>
    </xf>
    <xf numFmtId="3" fontId="136" fillId="0" borderId="65" xfId="7" applyNumberFormat="1" applyFont="1" applyBorder="1" applyAlignment="1" applyProtection="1">
      <alignment horizontal="center" vertical="center"/>
      <protection locked="0"/>
    </xf>
    <xf numFmtId="4" fontId="148" fillId="0" borderId="58" xfId="7" applyNumberFormat="1" applyFont="1" applyBorder="1" applyAlignment="1">
      <alignment horizontal="center" vertical="center"/>
    </xf>
    <xf numFmtId="3" fontId="136" fillId="0" borderId="57" xfId="7" applyNumberFormat="1" applyFont="1" applyBorder="1" applyAlignment="1" applyProtection="1">
      <alignment horizontal="center" vertical="center"/>
      <protection locked="0"/>
    </xf>
    <xf numFmtId="10" fontId="147" fillId="0" borderId="4" xfId="7" applyNumberFormat="1" applyFont="1" applyBorder="1" applyAlignment="1">
      <alignment vertical="center" wrapText="1"/>
    </xf>
    <xf numFmtId="3" fontId="136" fillId="0" borderId="12" xfId="7" applyNumberFormat="1" applyFont="1" applyBorder="1" applyAlignment="1" applyProtection="1">
      <alignment horizontal="center" vertical="center"/>
      <protection locked="0"/>
    </xf>
    <xf numFmtId="4" fontId="148" fillId="0" borderId="11" xfId="7" applyNumberFormat="1" applyFont="1" applyBorder="1" applyAlignment="1">
      <alignment horizontal="center" vertical="center"/>
    </xf>
    <xf numFmtId="3" fontId="136" fillId="0" borderId="61" xfId="7" applyNumberFormat="1" applyFont="1" applyBorder="1" applyAlignment="1" applyProtection="1">
      <alignment horizontal="center" vertical="center"/>
      <protection locked="0"/>
    </xf>
    <xf numFmtId="4" fontId="148" fillId="0" borderId="62" xfId="7" applyNumberFormat="1" applyFont="1" applyBorder="1" applyAlignment="1">
      <alignment horizontal="center" vertical="center"/>
    </xf>
    <xf numFmtId="3" fontId="147" fillId="0" borderId="61" xfId="7" applyNumberFormat="1" applyFont="1" applyBorder="1" applyAlignment="1" applyProtection="1">
      <alignment horizontal="center" vertical="center"/>
      <protection locked="0"/>
    </xf>
    <xf numFmtId="4" fontId="182" fillId="0" borderId="62" xfId="0" applyNumberFormat="1" applyFont="1" applyBorder="1" applyAlignment="1">
      <alignment horizontal="center" vertical="center"/>
    </xf>
    <xf numFmtId="10" fontId="147" fillId="0" borderId="70" xfId="7" applyNumberFormat="1" applyFont="1" applyBorder="1" applyAlignment="1">
      <alignment vertical="center" wrapText="1"/>
    </xf>
    <xf numFmtId="3" fontId="131" fillId="0" borderId="66" xfId="0" applyNumberFormat="1" applyFont="1" applyBorder="1" applyAlignment="1">
      <alignment horizontal="center" vertical="center" wrapText="1"/>
    </xf>
    <xf numFmtId="4" fontId="174" fillId="0" borderId="66" xfId="0" applyNumberFormat="1" applyFont="1" applyBorder="1" applyAlignment="1">
      <alignment horizontal="center" vertical="center" wrapText="1"/>
    </xf>
    <xf numFmtId="3" fontId="159" fillId="0" borderId="14" xfId="0" applyNumberFormat="1" applyFont="1" applyBorder="1" applyAlignment="1">
      <alignment horizontal="center" vertical="center" wrapText="1"/>
    </xf>
    <xf numFmtId="4" fontId="161" fillId="0" borderId="6" xfId="0" applyNumberFormat="1" applyFont="1" applyBorder="1" applyAlignment="1">
      <alignment horizontal="center" vertical="center" wrapText="1"/>
    </xf>
    <xf numFmtId="0" fontId="48" fillId="39" borderId="163" xfId="0" applyFont="1" applyFill="1" applyBorder="1" applyAlignment="1">
      <alignment horizontal="center" vertical="center" wrapText="1"/>
    </xf>
    <xf numFmtId="0" fontId="48" fillId="39" borderId="154" xfId="0" applyFont="1" applyFill="1" applyBorder="1" applyAlignment="1">
      <alignment horizontal="center" vertical="center" wrapText="1"/>
    </xf>
    <xf numFmtId="0" fontId="63" fillId="0" borderId="0" xfId="0" applyFont="1" applyAlignment="1">
      <alignment vertical="center" wrapText="1"/>
    </xf>
    <xf numFmtId="0" fontId="131" fillId="0" borderId="0" xfId="0" applyFont="1" applyAlignment="1">
      <alignment vertical="center"/>
    </xf>
    <xf numFmtId="0" fontId="146" fillId="0" borderId="0" xfId="0" applyFont="1" applyAlignment="1">
      <alignment vertical="center"/>
    </xf>
    <xf numFmtId="0" fontId="163" fillId="0" borderId="0" xfId="0" applyFont="1" applyAlignment="1">
      <alignment horizontal="center" vertical="center"/>
    </xf>
    <xf numFmtId="0" fontId="163" fillId="0" borderId="0" xfId="0" applyFont="1" applyBorder="1" applyAlignment="1">
      <alignment horizontal="center" vertical="center"/>
    </xf>
    <xf numFmtId="0" fontId="159" fillId="0" borderId="0" xfId="0" applyFont="1" applyBorder="1" applyAlignment="1">
      <alignment horizontal="center" vertical="center"/>
    </xf>
    <xf numFmtId="0" fontId="131" fillId="0" borderId="0" xfId="0" applyFont="1" applyBorder="1" applyAlignment="1">
      <alignment horizontal="center" vertical="center"/>
    </xf>
    <xf numFmtId="0" fontId="146" fillId="0" borderId="72" xfId="0" applyFont="1" applyBorder="1" applyAlignment="1">
      <alignment horizontal="left" vertical="center"/>
    </xf>
    <xf numFmtId="0" fontId="135" fillId="0" borderId="57" xfId="0" applyFont="1" applyBorder="1" applyAlignment="1">
      <alignment horizontal="center" vertical="center" wrapText="1"/>
    </xf>
    <xf numFmtId="0" fontId="135" fillId="0" borderId="58" xfId="0" applyFont="1" applyBorder="1" applyAlignment="1">
      <alignment horizontal="center" vertical="center" wrapText="1"/>
    </xf>
    <xf numFmtId="3" fontId="136" fillId="0" borderId="53" xfId="0" applyNumberFormat="1" applyFont="1" applyBorder="1" applyAlignment="1">
      <alignment horizontal="center" vertical="center" wrapText="1"/>
    </xf>
    <xf numFmtId="3" fontId="136" fillId="0" borderId="64" xfId="0" applyNumberFormat="1" applyFont="1" applyBorder="1" applyAlignment="1">
      <alignment horizontal="center" vertical="center"/>
    </xf>
    <xf numFmtId="4" fontId="136" fillId="0" borderId="53" xfId="0" applyNumberFormat="1" applyFont="1" applyBorder="1" applyAlignment="1">
      <alignment horizontal="center" vertical="center"/>
    </xf>
    <xf numFmtId="3" fontId="136" fillId="0" borderId="63" xfId="0" applyNumberFormat="1" applyFont="1" applyBorder="1" applyAlignment="1">
      <alignment horizontal="center" vertical="center" wrapText="1"/>
    </xf>
    <xf numFmtId="3" fontId="136" fillId="0" borderId="0" xfId="0" applyNumberFormat="1" applyFont="1" applyBorder="1" applyAlignment="1">
      <alignment horizontal="center" vertical="center"/>
    </xf>
    <xf numFmtId="4" fontId="136" fillId="0" borderId="63" xfId="0" applyNumberFormat="1" applyFont="1" applyBorder="1" applyAlignment="1">
      <alignment horizontal="center" vertical="center"/>
    </xf>
    <xf numFmtId="0" fontId="88" fillId="0" borderId="63" xfId="0" applyFont="1" applyBorder="1" applyAlignment="1">
      <alignment horizontal="left" vertical="center" wrapText="1"/>
    </xf>
    <xf numFmtId="3" fontId="63" fillId="0" borderId="63" xfId="0" applyNumberFormat="1" applyFont="1" applyBorder="1" applyAlignment="1">
      <alignment horizontal="center" vertical="center" wrapText="1"/>
    </xf>
    <xf numFmtId="3" fontId="63" fillId="0" borderId="59" xfId="0" applyNumberFormat="1" applyFont="1" applyBorder="1" applyAlignment="1">
      <alignment horizontal="center" vertical="center"/>
    </xf>
    <xf numFmtId="4" fontId="154" fillId="0" borderId="60" xfId="0" applyNumberFormat="1" applyFont="1" applyBorder="1" applyAlignment="1">
      <alignment horizontal="center" vertical="center"/>
    </xf>
    <xf numFmtId="3" fontId="63" fillId="0" borderId="0" xfId="0" applyNumberFormat="1" applyFont="1" applyBorder="1" applyAlignment="1">
      <alignment horizontal="center" vertical="center"/>
    </xf>
    <xf numFmtId="4" fontId="63" fillId="0" borderId="0" xfId="0" applyNumberFormat="1" applyFont="1" applyBorder="1" applyAlignment="1">
      <alignment horizontal="center" vertical="center"/>
    </xf>
    <xf numFmtId="3" fontId="136" fillId="0" borderId="0" xfId="0" applyNumberFormat="1" applyFont="1" applyBorder="1" applyAlignment="1">
      <alignment horizontal="center" vertical="center" wrapText="1"/>
    </xf>
    <xf numFmtId="0" fontId="136" fillId="0" borderId="54" xfId="0" applyFont="1" applyBorder="1" applyAlignment="1">
      <alignment horizontal="center" vertical="center" wrapText="1"/>
    </xf>
    <xf numFmtId="4" fontId="136" fillId="0" borderId="58" xfId="0" applyNumberFormat="1" applyFont="1" applyBorder="1" applyAlignment="1">
      <alignment horizontal="center" vertical="center" wrapText="1"/>
    </xf>
    <xf numFmtId="4" fontId="136" fillId="0" borderId="58" xfId="0" applyNumberFormat="1" applyFont="1" applyBorder="1" applyAlignment="1">
      <alignment horizontal="center" vertical="center"/>
    </xf>
    <xf numFmtId="4" fontId="136" fillId="0" borderId="54" xfId="0" applyNumberFormat="1" applyFont="1" applyBorder="1" applyAlignment="1">
      <alignment horizontal="center" vertical="center" wrapText="1"/>
    </xf>
    <xf numFmtId="3" fontId="134" fillId="0" borderId="0" xfId="0" applyNumberFormat="1" applyFont="1" applyBorder="1" applyAlignment="1">
      <alignment vertical="center" wrapText="1"/>
    </xf>
    <xf numFmtId="3" fontId="135" fillId="0" borderId="0" xfId="0" applyNumberFormat="1" applyFont="1" applyBorder="1" applyAlignment="1">
      <alignment horizontal="center" vertical="center" wrapText="1"/>
    </xf>
    <xf numFmtId="4" fontId="131" fillId="0" borderId="0" xfId="0" applyNumberFormat="1" applyFont="1" applyBorder="1" applyAlignment="1">
      <alignment horizontal="center" vertical="center" wrapText="1"/>
    </xf>
    <xf numFmtId="2" fontId="149" fillId="0" borderId="0" xfId="0" applyNumberFormat="1" applyFont="1" applyAlignment="1">
      <alignment vertical="center" wrapText="1"/>
    </xf>
    <xf numFmtId="2" fontId="47" fillId="0" borderId="0" xfId="0" applyNumberFormat="1" applyFont="1" applyAlignment="1">
      <alignment vertical="center" wrapText="1"/>
    </xf>
    <xf numFmtId="0" fontId="47" fillId="0" borderId="0" xfId="0" applyFont="1" applyAlignment="1">
      <alignment vertical="center" wrapText="1"/>
    </xf>
    <xf numFmtId="3" fontId="47" fillId="0" borderId="0" xfId="0" applyNumberFormat="1" applyFont="1" applyAlignment="1">
      <alignment vertical="center" wrapText="1"/>
    </xf>
    <xf numFmtId="0" fontId="48" fillId="39" borderId="58" xfId="0" applyFont="1" applyFill="1" applyBorder="1" applyAlignment="1">
      <alignment horizontal="center" vertical="center" wrapText="1"/>
    </xf>
    <xf numFmtId="0" fontId="142" fillId="39" borderId="53" xfId="0" applyFont="1" applyFill="1" applyBorder="1" applyAlignment="1">
      <alignment horizontal="center" vertical="center" wrapText="1"/>
    </xf>
    <xf numFmtId="0" fontId="48" fillId="39" borderId="71" xfId="0" applyFont="1" applyFill="1" applyBorder="1" applyAlignment="1">
      <alignment horizontal="center" vertical="center" wrapText="1"/>
    </xf>
    <xf numFmtId="0" fontId="48" fillId="39" borderId="156" xfId="0" applyFont="1" applyFill="1" applyBorder="1" applyAlignment="1">
      <alignment horizontal="center" vertical="center" wrapText="1"/>
    </xf>
    <xf numFmtId="0" fontId="48" fillId="39" borderId="77" xfId="0" applyFont="1" applyFill="1" applyBorder="1" applyAlignment="1">
      <alignment horizontal="center" vertical="center" wrapText="1"/>
    </xf>
    <xf numFmtId="0" fontId="120" fillId="39" borderId="137" xfId="0" applyFont="1" applyFill="1" applyBorder="1" applyAlignment="1">
      <alignment horizontal="center" vertical="center" wrapText="1"/>
    </xf>
    <xf numFmtId="0" fontId="48" fillId="39" borderId="166" xfId="0" applyFont="1" applyFill="1" applyBorder="1" applyAlignment="1">
      <alignment horizontal="center" vertical="center" wrapText="1"/>
    </xf>
    <xf numFmtId="0" fontId="135" fillId="0" borderId="170" xfId="0" applyFont="1" applyBorder="1" applyAlignment="1">
      <alignment horizontal="center" vertical="center" wrapText="1"/>
    </xf>
    <xf numFmtId="0" fontId="120" fillId="39" borderId="54" xfId="0" applyFont="1" applyFill="1" applyBorder="1" applyAlignment="1">
      <alignment horizontal="center" vertical="center" wrapText="1"/>
    </xf>
    <xf numFmtId="0" fontId="120" fillId="39" borderId="71" xfId="0" applyFont="1" applyFill="1" applyBorder="1" applyAlignment="1">
      <alignment horizontal="center" vertical="center" wrapText="1"/>
    </xf>
    <xf numFmtId="0" fontId="120" fillId="39" borderId="163" xfId="0" applyFont="1" applyFill="1" applyBorder="1" applyAlignment="1">
      <alignment horizontal="center" vertical="center" wrapText="1"/>
    </xf>
    <xf numFmtId="0" fontId="120" fillId="39" borderId="166" xfId="0" applyFont="1" applyFill="1" applyBorder="1" applyAlignment="1">
      <alignment horizontal="center" vertical="center" wrapText="1"/>
    </xf>
    <xf numFmtId="0" fontId="120" fillId="39" borderId="65" xfId="0" applyFont="1" applyFill="1" applyBorder="1" applyAlignment="1">
      <alignment horizontal="center" vertical="center" wrapText="1"/>
    </xf>
    <xf numFmtId="0" fontId="120" fillId="39" borderId="170" xfId="0" applyFont="1" applyFill="1" applyBorder="1" applyAlignment="1">
      <alignment horizontal="center" vertical="center" wrapText="1"/>
    </xf>
    <xf numFmtId="0" fontId="120" fillId="39" borderId="154" xfId="0" applyFont="1" applyFill="1" applyBorder="1" applyAlignment="1">
      <alignment horizontal="center" vertical="center" wrapText="1"/>
    </xf>
    <xf numFmtId="0" fontId="160" fillId="0" borderId="0" xfId="0" applyFont="1" applyBorder="1" applyAlignment="1">
      <alignment horizontal="center" vertical="center" wrapText="1"/>
    </xf>
    <xf numFmtId="0" fontId="120" fillId="39" borderId="74" xfId="0" applyFont="1" applyFill="1" applyBorder="1" applyAlignment="1">
      <alignment horizontal="center" vertical="center" wrapText="1"/>
    </xf>
    <xf numFmtId="0" fontId="177" fillId="39" borderId="73" xfId="0" applyFont="1" applyFill="1" applyBorder="1" applyAlignment="1">
      <alignment horizontal="center" vertical="center" wrapText="1"/>
    </xf>
    <xf numFmtId="0" fontId="176" fillId="3" borderId="0" xfId="2" applyFont="1" applyFill="1" applyAlignment="1">
      <alignment vertical="center" wrapText="1"/>
    </xf>
    <xf numFmtId="0" fontId="4" fillId="0" borderId="0" xfId="2" applyFont="1" applyAlignment="1">
      <alignment vertical="center" wrapText="1"/>
    </xf>
    <xf numFmtId="0" fontId="104" fillId="0" borderId="0" xfId="2" applyFont="1" applyAlignment="1">
      <alignment horizontal="center" vertical="center" wrapText="1"/>
    </xf>
    <xf numFmtId="0" fontId="146" fillId="2" borderId="0" xfId="5" applyFont="1" applyFill="1" applyAlignment="1">
      <alignment vertical="center"/>
    </xf>
    <xf numFmtId="0" fontId="120" fillId="39" borderId="58" xfId="2" applyFont="1" applyFill="1" applyBorder="1" applyAlignment="1">
      <alignment horizontal="center" vertical="center" wrapText="1"/>
    </xf>
    <xf numFmtId="0" fontId="177" fillId="39" borderId="58" xfId="2" applyFont="1" applyFill="1" applyBorder="1" applyAlignment="1">
      <alignment horizontal="center" vertical="center" wrapText="1"/>
    </xf>
    <xf numFmtId="0" fontId="120" fillId="39" borderId="79" xfId="2" applyFont="1" applyFill="1" applyBorder="1" applyAlignment="1">
      <alignment horizontal="center" vertical="center" wrapText="1"/>
    </xf>
    <xf numFmtId="0" fontId="48" fillId="39" borderId="155" xfId="2" applyFont="1" applyFill="1" applyBorder="1" applyAlignment="1">
      <alignment horizontal="center" vertical="center" wrapText="1"/>
    </xf>
    <xf numFmtId="0" fontId="120" fillId="39" borderId="78" xfId="2" applyFont="1" applyFill="1" applyBorder="1" applyAlignment="1">
      <alignment horizontal="center" vertical="center" wrapText="1"/>
    </xf>
    <xf numFmtId="0" fontId="177" fillId="39" borderId="79" xfId="2" applyFont="1" applyFill="1" applyBorder="1" applyAlignment="1">
      <alignment horizontal="center" vertical="center" wrapText="1"/>
    </xf>
    <xf numFmtId="0" fontId="159" fillId="0" borderId="64" xfId="2" applyFont="1" applyBorder="1" applyAlignment="1">
      <alignment vertical="center" wrapText="1"/>
    </xf>
    <xf numFmtId="0" fontId="159" fillId="0" borderId="65" xfId="2" applyFont="1" applyBorder="1" applyAlignment="1">
      <alignment vertical="center" wrapText="1"/>
    </xf>
    <xf numFmtId="0" fontId="147" fillId="0" borderId="54" xfId="2" applyFont="1" applyBorder="1" applyAlignment="1">
      <alignment horizontal="left" vertical="center" wrapText="1"/>
    </xf>
    <xf numFmtId="3" fontId="136" fillId="0" borderId="57" xfId="2" applyNumberFormat="1" applyFont="1" applyBorder="1" applyAlignment="1" applyProtection="1">
      <alignment horizontal="center" vertical="center" wrapText="1"/>
      <protection locked="0"/>
    </xf>
    <xf numFmtId="0" fontId="120" fillId="39" borderId="125" xfId="2" applyFont="1" applyFill="1" applyBorder="1" applyAlignment="1">
      <alignment horizontal="center" vertical="center" wrapText="1"/>
    </xf>
    <xf numFmtId="0" fontId="133" fillId="0" borderId="0" xfId="2" applyFont="1" applyAlignment="1">
      <alignment horizontal="center" vertical="center" wrapText="1"/>
    </xf>
    <xf numFmtId="10" fontId="141" fillId="0" borderId="0" xfId="2" applyNumberFormat="1" applyFont="1" applyAlignment="1">
      <alignment vertical="center" wrapText="1"/>
    </xf>
    <xf numFmtId="3" fontId="159" fillId="0" borderId="64" xfId="2" applyNumberFormat="1" applyFont="1" applyBorder="1" applyAlignment="1">
      <alignment vertical="center" wrapText="1"/>
    </xf>
    <xf numFmtId="0" fontId="159" fillId="0" borderId="56" xfId="2" applyFont="1" applyBorder="1" applyAlignment="1">
      <alignment vertical="center" wrapText="1"/>
    </xf>
    <xf numFmtId="0" fontId="63" fillId="0" borderId="0" xfId="2" applyFont="1" applyAlignment="1">
      <alignment horizontal="left" vertical="center"/>
    </xf>
    <xf numFmtId="3" fontId="136" fillId="3" borderId="53" xfId="2" applyNumberFormat="1" applyFont="1" applyFill="1" applyBorder="1" applyAlignment="1" applyProtection="1">
      <alignment horizontal="center" vertical="center"/>
      <protection locked="0"/>
    </xf>
    <xf numFmtId="3" fontId="136" fillId="3" borderId="63" xfId="2" applyNumberFormat="1" applyFont="1" applyFill="1" applyBorder="1" applyAlignment="1" applyProtection="1">
      <alignment horizontal="center" vertical="center"/>
      <protection locked="0"/>
    </xf>
    <xf numFmtId="3" fontId="136" fillId="0" borderId="63" xfId="2" applyNumberFormat="1" applyFont="1" applyBorder="1" applyAlignment="1" applyProtection="1">
      <alignment horizontal="center" vertical="center" wrapText="1"/>
      <protection locked="0"/>
    </xf>
    <xf numFmtId="3" fontId="136" fillId="3" borderId="63" xfId="2" applyNumberFormat="1" applyFont="1" applyFill="1" applyBorder="1" applyAlignment="1" applyProtection="1">
      <alignment horizontal="center" vertical="center" wrapText="1"/>
      <protection locked="0"/>
    </xf>
    <xf numFmtId="3" fontId="136" fillId="3" borderId="54" xfId="2" applyNumberFormat="1" applyFont="1" applyFill="1" applyBorder="1" applyAlignment="1" applyProtection="1">
      <alignment horizontal="center" vertical="center" wrapText="1"/>
      <protection locked="0"/>
    </xf>
    <xf numFmtId="4" fontId="148" fillId="0" borderId="58" xfId="2" applyNumberFormat="1" applyFont="1" applyBorder="1" applyAlignment="1">
      <alignment horizontal="center" vertical="center" wrapText="1"/>
    </xf>
    <xf numFmtId="0" fontId="160" fillId="0" borderId="65" xfId="2" applyFont="1" applyBorder="1" applyAlignment="1">
      <alignment vertical="center" wrapText="1"/>
    </xf>
    <xf numFmtId="0" fontId="48" fillId="39" borderId="69" xfId="2" applyFont="1" applyFill="1" applyBorder="1" applyAlignment="1">
      <alignment horizontal="center" vertical="center" wrapText="1"/>
    </xf>
    <xf numFmtId="0" fontId="120" fillId="39" borderId="57" xfId="2" applyFont="1" applyFill="1" applyBorder="1" applyAlignment="1">
      <alignment horizontal="center" vertical="center" wrapText="1"/>
    </xf>
    <xf numFmtId="0" fontId="120" fillId="39" borderId="155" xfId="2" applyFont="1" applyFill="1" applyBorder="1" applyAlignment="1">
      <alignment horizontal="center" vertical="center" wrapText="1"/>
    </xf>
    <xf numFmtId="0" fontId="120" fillId="39" borderId="166" xfId="2" applyFont="1" applyFill="1" applyBorder="1" applyAlignment="1">
      <alignment horizontal="center" vertical="center" wrapText="1"/>
    </xf>
    <xf numFmtId="0" fontId="120" fillId="39" borderId="163" xfId="2" applyFont="1" applyFill="1" applyBorder="1" applyAlignment="1">
      <alignment horizontal="center" vertical="center" wrapText="1"/>
    </xf>
    <xf numFmtId="10" fontId="147" fillId="0" borderId="12" xfId="7" applyNumberFormat="1" applyFont="1" applyBorder="1" applyAlignment="1">
      <alignment vertical="center" wrapText="1"/>
    </xf>
    <xf numFmtId="10" fontId="147" fillId="0" borderId="61" xfId="7" applyNumberFormat="1" applyFont="1" applyBorder="1" applyAlignment="1">
      <alignment vertical="center" wrapText="1"/>
    </xf>
    <xf numFmtId="0" fontId="63" fillId="0" borderId="0" xfId="0" applyFont="1" applyBorder="1" applyAlignment="1">
      <alignment horizontal="left" vertical="center"/>
    </xf>
    <xf numFmtId="10" fontId="47" fillId="0" borderId="0" xfId="7" applyNumberFormat="1" applyFont="1" applyBorder="1" applyAlignment="1">
      <alignment vertical="center" wrapText="1"/>
    </xf>
    <xf numFmtId="3" fontId="47" fillId="0" borderId="0" xfId="7" applyNumberFormat="1" applyFont="1" applyBorder="1" applyAlignment="1" applyProtection="1">
      <alignment horizontal="center" vertical="center"/>
      <protection locked="0"/>
    </xf>
    <xf numFmtId="10" fontId="47" fillId="0" borderId="0" xfId="6" applyNumberFormat="1" applyFont="1" applyBorder="1" applyAlignment="1">
      <alignment vertical="center" wrapText="1"/>
    </xf>
    <xf numFmtId="9" fontId="47" fillId="0" borderId="0" xfId="8" applyFont="1" applyBorder="1" applyAlignment="1">
      <alignment vertical="center" wrapText="1"/>
    </xf>
    <xf numFmtId="10" fontId="48" fillId="0" borderId="0" xfId="7" applyNumberFormat="1" applyFont="1" applyBorder="1" applyAlignment="1">
      <alignment vertical="center" wrapText="1"/>
    </xf>
    <xf numFmtId="2" fontId="48" fillId="0" borderId="0" xfId="0" applyNumberFormat="1" applyFont="1" applyBorder="1" applyAlignment="1">
      <alignment vertical="center" wrapText="1"/>
    </xf>
    <xf numFmtId="2" fontId="48" fillId="0" borderId="0" xfId="0" applyNumberFormat="1" applyFont="1" applyBorder="1" applyAlignment="1">
      <alignment horizontal="left" vertical="center" wrapText="1"/>
    </xf>
    <xf numFmtId="2" fontId="48" fillId="0" borderId="0" xfId="0" applyNumberFormat="1" applyFont="1" applyAlignment="1">
      <alignment horizontal="left" vertical="center" wrapText="1"/>
    </xf>
    <xf numFmtId="2" fontId="47" fillId="0" borderId="0" xfId="0" applyNumberFormat="1" applyFont="1" applyAlignment="1">
      <alignment horizontal="left" vertical="center" wrapText="1"/>
    </xf>
    <xf numFmtId="0" fontId="63" fillId="0" borderId="0" xfId="0" applyFont="1" applyAlignment="1">
      <alignment horizontal="left" vertical="center" wrapText="1"/>
    </xf>
    <xf numFmtId="3" fontId="63" fillId="0" borderId="0" xfId="0" applyNumberFormat="1" applyFont="1" applyAlignment="1">
      <alignment horizontal="left" vertical="center" wrapText="1"/>
    </xf>
    <xf numFmtId="0" fontId="63" fillId="0" borderId="0" xfId="0" applyFont="1" applyBorder="1" applyAlignment="1">
      <alignment vertical="center" wrapText="1"/>
    </xf>
    <xf numFmtId="2" fontId="88" fillId="0" borderId="0" xfId="0" applyNumberFormat="1" applyFont="1" applyAlignment="1">
      <alignment horizontal="left" vertical="center" wrapText="1"/>
    </xf>
    <xf numFmtId="3" fontId="159" fillId="4" borderId="0" xfId="3" applyNumberFormat="1" applyFont="1" applyFill="1" applyAlignment="1">
      <alignment horizontal="center" vertical="center" wrapText="1"/>
    </xf>
    <xf numFmtId="0" fontId="159" fillId="4" borderId="0" xfId="2" applyFont="1" applyFill="1" applyAlignment="1">
      <alignment vertical="center" wrapText="1"/>
    </xf>
    <xf numFmtId="0" fontId="159" fillId="4" borderId="0" xfId="2" applyFont="1" applyFill="1" applyAlignment="1">
      <alignment horizontal="center" vertical="center" wrapText="1"/>
    </xf>
    <xf numFmtId="3" fontId="183" fillId="4" borderId="0" xfId="3" applyNumberFormat="1" applyFont="1" applyFill="1" applyAlignment="1">
      <alignment horizontal="center" vertical="center" wrapText="1"/>
    </xf>
    <xf numFmtId="0" fontId="184" fillId="0" borderId="0" xfId="2" applyFont="1" applyAlignment="1">
      <alignment vertical="center"/>
    </xf>
    <xf numFmtId="0" fontId="185" fillId="2" borderId="0" xfId="5" applyFont="1" applyFill="1" applyAlignment="1">
      <alignment vertical="center"/>
    </xf>
    <xf numFmtId="0" fontId="88" fillId="4" borderId="53" xfId="3" applyFont="1" applyFill="1" applyBorder="1" applyAlignment="1">
      <alignment horizontal="left" vertical="center" indent="1"/>
    </xf>
    <xf numFmtId="3" fontId="63" fillId="4" borderId="55" xfId="2" applyNumberFormat="1" applyFont="1" applyFill="1" applyBorder="1" applyAlignment="1" applyProtection="1">
      <alignment horizontal="center" vertical="center"/>
      <protection locked="0"/>
    </xf>
    <xf numFmtId="4" fontId="154" fillId="4" borderId="56" xfId="2" applyNumberFormat="1" applyFont="1" applyFill="1" applyBorder="1" applyAlignment="1">
      <alignment horizontal="center" vertical="center"/>
    </xf>
    <xf numFmtId="3" fontId="63" fillId="4" borderId="53" xfId="2" applyNumberFormat="1" applyFont="1" applyFill="1" applyBorder="1" applyAlignment="1" applyProtection="1">
      <alignment horizontal="center" vertical="center"/>
      <protection locked="0"/>
    </xf>
    <xf numFmtId="3" fontId="63" fillId="4" borderId="0" xfId="2" applyNumberFormat="1" applyFont="1" applyFill="1" applyAlignment="1" applyProtection="1">
      <alignment horizontal="center" vertical="center"/>
      <protection locked="0"/>
    </xf>
    <xf numFmtId="0" fontId="88" fillId="4" borderId="63" xfId="3" applyFont="1" applyFill="1" applyBorder="1" applyAlignment="1">
      <alignment horizontal="left" vertical="center" indent="1"/>
    </xf>
    <xf numFmtId="3" fontId="63" fillId="4" borderId="59" xfId="2" applyNumberFormat="1" applyFont="1" applyFill="1" applyBorder="1" applyAlignment="1" applyProtection="1">
      <alignment horizontal="center" vertical="center"/>
      <protection locked="0"/>
    </xf>
    <xf numFmtId="4" fontId="154" fillId="4" borderId="60" xfId="2" applyNumberFormat="1" applyFont="1" applyFill="1" applyBorder="1" applyAlignment="1">
      <alignment horizontal="center" vertical="center"/>
    </xf>
    <xf numFmtId="3" fontId="63" fillId="4" borderId="63" xfId="2" applyNumberFormat="1" applyFont="1" applyFill="1" applyBorder="1" applyAlignment="1" applyProtection="1">
      <alignment horizontal="center" vertical="center"/>
      <protection locked="0"/>
    </xf>
    <xf numFmtId="3" fontId="144" fillId="0" borderId="0" xfId="2" applyNumberFormat="1" applyFont="1"/>
    <xf numFmtId="3" fontId="120" fillId="39" borderId="79" xfId="3" applyNumberFormat="1" applyFont="1" applyFill="1" applyBorder="1" applyAlignment="1">
      <alignment horizontal="center" vertical="center" wrapText="1"/>
    </xf>
    <xf numFmtId="3" fontId="120" fillId="39" borderId="77" xfId="3" applyNumberFormat="1" applyFont="1" applyFill="1" applyBorder="1" applyAlignment="1">
      <alignment horizontal="center" vertical="center" wrapText="1"/>
    </xf>
    <xf numFmtId="3" fontId="120" fillId="39" borderId="78" xfId="3" applyNumberFormat="1" applyFont="1" applyFill="1" applyBorder="1" applyAlignment="1">
      <alignment horizontal="center" vertical="center" wrapText="1"/>
    </xf>
    <xf numFmtId="3" fontId="160" fillId="4" borderId="0" xfId="3" applyNumberFormat="1" applyFont="1" applyFill="1" applyAlignment="1">
      <alignment horizontal="center" vertical="center" wrapText="1"/>
    </xf>
    <xf numFmtId="3" fontId="120" fillId="39" borderId="58" xfId="3" applyNumberFormat="1" applyFont="1" applyFill="1" applyBorder="1" applyAlignment="1">
      <alignment horizontal="center" vertical="center" wrapText="1"/>
    </xf>
    <xf numFmtId="3" fontId="120" fillId="39" borderId="167" xfId="3" applyNumberFormat="1" applyFont="1" applyFill="1" applyBorder="1" applyAlignment="1">
      <alignment horizontal="center" vertical="center" wrapText="1"/>
    </xf>
    <xf numFmtId="3" fontId="120" fillId="39" borderId="179" xfId="3" applyNumberFormat="1" applyFont="1" applyFill="1" applyBorder="1" applyAlignment="1">
      <alignment horizontal="center" vertical="center" wrapText="1"/>
    </xf>
    <xf numFmtId="3" fontId="120" fillId="39" borderId="154" xfId="3" applyNumberFormat="1" applyFont="1" applyFill="1" applyBorder="1" applyAlignment="1">
      <alignment horizontal="center" vertical="center" wrapText="1"/>
    </xf>
    <xf numFmtId="3" fontId="120" fillId="39" borderId="155" xfId="3" applyNumberFormat="1" applyFont="1" applyFill="1" applyBorder="1" applyAlignment="1">
      <alignment horizontal="center" vertical="center" wrapText="1"/>
    </xf>
    <xf numFmtId="3" fontId="120" fillId="39" borderId="163" xfId="3" applyNumberFormat="1" applyFont="1" applyFill="1" applyBorder="1" applyAlignment="1">
      <alignment horizontal="center" vertical="center" wrapText="1"/>
    </xf>
    <xf numFmtId="3" fontId="63" fillId="4" borderId="181" xfId="2" applyNumberFormat="1" applyFont="1" applyFill="1" applyBorder="1" applyAlignment="1" applyProtection="1">
      <alignment horizontal="center" vertical="center"/>
      <protection locked="0"/>
    </xf>
    <xf numFmtId="2" fontId="145" fillId="0" borderId="117" xfId="2" applyNumberFormat="1" applyFont="1" applyBorder="1" applyAlignment="1">
      <alignment horizontal="left" vertical="center" wrapText="1"/>
    </xf>
    <xf numFmtId="3" fontId="63" fillId="4" borderId="183" xfId="2" applyNumberFormat="1" applyFont="1" applyFill="1" applyBorder="1" applyAlignment="1" applyProtection="1">
      <alignment horizontal="center" vertical="center"/>
      <protection locked="0"/>
    </xf>
    <xf numFmtId="4" fontId="154" fillId="4" borderId="184" xfId="2" applyNumberFormat="1" applyFont="1" applyFill="1" applyBorder="1" applyAlignment="1">
      <alignment horizontal="center" vertical="center"/>
    </xf>
    <xf numFmtId="0" fontId="134" fillId="0" borderId="117" xfId="2" applyFont="1" applyBorder="1" applyAlignment="1">
      <alignment vertical="center" wrapText="1"/>
    </xf>
    <xf numFmtId="0" fontId="134" fillId="0" borderId="86" xfId="2" applyFont="1" applyBorder="1" applyAlignment="1">
      <alignment vertical="center" wrapText="1"/>
    </xf>
    <xf numFmtId="0" fontId="88" fillId="4" borderId="183" xfId="3" applyFont="1" applyFill="1" applyBorder="1" applyAlignment="1">
      <alignment horizontal="left" vertical="center" indent="1"/>
    </xf>
    <xf numFmtId="0" fontId="88" fillId="4" borderId="54" xfId="3" applyFont="1" applyFill="1" applyBorder="1" applyAlignment="1">
      <alignment horizontal="left" vertical="center" indent="1"/>
    </xf>
    <xf numFmtId="3" fontId="63" fillId="4" borderId="57" xfId="2" applyNumberFormat="1" applyFont="1" applyFill="1" applyBorder="1" applyAlignment="1" applyProtection="1">
      <alignment horizontal="center" vertical="center"/>
      <protection locked="0"/>
    </xf>
    <xf numFmtId="4" fontId="154" fillId="4" borderId="58" xfId="2" applyNumberFormat="1" applyFont="1" applyFill="1" applyBorder="1" applyAlignment="1">
      <alignment horizontal="center" vertical="center"/>
    </xf>
    <xf numFmtId="3" fontId="120" fillId="39" borderId="166" xfId="3" applyNumberFormat="1" applyFont="1" applyFill="1" applyBorder="1" applyAlignment="1">
      <alignment horizontal="center" vertical="center" wrapText="1"/>
    </xf>
    <xf numFmtId="0" fontId="160" fillId="4" borderId="0" xfId="2" applyFont="1" applyFill="1" applyAlignment="1">
      <alignment horizontal="center" vertical="center" wrapText="1"/>
    </xf>
    <xf numFmtId="3" fontId="177" fillId="39" borderId="154" xfId="3" applyNumberFormat="1" applyFont="1" applyFill="1" applyBorder="1" applyAlignment="1">
      <alignment horizontal="center" vertical="center" wrapText="1"/>
    </xf>
    <xf numFmtId="3" fontId="120" fillId="39" borderId="160" xfId="3" applyNumberFormat="1" applyFont="1" applyFill="1" applyBorder="1" applyAlignment="1">
      <alignment horizontal="center" vertical="center" wrapText="1"/>
    </xf>
    <xf numFmtId="0" fontId="63" fillId="0" borderId="0" xfId="16" applyFont="1" applyAlignment="1">
      <alignment vertical="center"/>
    </xf>
    <xf numFmtId="0" fontId="134" fillId="0" borderId="0" xfId="16" applyFont="1" applyBorder="1" applyAlignment="1">
      <alignment vertical="center" wrapText="1"/>
    </xf>
    <xf numFmtId="0" fontId="136" fillId="0" borderId="0" xfId="16" applyFont="1" applyAlignment="1">
      <alignment vertical="center" wrapText="1"/>
    </xf>
    <xf numFmtId="0" fontId="162" fillId="0" borderId="0" xfId="16" applyFont="1" applyAlignment="1">
      <alignment vertical="center" wrapText="1"/>
    </xf>
    <xf numFmtId="0" fontId="47" fillId="0" borderId="0" xfId="16" applyFont="1" applyAlignment="1">
      <alignment vertical="center"/>
    </xf>
    <xf numFmtId="0" fontId="137" fillId="0" borderId="0" xfId="16" applyFont="1" applyAlignment="1">
      <alignment horizontal="left" vertical="center"/>
    </xf>
    <xf numFmtId="0" fontId="145" fillId="0" borderId="0" xfId="16" applyFont="1"/>
    <xf numFmtId="0" fontId="146" fillId="0" borderId="0" xfId="16" applyFont="1" applyAlignment="1">
      <alignment horizontal="left" vertical="center"/>
    </xf>
    <xf numFmtId="0" fontId="163" fillId="0" borderId="0" xfId="16" applyFont="1" applyAlignment="1">
      <alignment horizontal="left" vertical="center"/>
    </xf>
    <xf numFmtId="0" fontId="47" fillId="0" borderId="0" xfId="16" applyFont="1" applyAlignment="1">
      <alignment horizontal="left" vertical="center"/>
    </xf>
    <xf numFmtId="0" fontId="47" fillId="0" borderId="0" xfId="16" applyFont="1" applyAlignment="1">
      <alignment horizontal="center" vertical="center"/>
    </xf>
    <xf numFmtId="0" fontId="163" fillId="4" borderId="0" xfId="16" applyFont="1" applyFill="1" applyBorder="1" applyAlignment="1">
      <alignment horizontal="left" vertical="center"/>
    </xf>
    <xf numFmtId="0" fontId="131" fillId="0" borderId="0" xfId="16" applyFont="1" applyAlignment="1">
      <alignment vertical="center" wrapText="1"/>
    </xf>
    <xf numFmtId="0" fontId="131" fillId="0" borderId="0" xfId="16" applyFont="1" applyAlignment="1">
      <alignment vertical="center"/>
    </xf>
    <xf numFmtId="0" fontId="88" fillId="4" borderId="53" xfId="16" applyFont="1" applyFill="1" applyBorder="1" applyAlignment="1">
      <alignment horizontal="left" vertical="center" indent="1"/>
    </xf>
    <xf numFmtId="3" fontId="63" fillId="4" borderId="55" xfId="0" applyNumberFormat="1" applyFont="1" applyFill="1" applyBorder="1" applyAlignment="1" applyProtection="1">
      <alignment horizontal="center" vertical="center"/>
      <protection locked="0"/>
    </xf>
    <xf numFmtId="4" fontId="154" fillId="4" borderId="56" xfId="0" applyNumberFormat="1" applyFont="1" applyFill="1" applyBorder="1" applyAlignment="1">
      <alignment horizontal="center" vertical="center"/>
    </xf>
    <xf numFmtId="3" fontId="134" fillId="0" borderId="0" xfId="16" applyNumberFormat="1" applyFont="1" applyBorder="1" applyAlignment="1">
      <alignment vertical="center"/>
    </xf>
    <xf numFmtId="0" fontId="88" fillId="4" borderId="63" xfId="16" applyFont="1" applyFill="1" applyBorder="1" applyAlignment="1">
      <alignment horizontal="left" vertical="center" indent="1"/>
    </xf>
    <xf numFmtId="3" fontId="63" fillId="4" borderId="59" xfId="0" applyNumberFormat="1" applyFont="1" applyFill="1" applyBorder="1" applyAlignment="1" applyProtection="1">
      <alignment horizontal="center" vertical="center"/>
      <protection locked="0"/>
    </xf>
    <xf numFmtId="4" fontId="154" fillId="4" borderId="60" xfId="0" applyNumberFormat="1" applyFont="1" applyFill="1" applyBorder="1" applyAlignment="1">
      <alignment horizontal="center" vertical="center"/>
    </xf>
    <xf numFmtId="0" fontId="88" fillId="4" borderId="54" xfId="16" applyFont="1" applyFill="1" applyBorder="1" applyAlignment="1">
      <alignment horizontal="left" vertical="center" indent="1"/>
    </xf>
    <xf numFmtId="3" fontId="63" fillId="4" borderId="57" xfId="0" applyNumberFormat="1" applyFont="1" applyFill="1" applyBorder="1" applyAlignment="1" applyProtection="1">
      <alignment horizontal="center" vertical="center"/>
      <protection locked="0"/>
    </xf>
    <xf numFmtId="4" fontId="154" fillId="4" borderId="58" xfId="0" applyNumberFormat="1" applyFont="1" applyFill="1" applyBorder="1" applyAlignment="1">
      <alignment horizontal="center" vertical="center"/>
    </xf>
    <xf numFmtId="3" fontId="131" fillId="0" borderId="0" xfId="16" applyNumberFormat="1" applyFont="1" applyBorder="1" applyAlignment="1">
      <alignment horizontal="center" vertical="center" wrapText="1"/>
    </xf>
    <xf numFmtId="4" fontId="131" fillId="0" borderId="0" xfId="16" applyNumberFormat="1" applyFont="1" applyBorder="1" applyAlignment="1">
      <alignment horizontal="center" vertical="center" wrapText="1"/>
    </xf>
    <xf numFmtId="2" fontId="146" fillId="0" borderId="0" xfId="16" applyNumberFormat="1" applyFont="1" applyAlignment="1">
      <alignment vertical="center" wrapText="1"/>
    </xf>
    <xf numFmtId="0" fontId="146" fillId="0" borderId="0" xfId="16" applyFont="1" applyBorder="1" applyAlignment="1">
      <alignment vertical="center" wrapText="1"/>
    </xf>
    <xf numFmtId="0" fontId="137" fillId="0" borderId="0" xfId="16" applyFont="1" applyAlignment="1">
      <alignment vertical="center" wrapText="1"/>
    </xf>
    <xf numFmtId="3" fontId="48" fillId="39" borderId="154" xfId="16" applyNumberFormat="1" applyFont="1" applyFill="1" applyBorder="1" applyAlignment="1">
      <alignment horizontal="center" vertical="center" wrapText="1"/>
    </xf>
    <xf numFmtId="3" fontId="48" fillId="39" borderId="166" xfId="16" applyNumberFormat="1" applyFont="1" applyFill="1" applyBorder="1" applyAlignment="1">
      <alignment horizontal="center" vertical="center" wrapText="1"/>
    </xf>
    <xf numFmtId="3" fontId="48" fillId="39" borderId="155" xfId="16" applyNumberFormat="1" applyFont="1" applyFill="1" applyBorder="1" applyAlignment="1">
      <alignment horizontal="center" vertical="center" wrapText="1"/>
    </xf>
    <xf numFmtId="3" fontId="48" fillId="39" borderId="71" xfId="16" applyNumberFormat="1" applyFont="1" applyFill="1" applyBorder="1" applyAlignment="1">
      <alignment horizontal="center" vertical="center" wrapText="1"/>
    </xf>
    <xf numFmtId="0" fontId="63" fillId="4" borderId="0" xfId="16" applyFont="1" applyFill="1" applyAlignment="1">
      <alignment vertical="center"/>
    </xf>
    <xf numFmtId="0" fontId="3" fillId="0" borderId="0" xfId="16" applyFont="1" applyBorder="1"/>
    <xf numFmtId="0" fontId="3" fillId="4" borderId="0" xfId="16" applyFont="1" applyFill="1" applyBorder="1"/>
    <xf numFmtId="0" fontId="135" fillId="4" borderId="0" xfId="16" applyFont="1" applyFill="1" applyAlignment="1">
      <alignment horizontal="right" vertical="center"/>
    </xf>
    <xf numFmtId="0" fontId="137" fillId="4" borderId="0" xfId="16" applyFont="1" applyFill="1" applyAlignment="1">
      <alignment horizontal="left" vertical="center"/>
    </xf>
    <xf numFmtId="0" fontId="145" fillId="4" borderId="0" xfId="16" applyFont="1" applyFill="1" applyAlignment="1">
      <alignment horizontal="center"/>
    </xf>
    <xf numFmtId="3" fontId="137" fillId="4" borderId="0" xfId="16" applyNumberFormat="1" applyFont="1" applyFill="1" applyAlignment="1">
      <alignment horizontal="left" vertical="center"/>
    </xf>
    <xf numFmtId="0" fontId="3" fillId="4" borderId="0" xfId="16" applyFont="1" applyFill="1" applyAlignment="1">
      <alignment horizontal="left" vertical="center"/>
    </xf>
    <xf numFmtId="0" fontId="146" fillId="4" borderId="0" xfId="16" applyFont="1" applyFill="1" applyAlignment="1">
      <alignment horizontal="left" vertical="center"/>
    </xf>
    <xf numFmtId="0" fontId="131" fillId="4" borderId="0" xfId="16" applyFont="1" applyFill="1" applyAlignment="1">
      <alignment vertical="center"/>
    </xf>
    <xf numFmtId="0" fontId="104" fillId="4" borderId="0" xfId="16" applyFont="1" applyFill="1" applyAlignment="1">
      <alignment vertical="center"/>
    </xf>
    <xf numFmtId="0" fontId="47" fillId="4" borderId="0" xfId="16" applyFont="1" applyFill="1" applyAlignment="1">
      <alignment horizontal="left" vertical="center"/>
    </xf>
    <xf numFmtId="0" fontId="131" fillId="4" borderId="0" xfId="16" applyFont="1" applyFill="1" applyAlignment="1">
      <alignment vertical="center" wrapText="1"/>
    </xf>
    <xf numFmtId="0" fontId="47" fillId="0" borderId="0" xfId="5" applyFont="1" applyAlignment="1">
      <alignment vertical="center"/>
    </xf>
    <xf numFmtId="3" fontId="63" fillId="0" borderId="0" xfId="16" applyNumberFormat="1" applyFont="1" applyBorder="1" applyAlignment="1">
      <alignment horizontal="center" vertical="center"/>
    </xf>
    <xf numFmtId="167" fontId="63" fillId="0" borderId="0" xfId="16" applyNumberFormat="1" applyFont="1" applyBorder="1" applyAlignment="1">
      <alignment horizontal="center" vertical="center"/>
    </xf>
    <xf numFmtId="4" fontId="63" fillId="0" borderId="0" xfId="16" applyNumberFormat="1" applyFont="1" applyBorder="1" applyAlignment="1">
      <alignment horizontal="center" vertical="center"/>
    </xf>
    <xf numFmtId="0" fontId="63" fillId="0" borderId="0" xfId="16" applyFont="1" applyBorder="1" applyAlignment="1">
      <alignment horizontal="center" vertical="center" wrapText="1"/>
    </xf>
    <xf numFmtId="0" fontId="63" fillId="4" borderId="0" xfId="16" applyFont="1" applyFill="1" applyBorder="1" applyAlignment="1">
      <alignment horizontal="center" vertical="center" wrapText="1"/>
    </xf>
    <xf numFmtId="3" fontId="63" fillId="4" borderId="0" xfId="16" applyNumberFormat="1" applyFont="1" applyFill="1" applyBorder="1" applyAlignment="1">
      <alignment horizontal="center" vertical="center"/>
    </xf>
    <xf numFmtId="4" fontId="63" fillId="4" borderId="0" xfId="16" applyNumberFormat="1" applyFont="1" applyFill="1" applyBorder="1" applyAlignment="1">
      <alignment horizontal="center" vertical="center"/>
    </xf>
    <xf numFmtId="0" fontId="63" fillId="0" borderId="0" xfId="16" applyFont="1"/>
    <xf numFmtId="0" fontId="186" fillId="0" borderId="0" xfId="0" applyFont="1" applyAlignment="1">
      <alignment horizontal="left" vertical="center"/>
    </xf>
    <xf numFmtId="0" fontId="183" fillId="0" borderId="0" xfId="0" applyFont="1" applyAlignment="1">
      <alignment vertical="center"/>
    </xf>
    <xf numFmtId="0" fontId="63" fillId="0" borderId="0" xfId="0" applyFont="1" applyAlignment="1">
      <alignment horizontal="left" vertical="center"/>
    </xf>
    <xf numFmtId="0" fontId="186" fillId="0" borderId="0" xfId="0" applyFont="1"/>
    <xf numFmtId="3" fontId="47" fillId="4" borderId="0" xfId="0" applyNumberFormat="1" applyFont="1" applyFill="1" applyBorder="1"/>
    <xf numFmtId="10" fontId="47" fillId="4" borderId="0" xfId="0" applyNumberFormat="1" applyFont="1" applyFill="1" applyBorder="1"/>
    <xf numFmtId="167" fontId="48" fillId="4" borderId="0" xfId="0" applyNumberFormat="1" applyFont="1" applyFill="1" applyBorder="1"/>
    <xf numFmtId="0" fontId="187" fillId="0" borderId="0" xfId="2" applyFont="1" applyAlignment="1">
      <alignment vertical="center" wrapText="1"/>
    </xf>
    <xf numFmtId="0" fontId="188" fillId="0" borderId="0" xfId="2" applyFont="1"/>
    <xf numFmtId="0" fontId="189" fillId="0" borderId="0" xfId="2" applyFont="1" applyAlignment="1">
      <alignment horizontal="center"/>
    </xf>
    <xf numFmtId="0" fontId="191" fillId="0" borderId="0" xfId="2" applyFont="1" applyAlignment="1">
      <alignment horizontal="center" vertical="center" wrapText="1"/>
    </xf>
    <xf numFmtId="3" fontId="190" fillId="4" borderId="0" xfId="3" applyNumberFormat="1" applyFont="1" applyFill="1" applyAlignment="1">
      <alignment horizontal="center" vertical="center" wrapText="1"/>
    </xf>
    <xf numFmtId="0" fontId="190" fillId="4" borderId="0" xfId="2" applyFont="1" applyFill="1" applyAlignment="1">
      <alignment vertical="center" wrapText="1"/>
    </xf>
    <xf numFmtId="0" fontId="191" fillId="0" borderId="0" xfId="2" applyFont="1" applyAlignment="1">
      <alignment vertical="center" wrapText="1"/>
    </xf>
    <xf numFmtId="3" fontId="192" fillId="4" borderId="0" xfId="3" applyNumberFormat="1" applyFont="1" applyFill="1" applyAlignment="1">
      <alignment horizontal="center" vertical="center" wrapText="1"/>
    </xf>
    <xf numFmtId="0" fontId="193" fillId="0" borderId="0" xfId="2" applyFont="1" applyAlignment="1">
      <alignment horizontal="center" vertical="center" wrapText="1"/>
    </xf>
    <xf numFmtId="0" fontId="194" fillId="4" borderId="53" xfId="3" applyFont="1" applyFill="1" applyBorder="1" applyAlignment="1">
      <alignment horizontal="left" vertical="center" indent="1"/>
    </xf>
    <xf numFmtId="166" fontId="195" fillId="4" borderId="56" xfId="2" applyNumberFormat="1" applyFont="1" applyFill="1" applyBorder="1" applyAlignment="1" applyProtection="1">
      <alignment horizontal="center" vertical="center"/>
      <protection locked="0"/>
    </xf>
    <xf numFmtId="3" fontId="140" fillId="4" borderId="0" xfId="2" applyNumberFormat="1" applyFont="1" applyFill="1" applyAlignment="1" applyProtection="1">
      <alignment horizontal="center" vertical="center"/>
      <protection locked="0"/>
    </xf>
    <xf numFmtId="166" fontId="195" fillId="4" borderId="53" xfId="2" applyNumberFormat="1" applyFont="1" applyFill="1" applyBorder="1" applyAlignment="1" applyProtection="1">
      <alignment horizontal="center" vertical="center"/>
      <protection locked="0"/>
    </xf>
    <xf numFmtId="0" fontId="193" fillId="0" borderId="0" xfId="2" applyFont="1" applyAlignment="1">
      <alignment vertical="center" wrapText="1"/>
    </xf>
    <xf numFmtId="0" fontId="194" fillId="4" borderId="63" xfId="3" applyFont="1" applyFill="1" applyBorder="1" applyAlignment="1">
      <alignment horizontal="left" vertical="center" indent="1"/>
    </xf>
    <xf numFmtId="166" fontId="195" fillId="4" borderId="60" xfId="2" applyNumberFormat="1" applyFont="1" applyFill="1" applyBorder="1" applyAlignment="1" applyProtection="1">
      <alignment horizontal="center" vertical="center"/>
      <protection locked="0"/>
    </xf>
    <xf numFmtId="166" fontId="195" fillId="4" borderId="63" xfId="2" applyNumberFormat="1" applyFont="1" applyFill="1" applyBorder="1" applyAlignment="1" applyProtection="1">
      <alignment horizontal="center" vertical="center"/>
      <protection locked="0"/>
    </xf>
    <xf numFmtId="0" fontId="194" fillId="4" borderId="54" xfId="3" applyFont="1" applyFill="1" applyBorder="1" applyAlignment="1">
      <alignment horizontal="left" vertical="center" indent="1"/>
    </xf>
    <xf numFmtId="166" fontId="195" fillId="4" borderId="58" xfId="2" applyNumberFormat="1" applyFont="1" applyFill="1" applyBorder="1" applyAlignment="1" applyProtection="1">
      <alignment horizontal="center" vertical="center"/>
      <protection locked="0"/>
    </xf>
    <xf numFmtId="166" fontId="195" fillId="4" borderId="54" xfId="2" applyNumberFormat="1" applyFont="1" applyFill="1" applyBorder="1" applyAlignment="1" applyProtection="1">
      <alignment horizontal="center" vertical="center"/>
      <protection locked="0"/>
    </xf>
    <xf numFmtId="2" fontId="189" fillId="0" borderId="0" xfId="2" applyNumberFormat="1" applyFont="1" applyAlignment="1">
      <alignment horizontal="left" vertical="center" wrapText="1"/>
    </xf>
    <xf numFmtId="3" fontId="188" fillId="0" borderId="0" xfId="2" applyNumberFormat="1" applyFont="1"/>
    <xf numFmtId="166" fontId="154" fillId="4" borderId="53" xfId="2" applyNumberFormat="1" applyFont="1" applyFill="1" applyBorder="1" applyAlignment="1" applyProtection="1">
      <alignment horizontal="center" vertical="center"/>
      <protection locked="0"/>
    </xf>
    <xf numFmtId="166" fontId="154" fillId="4" borderId="63" xfId="2" applyNumberFormat="1" applyFont="1" applyFill="1" applyBorder="1" applyAlignment="1" applyProtection="1">
      <alignment horizontal="center" vertical="center"/>
      <protection locked="0"/>
    </xf>
    <xf numFmtId="166" fontId="154" fillId="4" borderId="54" xfId="2" applyNumberFormat="1" applyFont="1" applyFill="1" applyBorder="1" applyAlignment="1" applyProtection="1">
      <alignment horizontal="center" vertical="center"/>
      <protection locked="0"/>
    </xf>
    <xf numFmtId="0" fontId="47" fillId="4" borderId="0" xfId="0" applyFont="1" applyFill="1"/>
    <xf numFmtId="0" fontId="163" fillId="4" borderId="0" xfId="0" applyFont="1" applyFill="1" applyBorder="1"/>
    <xf numFmtId="0" fontId="88" fillId="5" borderId="55" xfId="0" applyFont="1" applyFill="1" applyBorder="1"/>
    <xf numFmtId="167" fontId="63" fillId="5" borderId="64" xfId="0" applyNumberFormat="1" applyFont="1" applyFill="1" applyBorder="1" applyAlignment="1">
      <alignment horizontal="center"/>
    </xf>
    <xf numFmtId="167" fontId="63" fillId="5" borderId="56" xfId="0" applyNumberFormat="1" applyFont="1" applyFill="1" applyBorder="1" applyAlignment="1">
      <alignment horizontal="center"/>
    </xf>
    <xf numFmtId="0" fontId="186" fillId="4" borderId="0" xfId="0" applyFont="1" applyFill="1" applyBorder="1"/>
    <xf numFmtId="0" fontId="88" fillId="4" borderId="59" xfId="0" applyFont="1" applyFill="1" applyBorder="1"/>
    <xf numFmtId="167" fontId="63" fillId="4" borderId="0" xfId="0" applyNumberFormat="1" applyFont="1" applyFill="1" applyBorder="1" applyAlignment="1">
      <alignment horizontal="center"/>
    </xf>
    <xf numFmtId="167" fontId="63" fillId="4" borderId="60" xfId="0" applyNumberFormat="1" applyFont="1" applyFill="1" applyBorder="1" applyAlignment="1">
      <alignment horizontal="center"/>
    </xf>
    <xf numFmtId="0" fontId="88" fillId="5" borderId="59" xfId="0" applyFont="1" applyFill="1" applyBorder="1"/>
    <xf numFmtId="167" fontId="63" fillId="5" borderId="0" xfId="0" applyNumberFormat="1" applyFont="1" applyFill="1" applyBorder="1" applyAlignment="1">
      <alignment horizontal="center"/>
    </xf>
    <xf numFmtId="167" fontId="63" fillId="5" borderId="60" xfId="0" applyNumberFormat="1" applyFont="1" applyFill="1" applyBorder="1" applyAlignment="1">
      <alignment horizontal="center"/>
    </xf>
    <xf numFmtId="0" fontId="88" fillId="4" borderId="57" xfId="0" applyFont="1" applyFill="1" applyBorder="1"/>
    <xf numFmtId="167" fontId="63" fillId="4" borderId="65" xfId="0" applyNumberFormat="1" applyFont="1" applyFill="1" applyBorder="1" applyAlignment="1">
      <alignment horizontal="center"/>
    </xf>
    <xf numFmtId="167" fontId="63" fillId="4" borderId="58" xfId="0" applyNumberFormat="1" applyFont="1" applyFill="1" applyBorder="1" applyAlignment="1">
      <alignment horizontal="center"/>
    </xf>
    <xf numFmtId="0" fontId="48" fillId="38" borderId="0" xfId="0" applyFont="1" applyFill="1" applyBorder="1" applyAlignment="1">
      <alignment horizontal="center" vertical="center" wrapText="1"/>
    </xf>
    <xf numFmtId="0" fontId="48" fillId="38" borderId="155" xfId="0" applyFont="1" applyFill="1" applyBorder="1" applyAlignment="1">
      <alignment horizontal="center" vertical="center"/>
    </xf>
    <xf numFmtId="0" fontId="48" fillId="38" borderId="166" xfId="0" applyFont="1" applyFill="1" applyBorder="1" applyAlignment="1">
      <alignment horizontal="center" vertical="center" wrapText="1"/>
    </xf>
    <xf numFmtId="0" fontId="48" fillId="38" borderId="154" xfId="0" applyFont="1" applyFill="1" applyBorder="1" applyAlignment="1">
      <alignment horizontal="center" vertical="center"/>
    </xf>
    <xf numFmtId="0" fontId="48" fillId="39" borderId="65" xfId="0" applyFont="1" applyFill="1" applyBorder="1" applyAlignment="1">
      <alignment horizontal="center" vertical="center" wrapText="1"/>
    </xf>
    <xf numFmtId="0" fontId="184" fillId="0" borderId="0" xfId="0" applyFont="1" applyAlignment="1">
      <alignment vertical="center"/>
    </xf>
    <xf numFmtId="0" fontId="186" fillId="0" borderId="0" xfId="0" applyFont="1" applyAlignment="1" applyProtection="1">
      <alignment vertical="center" wrapText="1"/>
      <protection locked="0"/>
    </xf>
    <xf numFmtId="0" fontId="185" fillId="0" borderId="0" xfId="0" applyFont="1" applyAlignment="1" applyProtection="1">
      <alignment vertical="center" wrapText="1"/>
      <protection locked="0"/>
    </xf>
    <xf numFmtId="0" fontId="186" fillId="0" borderId="0" xfId="0" applyFont="1" applyBorder="1"/>
    <xf numFmtId="0" fontId="104" fillId="0" borderId="53" xfId="0" applyFont="1" applyBorder="1"/>
    <xf numFmtId="168" fontId="3" fillId="0" borderId="55" xfId="0" applyNumberFormat="1" applyFont="1" applyBorder="1" applyAlignment="1">
      <alignment horizontal="center"/>
    </xf>
    <xf numFmtId="2" fontId="196" fillId="0" borderId="56" xfId="0" applyNumberFormat="1" applyFont="1" applyBorder="1" applyAlignment="1">
      <alignment horizontal="center"/>
    </xf>
    <xf numFmtId="0" fontId="104" fillId="0" borderId="63" xfId="0" applyFont="1" applyBorder="1"/>
    <xf numFmtId="168" fontId="3" fillId="0" borderId="59" xfId="0" applyNumberFormat="1" applyFont="1" applyBorder="1" applyAlignment="1">
      <alignment horizontal="center"/>
    </xf>
    <xf numFmtId="2" fontId="196" fillId="0" borderId="60" xfId="0" applyNumberFormat="1" applyFont="1" applyBorder="1" applyAlignment="1">
      <alignment horizontal="center"/>
    </xf>
    <xf numFmtId="0" fontId="104" fillId="0" borderId="54" xfId="0" applyFont="1" applyBorder="1"/>
    <xf numFmtId="168" fontId="3" fillId="0" borderId="57" xfId="0" applyNumberFormat="1" applyFont="1" applyBorder="1" applyAlignment="1">
      <alignment horizontal="center"/>
    </xf>
    <xf numFmtId="2" fontId="196" fillId="0" borderId="58" xfId="0" applyNumberFormat="1" applyFont="1" applyBorder="1" applyAlignment="1">
      <alignment horizontal="center"/>
    </xf>
    <xf numFmtId="0" fontId="172" fillId="0" borderId="0" xfId="0" applyFont="1"/>
    <xf numFmtId="49" fontId="146" fillId="0" borderId="0" xfId="0" applyNumberFormat="1" applyFont="1" applyAlignment="1">
      <alignment vertical="center" wrapText="1"/>
    </xf>
    <xf numFmtId="0" fontId="88" fillId="5" borderId="16" xfId="0" applyFont="1" applyFill="1" applyBorder="1"/>
    <xf numFmtId="167" fontId="63" fillId="5" borderId="17" xfId="0" applyNumberFormat="1" applyFont="1" applyFill="1" applyBorder="1" applyAlignment="1">
      <alignment horizontal="center"/>
    </xf>
    <xf numFmtId="0" fontId="88" fillId="4" borderId="16" xfId="0" applyFont="1" applyFill="1" applyBorder="1"/>
    <xf numFmtId="167" fontId="63" fillId="4" borderId="17" xfId="0" applyNumberFormat="1" applyFont="1" applyFill="1" applyBorder="1" applyAlignment="1">
      <alignment horizontal="center"/>
    </xf>
    <xf numFmtId="0" fontId="48" fillId="38" borderId="65" xfId="0" applyFont="1" applyFill="1" applyBorder="1" applyAlignment="1">
      <alignment horizontal="center" vertical="center" wrapText="1"/>
    </xf>
    <xf numFmtId="0" fontId="48" fillId="38" borderId="163" xfId="0" applyFont="1" applyFill="1" applyBorder="1" applyAlignment="1">
      <alignment horizontal="center" vertical="center" wrapText="1"/>
    </xf>
    <xf numFmtId="0" fontId="48" fillId="38" borderId="134" xfId="0" applyFont="1" applyFill="1" applyBorder="1" applyAlignment="1">
      <alignment horizontal="center" vertical="center" wrapText="1"/>
    </xf>
    <xf numFmtId="0" fontId="63" fillId="0" borderId="86" xfId="0" applyFont="1" applyBorder="1"/>
    <xf numFmtId="0" fontId="88" fillId="5" borderId="175" xfId="0" applyFont="1" applyFill="1" applyBorder="1"/>
    <xf numFmtId="167" fontId="63" fillId="5" borderId="117" xfId="0" applyNumberFormat="1" applyFont="1" applyFill="1" applyBorder="1" applyAlignment="1">
      <alignment horizontal="center"/>
    </xf>
    <xf numFmtId="0" fontId="63" fillId="0" borderId="196" xfId="0" applyFont="1" applyBorder="1"/>
    <xf numFmtId="167" fontId="63" fillId="5" borderId="197" xfId="0" applyNumberFormat="1" applyFont="1" applyFill="1" applyBorder="1" applyAlignment="1">
      <alignment horizontal="center"/>
    </xf>
    <xf numFmtId="0" fontId="186" fillId="4" borderId="101" xfId="0" applyFont="1" applyFill="1" applyBorder="1"/>
    <xf numFmtId="167" fontId="63" fillId="5" borderId="198" xfId="0" applyNumberFormat="1" applyFont="1" applyFill="1" applyBorder="1" applyAlignment="1">
      <alignment horizontal="center"/>
    </xf>
    <xf numFmtId="0" fontId="88" fillId="4" borderId="101" xfId="0" applyFont="1" applyFill="1" applyBorder="1"/>
    <xf numFmtId="167" fontId="63" fillId="4" borderId="86" xfId="0" applyNumberFormat="1" applyFont="1" applyFill="1" applyBorder="1" applyAlignment="1">
      <alignment horizontal="center"/>
    </xf>
    <xf numFmtId="0" fontId="88" fillId="5" borderId="101" xfId="0" applyFont="1" applyFill="1" applyBorder="1"/>
    <xf numFmtId="167" fontId="63" fillId="5" borderId="86" xfId="0" applyNumberFormat="1" applyFont="1" applyFill="1" applyBorder="1" applyAlignment="1">
      <alignment horizontal="center"/>
    </xf>
    <xf numFmtId="0" fontId="88" fillId="5" borderId="185" xfId="0" applyFont="1" applyFill="1" applyBorder="1"/>
    <xf numFmtId="167" fontId="63" fillId="5" borderId="142" xfId="0" applyNumberFormat="1" applyFont="1" applyFill="1" applyBorder="1" applyAlignment="1">
      <alignment horizontal="center"/>
    </xf>
    <xf numFmtId="167" fontId="63" fillId="5" borderId="199" xfId="0" applyNumberFormat="1" applyFont="1" applyFill="1" applyBorder="1" applyAlignment="1">
      <alignment horizontal="center"/>
    </xf>
    <xf numFmtId="168" fontId="3" fillId="41" borderId="59" xfId="0" applyNumberFormat="1" applyFont="1" applyFill="1" applyBorder="1" applyAlignment="1">
      <alignment horizontal="center"/>
    </xf>
    <xf numFmtId="0" fontId="63" fillId="3" borderId="0" xfId="2" applyFont="1" applyFill="1" applyAlignment="1">
      <alignment vertical="center" wrapText="1"/>
    </xf>
    <xf numFmtId="14" fontId="47" fillId="0" borderId="0" xfId="2" applyNumberFormat="1" applyFont="1" applyAlignment="1">
      <alignment vertical="center"/>
    </xf>
    <xf numFmtId="0" fontId="163" fillId="3" borderId="0" xfId="2" applyFont="1" applyFill="1" applyAlignment="1">
      <alignment horizontal="left" vertical="center"/>
    </xf>
    <xf numFmtId="0" fontId="159" fillId="0" borderId="11" xfId="2" applyFont="1" applyBorder="1" applyAlignment="1">
      <alignment vertical="center" wrapText="1"/>
    </xf>
    <xf numFmtId="0" fontId="88" fillId="3" borderId="0" xfId="2" applyFont="1" applyFill="1" applyAlignment="1">
      <alignment vertical="center" wrapText="1"/>
    </xf>
    <xf numFmtId="3" fontId="148" fillId="0" borderId="56" xfId="0" applyNumberFormat="1" applyFont="1" applyBorder="1" applyAlignment="1">
      <alignment horizontal="center" vertical="center"/>
    </xf>
    <xf numFmtId="3" fontId="63" fillId="0" borderId="0" xfId="2" applyNumberFormat="1" applyFont="1" applyAlignment="1">
      <alignment horizontal="center" vertical="center"/>
    </xf>
    <xf numFmtId="3" fontId="148" fillId="0" borderId="60" xfId="0" applyNumberFormat="1" applyFont="1" applyBorder="1" applyAlignment="1">
      <alignment horizontal="center" vertical="center"/>
    </xf>
    <xf numFmtId="3" fontId="63" fillId="0" borderId="0" xfId="2" applyNumberFormat="1" applyFont="1" applyAlignment="1">
      <alignment horizontal="center" vertical="center" wrapText="1"/>
    </xf>
    <xf numFmtId="3" fontId="148" fillId="0" borderId="60" xfId="0" applyNumberFormat="1" applyFont="1" applyBorder="1" applyAlignment="1">
      <alignment horizontal="center" vertical="center" wrapText="1"/>
    </xf>
    <xf numFmtId="3" fontId="148" fillId="0" borderId="60" xfId="2" applyNumberFormat="1" applyFont="1" applyBorder="1" applyAlignment="1">
      <alignment horizontal="center" vertical="center" wrapText="1"/>
    </xf>
    <xf numFmtId="0" fontId="147" fillId="0" borderId="54" xfId="2" applyFont="1" applyBorder="1" applyAlignment="1">
      <alignment vertical="center" wrapText="1"/>
    </xf>
    <xf numFmtId="0" fontId="136" fillId="0" borderId="57" xfId="2" applyFont="1" applyBorder="1" applyAlignment="1">
      <alignment horizontal="center" vertical="center" wrapText="1"/>
    </xf>
    <xf numFmtId="3" fontId="148" fillId="0" borderId="58" xfId="2" applyNumberFormat="1" applyFont="1" applyBorder="1" applyAlignment="1">
      <alignment horizontal="center" vertical="center" wrapText="1"/>
    </xf>
    <xf numFmtId="3" fontId="148" fillId="0" borderId="11" xfId="0" applyNumberFormat="1" applyFont="1" applyBorder="1" applyAlignment="1">
      <alignment horizontal="center" vertical="center"/>
    </xf>
    <xf numFmtId="0" fontId="88" fillId="0" borderId="101" xfId="2" applyFont="1" applyBorder="1" applyAlignment="1">
      <alignment horizontal="center" vertical="center" wrapText="1"/>
    </xf>
    <xf numFmtId="0" fontId="47" fillId="0" borderId="0" xfId="3" applyFont="1"/>
    <xf numFmtId="0" fontId="186" fillId="0" borderId="0" xfId="3" applyFont="1" applyAlignment="1">
      <alignment horizontal="left" vertical="center"/>
    </xf>
    <xf numFmtId="0" fontId="183" fillId="0" borderId="0" xfId="3" applyFont="1" applyAlignment="1">
      <alignment vertical="center"/>
    </xf>
    <xf numFmtId="0" fontId="184" fillId="0" borderId="0" xfId="3" applyFont="1" applyAlignment="1">
      <alignment vertical="center"/>
    </xf>
    <xf numFmtId="0" fontId="146" fillId="0" borderId="0" xfId="3" applyFont="1" applyAlignment="1">
      <alignment horizontal="left" vertical="center"/>
    </xf>
    <xf numFmtId="0" fontId="186" fillId="0" borderId="0" xfId="3" applyFont="1" applyAlignment="1" applyProtection="1">
      <alignment vertical="center" wrapText="1"/>
      <protection locked="0"/>
    </xf>
    <xf numFmtId="0" fontId="185" fillId="0" borderId="0" xfId="3" applyFont="1" applyAlignment="1" applyProtection="1">
      <alignment vertical="center" wrapText="1"/>
      <protection locked="0"/>
    </xf>
    <xf numFmtId="0" fontId="63" fillId="0" borderId="0" xfId="3" applyFont="1"/>
    <xf numFmtId="0" fontId="183" fillId="0" borderId="0" xfId="3" applyFont="1" applyAlignment="1">
      <alignment vertical="center" wrapText="1"/>
    </xf>
    <xf numFmtId="0" fontId="104" fillId="4" borderId="16" xfId="3" applyFont="1" applyFill="1" applyBorder="1"/>
    <xf numFmtId="168" fontId="154" fillId="4" borderId="56" xfId="15" applyNumberFormat="1" applyFont="1" applyFill="1" applyBorder="1" applyAlignment="1" applyProtection="1">
      <alignment horizontal="center" vertical="center"/>
      <protection locked="0"/>
    </xf>
    <xf numFmtId="168" fontId="154" fillId="4" borderId="60" xfId="15" applyNumberFormat="1" applyFont="1" applyFill="1" applyBorder="1" applyAlignment="1" applyProtection="1">
      <alignment horizontal="center" vertical="center"/>
      <protection locked="0"/>
    </xf>
    <xf numFmtId="3" fontId="63" fillId="4" borderId="54" xfId="2" applyNumberFormat="1" applyFont="1" applyFill="1" applyBorder="1" applyAlignment="1" applyProtection="1">
      <alignment horizontal="center" vertical="center"/>
      <protection locked="0"/>
    </xf>
    <xf numFmtId="168" fontId="154" fillId="4" borderId="58" xfId="15" applyNumberFormat="1" applyFont="1" applyFill="1" applyBorder="1" applyAlignment="1" applyProtection="1">
      <alignment horizontal="center" vertical="center"/>
      <protection locked="0"/>
    </xf>
    <xf numFmtId="0" fontId="163" fillId="0" borderId="0" xfId="3" applyFont="1"/>
    <xf numFmtId="0" fontId="172" fillId="0" borderId="0" xfId="3" applyFont="1"/>
    <xf numFmtId="0" fontId="48" fillId="39" borderId="59" xfId="3" applyFont="1" applyFill="1" applyBorder="1" applyAlignment="1">
      <alignment horizontal="center" vertical="center" wrapText="1"/>
    </xf>
    <xf numFmtId="0" fontId="163" fillId="39" borderId="64" xfId="3" applyFont="1" applyFill="1" applyBorder="1"/>
    <xf numFmtId="0" fontId="163" fillId="39" borderId="56" xfId="3" applyFont="1" applyFill="1" applyBorder="1"/>
    <xf numFmtId="0" fontId="120" fillId="40" borderId="163" xfId="3" applyFont="1" applyFill="1" applyBorder="1" applyAlignment="1">
      <alignment horizontal="center" vertical="center" wrapText="1"/>
    </xf>
    <xf numFmtId="0" fontId="120" fillId="40" borderId="78" xfId="3" applyFont="1" applyFill="1" applyBorder="1" applyAlignment="1">
      <alignment horizontal="center" vertical="center" wrapText="1"/>
    </xf>
    <xf numFmtId="0" fontId="120" fillId="40" borderId="154" xfId="3" applyFont="1" applyFill="1" applyBorder="1" applyAlignment="1">
      <alignment horizontal="center" vertical="center" wrapText="1"/>
    </xf>
    <xf numFmtId="0" fontId="120" fillId="40" borderId="166" xfId="3" applyFont="1" applyFill="1" applyBorder="1" applyAlignment="1">
      <alignment horizontal="center" vertical="center" wrapText="1"/>
    </xf>
    <xf numFmtId="0" fontId="159" fillId="0" borderId="0" xfId="3" applyFont="1" applyAlignment="1">
      <alignment horizontal="center" vertical="center" wrapText="1"/>
    </xf>
    <xf numFmtId="0" fontId="104" fillId="4" borderId="53" xfId="3" applyFont="1" applyFill="1" applyBorder="1"/>
    <xf numFmtId="0" fontId="104" fillId="4" borderId="63" xfId="3" applyFont="1" applyFill="1" applyBorder="1"/>
    <xf numFmtId="0" fontId="104" fillId="4" borderId="54" xfId="3" applyFont="1" applyFill="1" applyBorder="1"/>
    <xf numFmtId="0" fontId="48" fillId="39" borderId="155" xfId="3" applyFont="1" applyFill="1" applyBorder="1" applyAlignment="1">
      <alignment horizontal="center" vertical="center" wrapText="1"/>
    </xf>
    <xf numFmtId="0" fontId="48" fillId="39" borderId="154" xfId="3" applyFont="1" applyFill="1" applyBorder="1" applyAlignment="1">
      <alignment horizontal="center" vertical="center" wrapText="1"/>
    </xf>
    <xf numFmtId="0" fontId="48" fillId="39" borderId="163" xfId="3" applyFont="1" applyFill="1" applyBorder="1" applyAlignment="1">
      <alignment horizontal="center" vertical="center" wrapText="1"/>
    </xf>
    <xf numFmtId="3" fontId="63" fillId="4" borderId="0" xfId="0" applyNumberFormat="1" applyFont="1" applyFill="1" applyBorder="1"/>
    <xf numFmtId="10" fontId="63" fillId="4" borderId="0" xfId="0" applyNumberFormat="1" applyFont="1" applyFill="1" applyBorder="1"/>
    <xf numFmtId="0" fontId="131" fillId="0" borderId="0" xfId="16" applyFont="1" applyAlignment="1">
      <alignment horizontal="center" vertical="center" wrapText="1"/>
    </xf>
    <xf numFmtId="0" fontId="159" fillId="0" borderId="0" xfId="16" applyFont="1" applyBorder="1" applyAlignment="1">
      <alignment vertical="center" wrapText="1"/>
    </xf>
    <xf numFmtId="0" fontId="159" fillId="0" borderId="0" xfId="16" applyFont="1" applyBorder="1" applyAlignment="1">
      <alignment horizontal="center" vertical="center" wrapText="1"/>
    </xf>
    <xf numFmtId="0" fontId="159" fillId="0" borderId="0" xfId="16" applyFont="1" applyAlignment="1">
      <alignment vertical="center" wrapText="1"/>
    </xf>
    <xf numFmtId="0" fontId="159" fillId="0" borderId="63" xfId="16" applyFont="1" applyBorder="1" applyAlignment="1">
      <alignment vertical="center" wrapText="1"/>
    </xf>
    <xf numFmtId="0" fontId="134" fillId="0" borderId="0" xfId="16" applyFont="1" applyBorder="1" applyAlignment="1">
      <alignment horizontal="center" vertical="center" wrapText="1"/>
    </xf>
    <xf numFmtId="0" fontId="135" fillId="0" borderId="0" xfId="16" applyFont="1" applyBorder="1" applyAlignment="1">
      <alignment horizontal="center" vertical="center" wrapText="1"/>
    </xf>
    <xf numFmtId="0" fontId="145" fillId="0" borderId="0" xfId="16" applyFont="1" applyAlignment="1">
      <alignment horizontal="center"/>
    </xf>
    <xf numFmtId="0" fontId="137" fillId="0" borderId="0" xfId="16" applyFont="1" applyBorder="1" applyAlignment="1">
      <alignment horizontal="center" vertical="center"/>
    </xf>
    <xf numFmtId="0" fontId="137" fillId="0" borderId="0" xfId="16" applyFont="1" applyBorder="1" applyAlignment="1">
      <alignment horizontal="left" vertical="center"/>
    </xf>
    <xf numFmtId="0" fontId="163" fillId="0" borderId="0" xfId="16" applyFont="1" applyBorder="1" applyAlignment="1">
      <alignment horizontal="left" vertical="center"/>
    </xf>
    <xf numFmtId="0" fontId="159" fillId="0" borderId="64" xfId="16" applyFont="1" applyBorder="1" applyAlignment="1">
      <alignment vertical="center" wrapText="1"/>
    </xf>
    <xf numFmtId="0" fontId="159" fillId="0" borderId="56" xfId="16" applyFont="1" applyBorder="1" applyAlignment="1">
      <alignment vertical="center" wrapText="1"/>
    </xf>
    <xf numFmtId="9" fontId="159" fillId="0" borderId="0" xfId="16" applyNumberFormat="1" applyFont="1" applyBorder="1" applyAlignment="1">
      <alignment horizontal="center" vertical="center" wrapText="1"/>
    </xf>
    <xf numFmtId="0" fontId="159" fillId="0" borderId="57" xfId="16" applyFont="1" applyBorder="1" applyAlignment="1">
      <alignment vertical="center" wrapText="1"/>
    </xf>
    <xf numFmtId="0" fontId="136" fillId="0" borderId="0" xfId="16" applyFont="1" applyAlignment="1">
      <alignment horizontal="center" vertical="center" wrapText="1"/>
    </xf>
    <xf numFmtId="0" fontId="147" fillId="0" borderId="53" xfId="16" applyFont="1" applyBorder="1" applyAlignment="1">
      <alignment horizontal="left" vertical="center" wrapText="1"/>
    </xf>
    <xf numFmtId="3" fontId="136" fillId="4" borderId="53" xfId="16" applyNumberFormat="1" applyFont="1" applyFill="1" applyBorder="1" applyAlignment="1">
      <alignment horizontal="center" vertical="center"/>
    </xf>
    <xf numFmtId="4" fontId="136" fillId="0" borderId="0" xfId="16" applyNumberFormat="1" applyFont="1" applyBorder="1" applyAlignment="1">
      <alignment horizontal="center" vertical="center"/>
    </xf>
    <xf numFmtId="3" fontId="136" fillId="4" borderId="55" xfId="16" applyNumberFormat="1" applyFont="1" applyFill="1" applyBorder="1" applyAlignment="1">
      <alignment horizontal="center" vertical="center"/>
    </xf>
    <xf numFmtId="4" fontId="148" fillId="4" borderId="56" xfId="16" applyNumberFormat="1" applyFont="1" applyFill="1" applyBorder="1" applyAlignment="1">
      <alignment horizontal="center" vertical="center"/>
    </xf>
    <xf numFmtId="2" fontId="154" fillId="4" borderId="56" xfId="15" applyNumberFormat="1" applyFont="1" applyFill="1" applyBorder="1" applyAlignment="1" applyProtection="1">
      <alignment horizontal="center" vertical="center"/>
      <protection locked="0"/>
    </xf>
    <xf numFmtId="3" fontId="136" fillId="0" borderId="0" xfId="16" applyNumberFormat="1" applyFont="1" applyAlignment="1">
      <alignment vertical="center" wrapText="1"/>
    </xf>
    <xf numFmtId="0" fontId="147" fillId="0" borderId="63" xfId="16" applyFont="1" applyBorder="1" applyAlignment="1">
      <alignment horizontal="left" vertical="center" wrapText="1"/>
    </xf>
    <xf numFmtId="3" fontId="136" fillId="4" borderId="63" xfId="16" applyNumberFormat="1" applyFont="1" applyFill="1" applyBorder="1" applyAlignment="1">
      <alignment horizontal="center" vertical="center"/>
    </xf>
    <xf numFmtId="3" fontId="136" fillId="4" borderId="59" xfId="16" applyNumberFormat="1" applyFont="1" applyFill="1" applyBorder="1" applyAlignment="1">
      <alignment horizontal="center" vertical="center"/>
    </xf>
    <xf numFmtId="4" fontId="148" fillId="4" borderId="60" xfId="16" applyNumberFormat="1" applyFont="1" applyFill="1" applyBorder="1" applyAlignment="1">
      <alignment horizontal="center" vertical="center"/>
    </xf>
    <xf numFmtId="4" fontId="154" fillId="4" borderId="60" xfId="15" applyNumberFormat="1" applyFont="1" applyFill="1" applyBorder="1" applyAlignment="1" applyProtection="1">
      <alignment horizontal="center" vertical="center"/>
      <protection locked="0"/>
    </xf>
    <xf numFmtId="3" fontId="136" fillId="4" borderId="59" xfId="16" applyNumberFormat="1" applyFont="1" applyFill="1" applyBorder="1" applyAlignment="1">
      <alignment horizontal="center" vertical="center" wrapText="1"/>
    </xf>
    <xf numFmtId="3" fontId="136" fillId="4" borderId="63" xfId="16" applyNumberFormat="1" applyFont="1" applyFill="1" applyBorder="1" applyAlignment="1">
      <alignment horizontal="center" vertical="center" wrapText="1"/>
    </xf>
    <xf numFmtId="4" fontId="136" fillId="0" borderId="0" xfId="16" applyNumberFormat="1" applyFont="1" applyBorder="1" applyAlignment="1">
      <alignment horizontal="center" vertical="center" wrapText="1"/>
    </xf>
    <xf numFmtId="4" fontId="148" fillId="4" borderId="60" xfId="16" applyNumberFormat="1" applyFont="1" applyFill="1" applyBorder="1" applyAlignment="1">
      <alignment horizontal="center" vertical="center" wrapText="1"/>
    </xf>
    <xf numFmtId="0" fontId="147" fillId="0" borderId="54" xfId="16" applyFont="1" applyBorder="1" applyAlignment="1">
      <alignment horizontal="left" vertical="center" wrapText="1"/>
    </xf>
    <xf numFmtId="3" fontId="136" fillId="4" borderId="54" xfId="16" applyNumberFormat="1" applyFont="1" applyFill="1" applyBorder="1" applyAlignment="1">
      <alignment horizontal="center" vertical="center" wrapText="1"/>
    </xf>
    <xf numFmtId="3" fontId="136" fillId="4" borderId="57" xfId="16" applyNumberFormat="1" applyFont="1" applyFill="1" applyBorder="1" applyAlignment="1">
      <alignment horizontal="center" vertical="center" wrapText="1"/>
    </xf>
    <xf numFmtId="4" fontId="148" fillId="4" borderId="58" xfId="16" applyNumberFormat="1" applyFont="1" applyFill="1" applyBorder="1" applyAlignment="1">
      <alignment horizontal="center" vertical="center" wrapText="1"/>
    </xf>
    <xf numFmtId="4" fontId="154" fillId="4" borderId="58" xfId="15" applyNumberFormat="1" applyFont="1" applyFill="1" applyBorder="1" applyAlignment="1" applyProtection="1">
      <alignment horizontal="center" vertical="center"/>
      <protection locked="0"/>
    </xf>
    <xf numFmtId="2" fontId="63" fillId="0" borderId="0" xfId="16" applyNumberFormat="1" applyFont="1" applyBorder="1"/>
    <xf numFmtId="10" fontId="136" fillId="0" borderId="0" xfId="16" applyNumberFormat="1" applyFont="1" applyAlignment="1">
      <alignment vertical="center" wrapText="1"/>
    </xf>
    <xf numFmtId="2" fontId="138" fillId="0" borderId="0" xfId="16" applyNumberFormat="1" applyFont="1" applyBorder="1" applyAlignment="1">
      <alignment horizontal="center" vertical="center" wrapText="1"/>
    </xf>
    <xf numFmtId="2" fontId="135" fillId="0" borderId="0" xfId="16" applyNumberFormat="1" applyFont="1" applyBorder="1" applyAlignment="1">
      <alignment horizontal="center" vertical="center" wrapText="1"/>
    </xf>
    <xf numFmtId="0" fontId="149" fillId="0" borderId="0" xfId="16" applyFont="1"/>
    <xf numFmtId="2" fontId="145" fillId="0" borderId="0" xfId="16" applyNumberFormat="1" applyFont="1" applyAlignment="1">
      <alignment vertical="center" wrapText="1"/>
    </xf>
    <xf numFmtId="9" fontId="48" fillId="39" borderId="65" xfId="16" applyNumberFormat="1" applyFont="1" applyFill="1" applyBorder="1" applyAlignment="1">
      <alignment horizontal="center" vertical="center" wrapText="1"/>
    </xf>
    <xf numFmtId="0" fontId="48" fillId="39" borderId="65" xfId="3" applyFont="1" applyFill="1" applyBorder="1" applyAlignment="1">
      <alignment horizontal="center" vertical="center" wrapText="1"/>
    </xf>
    <xf numFmtId="0" fontId="48" fillId="39" borderId="74" xfId="16" applyFont="1" applyFill="1" applyBorder="1" applyAlignment="1">
      <alignment horizontal="center" vertical="center" wrapText="1"/>
    </xf>
    <xf numFmtId="0" fontId="48" fillId="39" borderId="155" xfId="16" applyFont="1" applyFill="1" applyBorder="1" applyAlignment="1">
      <alignment horizontal="center" vertical="center" wrapText="1"/>
    </xf>
    <xf numFmtId="9" fontId="48" fillId="39" borderId="154" xfId="16" applyNumberFormat="1" applyFont="1" applyFill="1" applyBorder="1" applyAlignment="1">
      <alignment horizontal="center" vertical="center" wrapText="1"/>
    </xf>
    <xf numFmtId="0" fontId="48" fillId="39" borderId="77" xfId="3" applyFont="1" applyFill="1" applyBorder="1" applyAlignment="1">
      <alignment horizontal="center" vertical="center" wrapText="1"/>
    </xf>
    <xf numFmtId="0" fontId="48" fillId="39" borderId="170" xfId="3" applyFont="1" applyFill="1" applyBorder="1" applyAlignment="1">
      <alignment horizontal="center" vertical="center" wrapText="1"/>
    </xf>
    <xf numFmtId="0" fontId="48" fillId="39" borderId="166" xfId="3" applyFont="1" applyFill="1" applyBorder="1" applyAlignment="1">
      <alignment horizontal="center" vertical="center" wrapText="1"/>
    </xf>
    <xf numFmtId="0" fontId="4" fillId="4" borderId="208" xfId="19" applyFont="1" applyFill="1" applyBorder="1"/>
    <xf numFmtId="3" fontId="104" fillId="4" borderId="209" xfId="19" applyNumberFormat="1" applyFont="1" applyFill="1" applyBorder="1"/>
    <xf numFmtId="3" fontId="104" fillId="4" borderId="0" xfId="19" applyNumberFormat="1" applyFont="1" applyFill="1"/>
    <xf numFmtId="3" fontId="4" fillId="4" borderId="210" xfId="19" applyNumberFormat="1" applyFont="1" applyFill="1" applyBorder="1"/>
    <xf numFmtId="3" fontId="104" fillId="4" borderId="211" xfId="19" applyNumberFormat="1" applyFont="1" applyFill="1" applyBorder="1"/>
    <xf numFmtId="3" fontId="104" fillId="4" borderId="212" xfId="19" applyNumberFormat="1" applyFont="1" applyFill="1" applyBorder="1"/>
    <xf numFmtId="0" fontId="4" fillId="0" borderId="213" xfId="19" applyFont="1" applyBorder="1"/>
    <xf numFmtId="3" fontId="104" fillId="4" borderId="214" xfId="19" applyNumberFormat="1" applyFont="1" applyFill="1" applyBorder="1"/>
    <xf numFmtId="167" fontId="104" fillId="4" borderId="39" xfId="20" applyNumberFormat="1" applyFont="1" applyFill="1" applyBorder="1"/>
    <xf numFmtId="167" fontId="63" fillId="4" borderId="215" xfId="20" applyNumberFormat="1" applyFont="1" applyFill="1" applyBorder="1"/>
    <xf numFmtId="167" fontId="104" fillId="4" borderId="39" xfId="19" applyNumberFormat="1" applyFont="1" applyFill="1" applyBorder="1"/>
    <xf numFmtId="167" fontId="4" fillId="4" borderId="215" xfId="19" applyNumberFormat="1" applyFont="1" applyFill="1" applyBorder="1"/>
    <xf numFmtId="3" fontId="104" fillId="4" borderId="40" xfId="19" applyNumberFormat="1" applyFont="1" applyFill="1" applyBorder="1"/>
    <xf numFmtId="3" fontId="4" fillId="4" borderId="216" xfId="19" applyNumberFormat="1" applyFont="1" applyFill="1" applyBorder="1"/>
    <xf numFmtId="167" fontId="104" fillId="4" borderId="217" xfId="19" applyNumberFormat="1" applyFont="1" applyFill="1" applyBorder="1"/>
    <xf numFmtId="0" fontId="48" fillId="39" borderId="42" xfId="0" applyFont="1" applyFill="1" applyBorder="1" applyAlignment="1">
      <alignment horizontal="center" vertical="center" wrapText="1"/>
    </xf>
    <xf numFmtId="0" fontId="47" fillId="0" borderId="0" xfId="0" applyFont="1" applyAlignment="1">
      <alignment horizontal="left" vertical="center"/>
    </xf>
    <xf numFmtId="0" fontId="48" fillId="0" borderId="0" xfId="0" applyFont="1" applyAlignment="1">
      <alignment vertical="center" wrapText="1"/>
    </xf>
    <xf numFmtId="0" fontId="177" fillId="39" borderId="154" xfId="2" applyFont="1" applyFill="1" applyBorder="1" applyAlignment="1">
      <alignment horizontal="center" vertical="center" wrapText="1"/>
    </xf>
    <xf numFmtId="0" fontId="177" fillId="39" borderId="71" xfId="2" applyFont="1" applyFill="1" applyBorder="1" applyAlignment="1">
      <alignment horizontal="center" vertical="center" wrapText="1"/>
    </xf>
    <xf numFmtId="3" fontId="131" fillId="0" borderId="19" xfId="0" applyNumberFormat="1" applyFont="1" applyBorder="1" applyAlignment="1">
      <alignment horizontal="center" vertical="center" wrapText="1"/>
    </xf>
    <xf numFmtId="0" fontId="47" fillId="0" borderId="0" xfId="16" applyFont="1" applyAlignment="1">
      <alignment vertical="center" wrapText="1"/>
    </xf>
    <xf numFmtId="0" fontId="4" fillId="0" borderId="83" xfId="19" applyFont="1" applyBorder="1"/>
    <xf numFmtId="3" fontId="104" fillId="5" borderId="219" xfId="19" applyNumberFormat="1" applyFont="1" applyFill="1" applyBorder="1"/>
    <xf numFmtId="0" fontId="163" fillId="0" borderId="0" xfId="0" applyFont="1" applyAlignment="1">
      <alignment vertical="center" wrapText="1"/>
    </xf>
    <xf numFmtId="0" fontId="88" fillId="0" borderId="30" xfId="0" applyFont="1" applyBorder="1" applyAlignment="1">
      <alignment horizontal="left" vertical="center" wrapText="1"/>
    </xf>
    <xf numFmtId="0" fontId="88" fillId="0" borderId="0" xfId="0" applyFont="1" applyBorder="1" applyAlignment="1">
      <alignment vertical="center" wrapText="1"/>
    </xf>
    <xf numFmtId="3" fontId="88" fillId="0" borderId="32" xfId="0" applyNumberFormat="1" applyFont="1" applyBorder="1" applyAlignment="1">
      <alignment horizontal="center" vertical="center" wrapText="1"/>
    </xf>
    <xf numFmtId="4" fontId="169" fillId="0" borderId="140" xfId="0" applyNumberFormat="1" applyFont="1" applyBorder="1" applyAlignment="1">
      <alignment horizontal="center" vertical="center" wrapText="1"/>
    </xf>
    <xf numFmtId="0" fontId="88" fillId="0" borderId="90" xfId="2" applyFont="1" applyBorder="1" applyAlignment="1">
      <alignment horizontal="left" vertical="center" wrapText="1"/>
    </xf>
    <xf numFmtId="3" fontId="88" fillId="0" borderId="91" xfId="2" applyNumberFormat="1" applyFont="1" applyBorder="1" applyAlignment="1">
      <alignment horizontal="center" vertical="center" wrapText="1"/>
    </xf>
    <xf numFmtId="3" fontId="88" fillId="0" borderId="92" xfId="2" applyNumberFormat="1" applyFont="1" applyBorder="1" applyAlignment="1">
      <alignment horizontal="center" vertical="center" wrapText="1"/>
    </xf>
    <xf numFmtId="4" fontId="169" fillId="0" borderId="92" xfId="2" applyNumberFormat="1" applyFont="1" applyBorder="1" applyAlignment="1">
      <alignment horizontal="center" vertical="center" wrapText="1"/>
    </xf>
    <xf numFmtId="165" fontId="169" fillId="0" borderId="93" xfId="1" applyNumberFormat="1" applyFont="1" applyBorder="1" applyAlignment="1">
      <alignment horizontal="center" vertical="center" wrapText="1"/>
    </xf>
    <xf numFmtId="3" fontId="88" fillId="0" borderId="94" xfId="2" applyNumberFormat="1" applyFont="1" applyBorder="1" applyAlignment="1">
      <alignment horizontal="center" vertical="center" wrapText="1"/>
    </xf>
    <xf numFmtId="4" fontId="169" fillId="0" borderId="95" xfId="2" applyNumberFormat="1" applyFont="1" applyBorder="1" applyAlignment="1">
      <alignment horizontal="center" vertical="center" wrapText="1"/>
    </xf>
    <xf numFmtId="4" fontId="169" fillId="0" borderId="93" xfId="2" applyNumberFormat="1" applyFont="1" applyBorder="1" applyAlignment="1">
      <alignment horizontal="center" vertical="center" wrapText="1"/>
    </xf>
    <xf numFmtId="0" fontId="88" fillId="0" borderId="30" xfId="2" applyFont="1" applyBorder="1" applyAlignment="1">
      <alignment horizontal="left" vertical="center" wrapText="1"/>
    </xf>
    <xf numFmtId="3" fontId="88" fillId="0" borderId="32" xfId="2" applyNumberFormat="1" applyFont="1" applyBorder="1" applyAlignment="1">
      <alignment vertical="center" wrapText="1"/>
    </xf>
    <xf numFmtId="4" fontId="169" fillId="0" borderId="140" xfId="2" applyNumberFormat="1" applyFont="1" applyBorder="1" applyAlignment="1">
      <alignment vertical="center" wrapText="1"/>
    </xf>
    <xf numFmtId="4" fontId="169" fillId="0" borderId="102" xfId="2" applyNumberFormat="1" applyFont="1" applyBorder="1" applyAlignment="1">
      <alignment vertical="center" wrapText="1"/>
    </xf>
    <xf numFmtId="165" fontId="169" fillId="0" borderId="140" xfId="1" applyNumberFormat="1" applyFont="1" applyBorder="1" applyAlignment="1">
      <alignment vertical="center" wrapText="1"/>
    </xf>
    <xf numFmtId="49" fontId="163" fillId="0" borderId="0" xfId="0" applyNumberFormat="1" applyFont="1" applyAlignment="1">
      <alignment vertical="center" wrapText="1"/>
    </xf>
    <xf numFmtId="3" fontId="88" fillId="0" borderId="32" xfId="2" applyNumberFormat="1" applyFont="1" applyBorder="1" applyAlignment="1">
      <alignment horizontal="center" vertical="center" wrapText="1"/>
    </xf>
    <xf numFmtId="4" fontId="169" fillId="0" borderId="35" xfId="2" applyNumberFormat="1" applyFont="1" applyBorder="1" applyAlignment="1">
      <alignment horizontal="center" vertical="center" wrapText="1"/>
    </xf>
    <xf numFmtId="3" fontId="88" fillId="0" borderId="30" xfId="2" applyNumberFormat="1" applyFont="1" applyBorder="1" applyAlignment="1">
      <alignment horizontal="center" vertical="center" wrapText="1"/>
    </xf>
    <xf numFmtId="10" fontId="63" fillId="0" borderId="0" xfId="6" applyNumberFormat="1" applyFont="1" applyAlignment="1">
      <alignment vertical="center" wrapText="1"/>
    </xf>
    <xf numFmtId="4" fontId="169" fillId="0" borderId="35" xfId="0" applyNumberFormat="1" applyFont="1" applyBorder="1" applyAlignment="1">
      <alignment horizontal="center" vertical="center" wrapText="1"/>
    </xf>
    <xf numFmtId="4" fontId="154" fillId="0" borderId="35" xfId="0" applyNumberFormat="1" applyFont="1" applyBorder="1" applyAlignment="1">
      <alignment horizontal="center" vertical="center" wrapText="1"/>
    </xf>
    <xf numFmtId="0" fontId="88" fillId="0" borderId="0" xfId="0" applyFont="1" applyBorder="1" applyAlignment="1">
      <alignment horizontal="center" vertical="center" wrapText="1"/>
    </xf>
    <xf numFmtId="0" fontId="88" fillId="0" borderId="52" xfId="0" applyFont="1" applyBorder="1" applyAlignment="1">
      <alignment horizontal="left" vertical="center" wrapText="1"/>
    </xf>
    <xf numFmtId="3" fontId="88" fillId="0" borderId="61" xfId="0" applyNumberFormat="1" applyFont="1" applyBorder="1" applyAlignment="1">
      <alignment horizontal="center" vertical="center" wrapText="1"/>
    </xf>
    <xf numFmtId="4" fontId="169" fillId="0" borderId="62" xfId="0" applyNumberFormat="1" applyFont="1" applyBorder="1" applyAlignment="1">
      <alignment horizontal="center" vertical="center" wrapText="1"/>
    </xf>
    <xf numFmtId="0" fontId="88" fillId="0" borderId="0" xfId="0" applyFont="1" applyAlignment="1">
      <alignment horizontal="center" vertical="center"/>
    </xf>
    <xf numFmtId="10" fontId="63" fillId="0" borderId="0" xfId="0" applyNumberFormat="1" applyFont="1" applyBorder="1" applyAlignment="1">
      <alignment horizontal="center" vertical="center"/>
    </xf>
    <xf numFmtId="10" fontId="63" fillId="0" borderId="0" xfId="0" applyNumberFormat="1" applyFont="1" applyAlignment="1">
      <alignment vertical="center" wrapText="1"/>
    </xf>
    <xf numFmtId="3" fontId="88" fillId="0" borderId="61" xfId="0" quotePrefix="1" applyNumberFormat="1" applyFont="1" applyBorder="1" applyAlignment="1">
      <alignment horizontal="center" vertical="center" wrapText="1"/>
    </xf>
    <xf numFmtId="0" fontId="88" fillId="0" borderId="52" xfId="2" applyFont="1" applyBorder="1" applyAlignment="1">
      <alignment horizontal="left" vertical="center" wrapText="1"/>
    </xf>
    <xf numFmtId="3" fontId="88" fillId="0" borderId="61" xfId="2" applyNumberFormat="1" applyFont="1" applyBorder="1" applyAlignment="1">
      <alignment horizontal="center" vertical="center" wrapText="1"/>
    </xf>
    <xf numFmtId="4" fontId="169" fillId="0" borderId="62" xfId="2" applyNumberFormat="1" applyFont="1" applyBorder="1" applyAlignment="1">
      <alignment horizontal="center" vertical="center" wrapText="1"/>
    </xf>
    <xf numFmtId="4" fontId="169" fillId="0" borderId="66" xfId="2" applyNumberFormat="1" applyFont="1" applyBorder="1" applyAlignment="1">
      <alignment horizontal="center" vertical="center" wrapText="1"/>
    </xf>
    <xf numFmtId="0" fontId="200" fillId="0" borderId="0" xfId="2" applyFont="1"/>
    <xf numFmtId="0" fontId="200" fillId="0" borderId="0" xfId="2" applyFont="1" applyAlignment="1">
      <alignment vertical="center" wrapText="1"/>
    </xf>
    <xf numFmtId="14" fontId="48" fillId="0" borderId="0" xfId="2" applyNumberFormat="1" applyFont="1" applyAlignment="1">
      <alignment horizontal="left" vertical="center" wrapText="1"/>
    </xf>
    <xf numFmtId="1" fontId="48" fillId="0" borderId="0" xfId="21" applyNumberFormat="1" applyFont="1" applyBorder="1" applyAlignment="1">
      <alignment horizontal="center" vertical="center"/>
    </xf>
    <xf numFmtId="0" fontId="88" fillId="0" borderId="0" xfId="2" applyFont="1"/>
    <xf numFmtId="10" fontId="159" fillId="0" borderId="0" xfId="6" applyNumberFormat="1" applyFont="1" applyAlignment="1">
      <alignment vertical="center" wrapText="1"/>
    </xf>
    <xf numFmtId="3" fontId="88" fillId="0" borderId="2" xfId="0" applyNumberFormat="1" applyFont="1" applyBorder="1" applyAlignment="1">
      <alignment horizontal="center" vertical="center" wrapText="1"/>
    </xf>
    <xf numFmtId="4" fontId="88" fillId="0" borderId="0" xfId="0" applyNumberFormat="1" applyFont="1" applyBorder="1" applyAlignment="1">
      <alignment horizontal="center" vertical="center" wrapText="1"/>
    </xf>
    <xf numFmtId="4" fontId="88" fillId="0" borderId="52" xfId="0" applyNumberFormat="1" applyFont="1" applyBorder="1" applyAlignment="1">
      <alignment horizontal="center" vertical="center" wrapText="1"/>
    </xf>
    <xf numFmtId="0" fontId="88" fillId="0" borderId="59" xfId="0" applyFont="1" applyBorder="1" applyAlignment="1">
      <alignment vertical="center" wrapText="1"/>
    </xf>
    <xf numFmtId="3" fontId="88" fillId="0" borderId="52" xfId="0" applyNumberFormat="1" applyFont="1" applyBorder="1" applyAlignment="1">
      <alignment horizontal="center" vertical="center" wrapText="1"/>
    </xf>
    <xf numFmtId="0" fontId="88" fillId="0" borderId="218" xfId="0" applyFont="1" applyBorder="1" applyAlignment="1">
      <alignment vertical="center" wrapText="1"/>
    </xf>
    <xf numFmtId="9" fontId="88" fillId="0" borderId="0" xfId="8" applyFont="1" applyBorder="1" applyAlignment="1">
      <alignment horizontal="center" vertical="center"/>
    </xf>
    <xf numFmtId="3" fontId="88" fillId="0" borderId="52" xfId="2" applyNumberFormat="1" applyFont="1" applyBorder="1" applyAlignment="1">
      <alignment horizontal="center" vertical="center" wrapText="1"/>
    </xf>
    <xf numFmtId="3" fontId="88" fillId="4" borderId="90" xfId="3" applyNumberFormat="1" applyFont="1" applyFill="1" applyBorder="1" applyAlignment="1">
      <alignment horizontal="left" vertical="center" wrapText="1" indent="1"/>
    </xf>
    <xf numFmtId="3" fontId="88" fillId="4" borderId="186" xfId="2" applyNumberFormat="1" applyFont="1" applyFill="1" applyBorder="1" applyAlignment="1" applyProtection="1">
      <alignment horizontal="center" vertical="center"/>
      <protection locked="0"/>
    </xf>
    <xf numFmtId="3" fontId="88" fillId="4" borderId="182" xfId="2" applyNumberFormat="1" applyFont="1" applyFill="1" applyBorder="1" applyAlignment="1" applyProtection="1">
      <alignment horizontal="center" vertical="center"/>
      <protection locked="0"/>
    </xf>
    <xf numFmtId="4" fontId="169" fillId="4" borderId="182" xfId="2" applyNumberFormat="1" applyFont="1" applyFill="1" applyBorder="1" applyAlignment="1">
      <alignment horizontal="center" vertical="center"/>
    </xf>
    <xf numFmtId="3" fontId="88" fillId="4" borderId="0" xfId="2" applyNumberFormat="1" applyFont="1" applyFill="1" applyAlignment="1" applyProtection="1">
      <alignment horizontal="center" vertical="center"/>
      <protection locked="0"/>
    </xf>
    <xf numFmtId="3" fontId="88" fillId="4" borderId="180" xfId="2" applyNumberFormat="1" applyFont="1" applyFill="1" applyBorder="1" applyAlignment="1" applyProtection="1">
      <alignment horizontal="center" vertical="center"/>
      <protection locked="0"/>
    </xf>
    <xf numFmtId="3" fontId="88" fillId="4" borderId="90" xfId="2" applyNumberFormat="1" applyFont="1" applyFill="1" applyBorder="1" applyAlignment="1" applyProtection="1">
      <alignment horizontal="center" vertical="center"/>
      <protection locked="0"/>
    </xf>
    <xf numFmtId="4" fontId="169" fillId="4" borderId="92" xfId="2" applyNumberFormat="1" applyFont="1" applyFill="1" applyBorder="1" applyAlignment="1">
      <alignment horizontal="center" vertical="center"/>
    </xf>
    <xf numFmtId="4" fontId="169" fillId="4" borderId="90" xfId="2" applyNumberFormat="1" applyFont="1" applyFill="1" applyBorder="1" applyAlignment="1">
      <alignment horizontal="center" vertical="center"/>
    </xf>
    <xf numFmtId="3" fontId="88" fillId="4" borderId="185" xfId="2" applyNumberFormat="1" applyFont="1" applyFill="1" applyBorder="1" applyAlignment="1" applyProtection="1">
      <alignment horizontal="center" vertical="center"/>
      <protection locked="0"/>
    </xf>
    <xf numFmtId="4" fontId="169" fillId="4" borderId="94" xfId="2" applyNumberFormat="1" applyFont="1" applyFill="1" applyBorder="1" applyAlignment="1">
      <alignment horizontal="center" vertical="center"/>
    </xf>
    <xf numFmtId="3" fontId="88" fillId="4" borderId="52" xfId="3" applyNumberFormat="1" applyFont="1" applyFill="1" applyBorder="1" applyAlignment="1">
      <alignment horizontal="left" vertical="center" wrapText="1" indent="1"/>
    </xf>
    <xf numFmtId="3" fontId="88" fillId="4" borderId="61" xfId="2" applyNumberFormat="1" applyFont="1" applyFill="1" applyBorder="1" applyAlignment="1" applyProtection="1">
      <alignment horizontal="center" vertical="center"/>
      <protection locked="0"/>
    </xf>
    <xf numFmtId="4" fontId="169" fillId="4" borderId="62" xfId="2" applyNumberFormat="1" applyFont="1" applyFill="1" applyBorder="1" applyAlignment="1">
      <alignment horizontal="center" vertical="center"/>
    </xf>
    <xf numFmtId="0" fontId="63" fillId="0" borderId="0" xfId="16" applyFont="1" applyBorder="1" applyAlignment="1">
      <alignment vertical="center" wrapText="1"/>
    </xf>
    <xf numFmtId="3" fontId="88" fillId="4" borderId="52" xfId="16" applyNumberFormat="1" applyFont="1" applyFill="1" applyBorder="1" applyAlignment="1">
      <alignment horizontal="left" vertical="center" wrapText="1" indent="1"/>
    </xf>
    <xf numFmtId="3" fontId="88" fillId="4" borderId="18" xfId="0" applyNumberFormat="1" applyFont="1" applyFill="1" applyBorder="1" applyAlignment="1" applyProtection="1">
      <alignment horizontal="center" vertical="center"/>
      <protection locked="0"/>
    </xf>
    <xf numFmtId="2" fontId="169" fillId="4" borderId="18" xfId="8" applyNumberFormat="1" applyFont="1" applyFill="1" applyBorder="1" applyAlignment="1" applyProtection="1">
      <alignment horizontal="center" vertical="center"/>
      <protection locked="0"/>
    </xf>
    <xf numFmtId="3" fontId="88" fillId="4" borderId="61" xfId="0" applyNumberFormat="1" applyFont="1" applyFill="1" applyBorder="1" applyAlignment="1" applyProtection="1">
      <alignment horizontal="center" vertical="center"/>
      <protection locked="0"/>
    </xf>
    <xf numFmtId="2" fontId="169" fillId="4" borderId="62" xfId="8" applyNumberFormat="1" applyFont="1" applyFill="1" applyBorder="1" applyAlignment="1" applyProtection="1">
      <alignment horizontal="center" vertical="center"/>
      <protection locked="0"/>
    </xf>
    <xf numFmtId="0" fontId="194" fillId="0" borderId="0" xfId="2" applyFont="1" applyAlignment="1">
      <alignment horizontal="center" vertical="center" wrapText="1"/>
    </xf>
    <xf numFmtId="3" fontId="194" fillId="4" borderId="52" xfId="3" applyNumberFormat="1" applyFont="1" applyFill="1" applyBorder="1" applyAlignment="1">
      <alignment horizontal="left" vertical="center" wrapText="1" indent="1"/>
    </xf>
    <xf numFmtId="166" fontId="201" fillId="4" borderId="52" xfId="2" applyNumberFormat="1" applyFont="1" applyFill="1" applyBorder="1" applyAlignment="1" applyProtection="1">
      <alignment horizontal="center" vertical="center"/>
      <protection locked="0"/>
    </xf>
    <xf numFmtId="3" fontId="194" fillId="4" borderId="0" xfId="2" applyNumberFormat="1" applyFont="1" applyFill="1" applyAlignment="1" applyProtection="1">
      <alignment horizontal="center" vertical="center"/>
      <protection locked="0"/>
    </xf>
    <xf numFmtId="166" fontId="201" fillId="4" borderId="15" xfId="2" applyNumberFormat="1" applyFont="1" applyFill="1" applyBorder="1" applyAlignment="1" applyProtection="1">
      <alignment horizontal="center" vertical="center"/>
      <protection locked="0"/>
    </xf>
    <xf numFmtId="3" fontId="194" fillId="4" borderId="16" xfId="2" applyNumberFormat="1" applyFont="1" applyFill="1" applyBorder="1" applyAlignment="1" applyProtection="1">
      <alignment horizontal="center" vertical="center"/>
      <protection locked="0"/>
    </xf>
    <xf numFmtId="166" fontId="169" fillId="4" borderId="52" xfId="2" applyNumberFormat="1" applyFont="1" applyFill="1" applyBorder="1" applyAlignment="1" applyProtection="1">
      <alignment horizontal="center" vertical="center"/>
      <protection locked="0"/>
    </xf>
    <xf numFmtId="0" fontId="88" fillId="4" borderId="61" xfId="0" applyFont="1" applyFill="1" applyBorder="1"/>
    <xf numFmtId="9" fontId="88" fillId="4" borderId="66" xfId="0" applyNumberFormat="1" applyFont="1" applyFill="1" applyBorder="1" applyAlignment="1">
      <alignment horizontal="center"/>
    </xf>
    <xf numFmtId="167" fontId="88" fillId="4" borderId="62" xfId="0" applyNumberFormat="1" applyFont="1" applyFill="1" applyBorder="1" applyAlignment="1">
      <alignment horizontal="center"/>
    </xf>
    <xf numFmtId="0" fontId="88" fillId="0" borderId="52" xfId="0" applyFont="1" applyBorder="1" applyAlignment="1">
      <alignment wrapText="1"/>
    </xf>
    <xf numFmtId="168" fontId="88" fillId="0" borderId="61" xfId="0" applyNumberFormat="1" applyFont="1" applyBorder="1" applyAlignment="1">
      <alignment horizontal="center" wrapText="1"/>
    </xf>
    <xf numFmtId="2" fontId="169" fillId="0" borderId="62" xfId="0" applyNumberFormat="1" applyFont="1" applyBorder="1" applyAlignment="1">
      <alignment horizontal="center" wrapText="1"/>
    </xf>
    <xf numFmtId="9" fontId="88" fillId="4" borderId="65" xfId="0" applyNumberFormat="1" applyFont="1" applyFill="1" applyBorder="1" applyAlignment="1">
      <alignment horizontal="center"/>
    </xf>
    <xf numFmtId="167" fontId="88" fillId="4" borderId="58" xfId="0" applyNumberFormat="1" applyFont="1" applyFill="1" applyBorder="1" applyAlignment="1">
      <alignment horizontal="center"/>
    </xf>
    <xf numFmtId="3" fontId="169" fillId="0" borderId="62" xfId="2" applyNumberFormat="1" applyFont="1" applyBorder="1" applyAlignment="1">
      <alignment horizontal="center" vertical="center" wrapText="1"/>
    </xf>
    <xf numFmtId="0" fontId="88" fillId="0" borderId="52" xfId="3" applyFont="1" applyBorder="1" applyAlignment="1">
      <alignment wrapText="1"/>
    </xf>
    <xf numFmtId="3" fontId="88" fillId="4" borderId="52" xfId="2" applyNumberFormat="1" applyFont="1" applyFill="1" applyBorder="1" applyAlignment="1" applyProtection="1">
      <alignment horizontal="center" vertical="center"/>
      <protection locked="0"/>
    </xf>
    <xf numFmtId="168" fontId="169" fillId="4" borderId="62" xfId="15" applyNumberFormat="1" applyFont="1" applyFill="1" applyBorder="1" applyAlignment="1" applyProtection="1">
      <alignment horizontal="center" vertical="center"/>
      <protection locked="0"/>
    </xf>
    <xf numFmtId="0" fontId="88" fillId="0" borderId="0" xfId="16" applyFont="1" applyBorder="1" applyAlignment="1">
      <alignment horizontal="center" vertical="center" wrapText="1"/>
    </xf>
    <xf numFmtId="0" fontId="88" fillId="0" borderId="52" xfId="16" applyFont="1" applyBorder="1" applyAlignment="1">
      <alignment horizontal="left" vertical="center" wrapText="1"/>
    </xf>
    <xf numFmtId="3" fontId="88" fillId="0" borderId="52" xfId="16" applyNumberFormat="1" applyFont="1" applyBorder="1" applyAlignment="1">
      <alignment horizontal="center" vertical="center" wrapText="1"/>
    </xf>
    <xf numFmtId="10" fontId="63" fillId="0" borderId="0" xfId="16" applyNumberFormat="1" applyFont="1" applyAlignment="1">
      <alignment vertical="center" wrapText="1"/>
    </xf>
    <xf numFmtId="3" fontId="88" fillId="0" borderId="61" xfId="16" applyNumberFormat="1" applyFont="1" applyBorder="1" applyAlignment="1">
      <alignment horizontal="center" vertical="center" wrapText="1"/>
    </xf>
    <xf numFmtId="4" fontId="169" fillId="0" borderId="62" xfId="16" applyNumberFormat="1" applyFont="1" applyBorder="1" applyAlignment="1">
      <alignment horizontal="center" vertical="center" wrapText="1"/>
    </xf>
    <xf numFmtId="3" fontId="88" fillId="0" borderId="61" xfId="16" quotePrefix="1" applyNumberFormat="1" applyFont="1" applyBorder="1" applyAlignment="1">
      <alignment horizontal="center" vertical="center" wrapText="1"/>
    </xf>
    <xf numFmtId="0" fontId="48" fillId="39" borderId="53" xfId="2" applyFont="1" applyFill="1" applyBorder="1" applyAlignment="1">
      <alignment horizontal="center" vertical="center" wrapText="1"/>
    </xf>
    <xf numFmtId="9" fontId="202" fillId="0" borderId="0" xfId="8" applyFont="1" applyBorder="1" applyAlignment="1">
      <alignment horizontal="center" vertical="center"/>
    </xf>
    <xf numFmtId="3" fontId="203" fillId="39" borderId="53" xfId="3" applyNumberFormat="1" applyFont="1" applyFill="1" applyBorder="1" applyAlignment="1">
      <alignment horizontal="center" vertical="center" wrapText="1"/>
    </xf>
    <xf numFmtId="3" fontId="203" fillId="39" borderId="54" xfId="3" applyNumberFormat="1" applyFont="1" applyFill="1" applyBorder="1" applyAlignment="1">
      <alignment horizontal="center" vertical="center" wrapText="1"/>
    </xf>
    <xf numFmtId="0" fontId="203" fillId="39" borderId="53" xfId="2" applyFont="1" applyFill="1" applyBorder="1" applyAlignment="1">
      <alignment horizontal="center" vertical="center" wrapText="1"/>
    </xf>
    <xf numFmtId="3" fontId="48" fillId="39" borderId="53" xfId="3" applyNumberFormat="1" applyFont="1" applyFill="1" applyBorder="1" applyAlignment="1">
      <alignment horizontal="center" vertical="center" wrapText="1"/>
    </xf>
    <xf numFmtId="3" fontId="48" fillId="39" borderId="54" xfId="3" applyNumberFormat="1" applyFont="1" applyFill="1" applyBorder="1" applyAlignment="1">
      <alignment horizontal="center" vertical="center" wrapText="1"/>
    </xf>
    <xf numFmtId="2" fontId="48" fillId="0" borderId="0" xfId="2" applyNumberFormat="1" applyFont="1" applyAlignment="1">
      <alignment horizontal="left" vertical="center" wrapText="1"/>
    </xf>
    <xf numFmtId="0" fontId="63" fillId="0" borderId="0" xfId="16" applyFont="1" applyAlignment="1">
      <alignment vertical="center" wrapText="1"/>
    </xf>
    <xf numFmtId="14" fontId="47" fillId="0" borderId="0" xfId="2" applyNumberFormat="1" applyFont="1" applyAlignment="1">
      <alignment vertical="center" wrapText="1"/>
    </xf>
    <xf numFmtId="0" fontId="206" fillId="0" borderId="0" xfId="0" applyFont="1" applyAlignment="1">
      <alignment horizontal="left" vertical="center" wrapText="1"/>
    </xf>
    <xf numFmtId="0" fontId="207" fillId="0" borderId="0" xfId="0" applyFont="1" applyAlignment="1">
      <alignment horizontal="center" wrapText="1"/>
    </xf>
    <xf numFmtId="0" fontId="209" fillId="0" borderId="0" xfId="0" applyFont="1" applyAlignment="1">
      <alignment horizontal="left" vertical="center"/>
    </xf>
    <xf numFmtId="0" fontId="209" fillId="0" borderId="0" xfId="0" applyFont="1" applyAlignment="1">
      <alignment vertical="center"/>
    </xf>
    <xf numFmtId="0" fontId="210" fillId="0" borderId="0" xfId="0" applyFont="1" applyAlignment="1">
      <alignment horizontal="center" vertical="center" wrapText="1"/>
    </xf>
    <xf numFmtId="0" fontId="11" fillId="0" borderId="0" xfId="0" applyFont="1" applyAlignment="1">
      <alignment horizontal="left"/>
    </xf>
    <xf numFmtId="0" fontId="11" fillId="0" borderId="0" xfId="0" applyFont="1"/>
    <xf numFmtId="14" fontId="47" fillId="0" borderId="0" xfId="2" applyNumberFormat="1" applyFont="1" applyAlignment="1">
      <alignment horizontal="left" vertical="center"/>
    </xf>
    <xf numFmtId="14" fontId="48" fillId="0" borderId="0" xfId="2" applyNumberFormat="1" applyFont="1" applyAlignment="1">
      <alignment vertical="center" wrapText="1"/>
    </xf>
    <xf numFmtId="14" fontId="47" fillId="0" borderId="0" xfId="21" applyNumberFormat="1" applyFont="1" applyBorder="1" applyAlignment="1">
      <alignment horizontal="center" vertical="center"/>
    </xf>
    <xf numFmtId="14" fontId="63" fillId="0" borderId="0" xfId="2" applyNumberFormat="1" applyFont="1" applyAlignment="1">
      <alignment horizontal="left" vertical="center" wrapText="1"/>
    </xf>
    <xf numFmtId="0" fontId="48" fillId="0" borderId="0" xfId="2" applyFont="1"/>
    <xf numFmtId="0" fontId="204" fillId="0" borderId="0" xfId="0" applyFont="1" applyAlignment="1">
      <alignment horizontal="center" wrapText="1"/>
    </xf>
    <xf numFmtId="0" fontId="211" fillId="0" borderId="0" xfId="0" applyFont="1" applyAlignment="1">
      <alignment horizontal="center"/>
    </xf>
    <xf numFmtId="0" fontId="208" fillId="0" borderId="0" xfId="0" applyFont="1" applyAlignment="1">
      <alignment horizontal="center" vertical="center" wrapText="1"/>
    </xf>
    <xf numFmtId="0" fontId="208" fillId="0" borderId="0" xfId="0" applyFont="1" applyAlignment="1" applyProtection="1">
      <alignment horizontal="center" vertical="center" wrapText="1"/>
      <protection locked="0"/>
    </xf>
    <xf numFmtId="0" fontId="207" fillId="0" borderId="0" xfId="0" applyFont="1" applyAlignment="1">
      <alignment horizontal="center" wrapText="1"/>
    </xf>
    <xf numFmtId="0" fontId="206" fillId="0" borderId="0" xfId="0" applyFont="1" applyAlignment="1">
      <alignment horizontal="left" vertical="center" wrapText="1"/>
    </xf>
    <xf numFmtId="0" fontId="117" fillId="0" borderId="0" xfId="18" applyFont="1" applyAlignment="1">
      <alignment horizontal="left" vertical="center" wrapText="1"/>
    </xf>
    <xf numFmtId="0" fontId="116" fillId="0" borderId="0" xfId="18" applyFont="1" applyAlignment="1">
      <alignment horizontal="left" vertical="center" wrapText="1"/>
    </xf>
    <xf numFmtId="0" fontId="115" fillId="0" borderId="0" xfId="0" applyFont="1" applyAlignment="1">
      <alignment horizontal="center"/>
    </xf>
    <xf numFmtId="0" fontId="115" fillId="0" borderId="0" xfId="0" applyFont="1" applyAlignment="1">
      <alignment horizontal="center" vertical="center" wrapText="1"/>
    </xf>
    <xf numFmtId="0" fontId="115" fillId="4" borderId="0" xfId="0" applyFont="1" applyFill="1" applyAlignment="1">
      <alignment horizontal="left" vertical="center" wrapText="1"/>
    </xf>
    <xf numFmtId="0" fontId="113" fillId="4" borderId="0" xfId="0" applyFont="1" applyFill="1" applyAlignment="1">
      <alignment horizontal="left" vertical="center" wrapText="1"/>
    </xf>
    <xf numFmtId="14" fontId="115" fillId="4" borderId="0" xfId="0" applyNumberFormat="1" applyFont="1" applyFill="1" applyAlignment="1">
      <alignment horizontal="justify" vertical="center" wrapText="1"/>
    </xf>
    <xf numFmtId="0" fontId="113" fillId="4" borderId="0" xfId="0" applyFont="1" applyFill="1" applyAlignment="1">
      <alignment horizontal="justify" vertical="center" wrapText="1"/>
    </xf>
    <xf numFmtId="14" fontId="48" fillId="38" borderId="30" xfId="19" applyNumberFormat="1" applyFont="1" applyFill="1" applyBorder="1" applyAlignment="1">
      <alignment horizontal="center" vertical="center"/>
    </xf>
    <xf numFmtId="14" fontId="48" fillId="38" borderId="97" xfId="19" applyNumberFormat="1" applyFont="1" applyFill="1" applyBorder="1" applyAlignment="1">
      <alignment horizontal="center" vertical="center"/>
    </xf>
    <xf numFmtId="14" fontId="48" fillId="38" borderId="104" xfId="19" applyNumberFormat="1" applyFont="1" applyFill="1" applyBorder="1" applyAlignment="1">
      <alignment horizontal="center" vertical="center"/>
    </xf>
    <xf numFmtId="0" fontId="47" fillId="39" borderId="105" xfId="19" applyFont="1" applyFill="1" applyBorder="1" applyAlignment="1">
      <alignment horizontal="center" vertical="center"/>
    </xf>
    <xf numFmtId="14" fontId="48" fillId="38" borderId="106" xfId="19" applyNumberFormat="1" applyFont="1" applyFill="1" applyBorder="1" applyAlignment="1">
      <alignment horizontal="center" vertical="center" wrapText="1"/>
    </xf>
    <xf numFmtId="14" fontId="48" fillId="38" borderId="107" xfId="19" applyNumberFormat="1" applyFont="1" applyFill="1" applyBorder="1" applyAlignment="1">
      <alignment horizontal="center" vertical="center" wrapText="1"/>
    </xf>
    <xf numFmtId="14" fontId="48" fillId="38" borderId="108" xfId="19" applyNumberFormat="1" applyFont="1" applyFill="1" applyBorder="1" applyAlignment="1">
      <alignment horizontal="center" vertical="center" wrapText="1"/>
    </xf>
    <xf numFmtId="14" fontId="48" fillId="38" borderId="104" xfId="19" applyNumberFormat="1" applyFont="1" applyFill="1" applyBorder="1" applyAlignment="1">
      <alignment horizontal="center" vertical="center" wrapText="1"/>
    </xf>
    <xf numFmtId="14" fontId="48" fillId="38" borderId="40" xfId="19" applyNumberFormat="1" applyFont="1" applyFill="1" applyBorder="1" applyAlignment="1">
      <alignment horizontal="center" vertical="center" wrapText="1"/>
    </xf>
    <xf numFmtId="14" fontId="48" fillId="38" borderId="39" xfId="19" applyNumberFormat="1" applyFont="1" applyFill="1" applyBorder="1" applyAlignment="1">
      <alignment horizontal="center" vertical="center" wrapText="1"/>
    </xf>
    <xf numFmtId="14" fontId="48" fillId="38" borderId="105" xfId="19" applyNumberFormat="1" applyFont="1" applyFill="1" applyBorder="1" applyAlignment="1">
      <alignment horizontal="center" vertical="center" wrapText="1"/>
    </xf>
    <xf numFmtId="0" fontId="119" fillId="0" borderId="0" xfId="0" applyFont="1" applyAlignment="1">
      <alignment horizontal="center" vertical="center"/>
    </xf>
    <xf numFmtId="9" fontId="48" fillId="38" borderId="30" xfId="8" applyFont="1" applyFill="1" applyBorder="1" applyAlignment="1">
      <alignment horizontal="center" vertical="center"/>
    </xf>
    <xf numFmtId="9" fontId="48" fillId="38" borderId="97" xfId="8" applyFont="1" applyFill="1" applyBorder="1" applyAlignment="1">
      <alignment horizontal="center" vertical="center"/>
    </xf>
    <xf numFmtId="0" fontId="145" fillId="0" borderId="0" xfId="2" applyFont="1" applyAlignment="1">
      <alignment horizontal="center"/>
    </xf>
    <xf numFmtId="0" fontId="131" fillId="0" borderId="0" xfId="2" applyFont="1" applyAlignment="1">
      <alignment horizontal="center" vertical="center"/>
    </xf>
    <xf numFmtId="0" fontId="119" fillId="0" borderId="0" xfId="2" applyFont="1" applyAlignment="1">
      <alignment horizontal="center" vertical="center"/>
    </xf>
    <xf numFmtId="0" fontId="165" fillId="2" borderId="0" xfId="5" applyFont="1" applyFill="1" applyAlignment="1">
      <alignment horizontal="center" vertical="center"/>
    </xf>
    <xf numFmtId="0" fontId="48" fillId="39" borderId="31" xfId="2" applyFont="1" applyFill="1" applyBorder="1" applyAlignment="1">
      <alignment horizontal="center" vertical="center" wrapText="1"/>
    </xf>
    <xf numFmtId="0" fontId="48" fillId="39" borderId="44" xfId="2" applyFont="1" applyFill="1" applyBorder="1" applyAlignment="1">
      <alignment horizontal="center" vertical="center" wrapText="1"/>
    </xf>
    <xf numFmtId="0" fontId="48" fillId="39" borderId="45" xfId="2" applyFont="1" applyFill="1" applyBorder="1" applyAlignment="1">
      <alignment horizontal="center" vertical="center" wrapText="1"/>
    </xf>
    <xf numFmtId="0" fontId="166" fillId="41" borderId="36" xfId="2" applyFont="1" applyFill="1" applyBorder="1" applyAlignment="1">
      <alignment horizontal="center" vertical="center" wrapText="1"/>
    </xf>
    <xf numFmtId="0" fontId="166" fillId="41" borderId="37" xfId="2" applyFont="1" applyFill="1" applyBorder="1" applyAlignment="1">
      <alignment horizontal="center" vertical="center" wrapText="1"/>
    </xf>
    <xf numFmtId="0" fontId="166" fillId="41" borderId="141" xfId="2" applyFont="1" applyFill="1" applyBorder="1" applyAlignment="1">
      <alignment horizontal="center" vertical="center" wrapText="1"/>
    </xf>
    <xf numFmtId="0" fontId="166" fillId="41" borderId="142" xfId="2" applyFont="1" applyFill="1" applyBorder="1" applyAlignment="1">
      <alignment horizontal="center" vertical="center" wrapText="1"/>
    </xf>
    <xf numFmtId="0" fontId="123" fillId="41" borderId="37" xfId="2" applyFont="1" applyFill="1" applyBorder="1" applyAlignment="1">
      <alignment horizontal="center" vertical="center" wrapText="1"/>
    </xf>
    <xf numFmtId="0" fontId="123" fillId="41" borderId="38" xfId="2" applyFont="1" applyFill="1" applyBorder="1" applyAlignment="1">
      <alignment horizontal="center" vertical="center" wrapText="1"/>
    </xf>
    <xf numFmtId="0" fontId="48" fillId="40" borderId="126" xfId="2" applyFont="1" applyFill="1" applyBorder="1" applyAlignment="1">
      <alignment horizontal="center" vertical="center" wrapText="1"/>
    </xf>
    <xf numFmtId="0" fontId="48" fillId="40" borderId="130" xfId="2" applyFont="1" applyFill="1" applyBorder="1" applyAlignment="1">
      <alignment horizontal="center" vertical="center" wrapText="1"/>
    </xf>
    <xf numFmtId="0" fontId="48" fillId="40" borderId="131" xfId="2" applyFont="1" applyFill="1" applyBorder="1" applyAlignment="1">
      <alignment horizontal="center" vertical="center" wrapText="1"/>
    </xf>
    <xf numFmtId="0" fontId="48" fillId="39" borderId="172" xfId="2" applyFont="1" applyFill="1" applyBorder="1" applyAlignment="1">
      <alignment horizontal="center" vertical="center" wrapText="1"/>
    </xf>
    <xf numFmtId="0" fontId="48" fillId="39" borderId="132" xfId="2" applyFont="1" applyFill="1" applyBorder="1" applyAlignment="1">
      <alignment horizontal="center" vertical="center" wrapText="1"/>
    </xf>
    <xf numFmtId="0" fontId="48" fillId="39" borderId="173" xfId="2" applyFont="1" applyFill="1" applyBorder="1" applyAlignment="1">
      <alignment horizontal="center" vertical="center" wrapText="1"/>
    </xf>
    <xf numFmtId="0" fontId="48" fillId="39" borderId="174" xfId="2" applyFont="1" applyFill="1" applyBorder="1" applyAlignment="1">
      <alignment horizontal="center" vertical="center" wrapText="1"/>
    </xf>
    <xf numFmtId="0" fontId="48" fillId="39" borderId="143" xfId="2" applyFont="1" applyFill="1" applyBorder="1" applyAlignment="1">
      <alignment horizontal="center" vertical="center" wrapText="1"/>
    </xf>
    <xf numFmtId="0" fontId="48" fillId="39" borderId="107" xfId="2" applyFont="1" applyFill="1" applyBorder="1" applyAlignment="1">
      <alignment horizontal="center" vertical="center" wrapText="1"/>
    </xf>
    <xf numFmtId="0" fontId="48" fillId="39" borderId="137" xfId="2" applyFont="1" applyFill="1" applyBorder="1" applyAlignment="1">
      <alignment horizontal="center" vertical="center" wrapText="1"/>
    </xf>
    <xf numFmtId="0" fontId="48" fillId="39" borderId="138" xfId="2" applyFont="1" applyFill="1" applyBorder="1" applyAlignment="1">
      <alignment horizontal="center" vertical="center" wrapText="1"/>
    </xf>
    <xf numFmtId="0" fontId="120" fillId="39" borderId="20" xfId="2" applyFont="1" applyFill="1" applyBorder="1" applyAlignment="1">
      <alignment horizontal="center" vertical="center" wrapText="1"/>
    </xf>
    <xf numFmtId="0" fontId="120" fillId="39" borderId="48" xfId="2" applyFont="1" applyFill="1" applyBorder="1" applyAlignment="1">
      <alignment horizontal="center" vertical="center" wrapText="1"/>
    </xf>
    <xf numFmtId="0" fontId="48" fillId="39" borderId="133" xfId="2" applyFont="1" applyFill="1" applyBorder="1" applyAlignment="1">
      <alignment horizontal="center" vertical="center" wrapText="1"/>
    </xf>
    <xf numFmtId="0" fontId="48" fillId="39" borderId="134" xfId="2" applyFont="1" applyFill="1" applyBorder="1" applyAlignment="1">
      <alignment horizontal="center" vertical="center" wrapText="1"/>
    </xf>
    <xf numFmtId="2" fontId="88" fillId="0" borderId="0" xfId="2" applyNumberFormat="1" applyFont="1" applyAlignment="1">
      <alignment horizontal="left" vertical="center" wrapText="1"/>
    </xf>
    <xf numFmtId="49" fontId="124" fillId="0" borderId="0" xfId="0" applyNumberFormat="1" applyFont="1" applyAlignment="1">
      <alignment horizontal="left" vertical="center" wrapText="1"/>
    </xf>
    <xf numFmtId="49" fontId="146" fillId="0" borderId="0" xfId="0" applyNumberFormat="1" applyFont="1" applyAlignment="1">
      <alignment horizontal="left" vertical="center" wrapText="1"/>
    </xf>
    <xf numFmtId="0" fontId="123" fillId="0" borderId="0" xfId="0" applyFont="1" applyAlignment="1">
      <alignment horizontal="center"/>
    </xf>
    <xf numFmtId="0" fontId="48" fillId="39" borderId="36" xfId="0" applyFont="1" applyFill="1" applyBorder="1" applyAlignment="1">
      <alignment horizontal="center" vertical="center" wrapText="1"/>
    </xf>
    <xf numFmtId="0" fontId="48" fillId="39" borderId="38" xfId="0" applyFont="1" applyFill="1" applyBorder="1" applyAlignment="1">
      <alignment horizontal="center" vertical="center" wrapText="1"/>
    </xf>
    <xf numFmtId="0" fontId="48" fillId="39" borderId="31" xfId="0" applyFont="1" applyFill="1" applyBorder="1" applyAlignment="1">
      <alignment horizontal="center" vertical="center" wrapText="1"/>
    </xf>
    <xf numFmtId="0" fontId="48" fillId="39" borderId="45" xfId="0" applyFont="1" applyFill="1" applyBorder="1" applyAlignment="1">
      <alignment horizontal="center" vertical="center" wrapText="1"/>
    </xf>
    <xf numFmtId="0" fontId="151" fillId="0" borderId="0" xfId="0" applyFont="1" applyAlignment="1" applyProtection="1">
      <alignment horizontal="center" vertical="center" wrapText="1"/>
      <protection locked="0"/>
    </xf>
    <xf numFmtId="2" fontId="131" fillId="0" borderId="0" xfId="2" applyNumberFormat="1" applyFont="1" applyAlignment="1">
      <alignment horizontal="left" vertical="center" wrapText="1"/>
    </xf>
    <xf numFmtId="0" fontId="157" fillId="0" borderId="0" xfId="2" applyFont="1" applyAlignment="1">
      <alignment horizontal="center" vertical="center"/>
    </xf>
    <xf numFmtId="0" fontId="158" fillId="2" borderId="0" xfId="5" applyFont="1" applyFill="1" applyAlignment="1">
      <alignment horizontal="center" vertical="center"/>
    </xf>
    <xf numFmtId="0" fontId="48" fillId="39" borderId="36" xfId="2" applyFont="1" applyFill="1" applyBorder="1" applyAlignment="1">
      <alignment horizontal="center" vertical="center" wrapText="1"/>
    </xf>
    <xf numFmtId="0" fontId="48" fillId="39" borderId="38" xfId="2" applyFont="1" applyFill="1" applyBorder="1" applyAlignment="1">
      <alignment horizontal="center" vertical="center" wrapText="1"/>
    </xf>
    <xf numFmtId="0" fontId="48" fillId="39" borderId="37" xfId="2" applyFont="1" applyFill="1" applyBorder="1" applyAlignment="1">
      <alignment horizontal="center" vertical="center" wrapText="1"/>
    </xf>
    <xf numFmtId="49" fontId="163" fillId="0" borderId="0" xfId="0" applyNumberFormat="1" applyFont="1" applyAlignment="1">
      <alignment horizontal="left" vertical="center" wrapText="1"/>
    </xf>
    <xf numFmtId="49" fontId="163" fillId="0" borderId="0" xfId="2" applyNumberFormat="1" applyFont="1" applyAlignment="1">
      <alignment horizontal="left" vertical="center" wrapText="1"/>
    </xf>
    <xf numFmtId="2" fontId="48" fillId="0" borderId="0" xfId="2" applyNumberFormat="1" applyFont="1" applyAlignment="1">
      <alignment horizontal="left" vertical="center" wrapText="1"/>
    </xf>
    <xf numFmtId="49" fontId="47" fillId="0" borderId="0" xfId="0" applyNumberFormat="1" applyFont="1" applyAlignment="1">
      <alignment horizontal="left" vertical="center" wrapText="1"/>
    </xf>
    <xf numFmtId="49" fontId="146" fillId="0" borderId="0" xfId="2" applyNumberFormat="1" applyFont="1" applyAlignment="1">
      <alignment horizontal="left" vertical="center" wrapText="1"/>
    </xf>
    <xf numFmtId="0" fontId="48" fillId="39" borderId="200" xfId="2" applyFont="1" applyFill="1" applyBorder="1" applyAlignment="1">
      <alignment horizontal="center" vertical="center" wrapText="1"/>
    </xf>
    <xf numFmtId="0" fontId="48" fillId="39" borderId="124" xfId="2" applyFont="1" applyFill="1" applyBorder="1" applyAlignment="1">
      <alignment horizontal="center" vertical="center" wrapText="1"/>
    </xf>
    <xf numFmtId="0" fontId="163" fillId="0" borderId="0" xfId="0" applyFont="1" applyAlignment="1">
      <alignment horizontal="left" vertical="center" wrapText="1"/>
    </xf>
    <xf numFmtId="0" fontId="48" fillId="40" borderId="40" xfId="2" applyFont="1" applyFill="1" applyBorder="1" applyAlignment="1">
      <alignment horizontal="center" vertical="center" wrapText="1"/>
    </xf>
    <xf numFmtId="0" fontId="48" fillId="40" borderId="43" xfId="2" applyFont="1" applyFill="1" applyBorder="1" applyAlignment="1">
      <alignment horizontal="center" vertical="center" wrapText="1"/>
    </xf>
    <xf numFmtId="0" fontId="48" fillId="40" borderId="107" xfId="2" applyFont="1" applyFill="1" applyBorder="1" applyAlignment="1">
      <alignment horizontal="center" vertical="center" wrapText="1"/>
    </xf>
    <xf numFmtId="0" fontId="48" fillId="40" borderId="132" xfId="2" applyFont="1" applyFill="1" applyBorder="1" applyAlignment="1">
      <alignment horizontal="center" vertical="center" wrapText="1"/>
    </xf>
    <xf numFmtId="0" fontId="166" fillId="41" borderId="128" xfId="2" applyFont="1" applyFill="1" applyBorder="1" applyAlignment="1">
      <alignment horizontal="center" vertical="center" wrapText="1"/>
    </xf>
    <xf numFmtId="0" fontId="166" fillId="41" borderId="129" xfId="2" applyFont="1" applyFill="1" applyBorder="1" applyAlignment="1">
      <alignment horizontal="center" vertical="center" wrapText="1"/>
    </xf>
    <xf numFmtId="0" fontId="159" fillId="41" borderId="37" xfId="2" applyFont="1" applyFill="1" applyBorder="1" applyAlignment="1">
      <alignment horizontal="center" vertical="center" wrapText="1"/>
    </xf>
    <xf numFmtId="0" fontId="159" fillId="41" borderId="38" xfId="2" applyFont="1" applyFill="1" applyBorder="1" applyAlignment="1">
      <alignment horizontal="center" vertical="center" wrapText="1"/>
    </xf>
    <xf numFmtId="0" fontId="48" fillId="39" borderId="39" xfId="2" applyFont="1" applyFill="1" applyBorder="1" applyAlignment="1">
      <alignment horizontal="center" vertical="center" wrapText="1"/>
    </xf>
    <xf numFmtId="0" fontId="48" fillId="39" borderId="41" xfId="2" applyFont="1" applyFill="1" applyBorder="1" applyAlignment="1">
      <alignment horizontal="center" vertical="center" wrapText="1"/>
    </xf>
    <xf numFmtId="2" fontId="25" fillId="0" borderId="0" xfId="2" applyNumberFormat="1" applyFont="1" applyAlignment="1">
      <alignment horizontal="left" vertical="center" wrapText="1"/>
    </xf>
    <xf numFmtId="49" fontId="16" fillId="0" borderId="0" xfId="2" applyNumberFormat="1" applyFont="1" applyAlignment="1">
      <alignment horizontal="left" vertical="center" wrapText="1"/>
    </xf>
    <xf numFmtId="0" fontId="28" fillId="0" borderId="0" xfId="2" applyFont="1" applyAlignment="1">
      <alignment horizontal="center"/>
    </xf>
    <xf numFmtId="0" fontId="14" fillId="0" borderId="0" xfId="2" applyFont="1" applyAlignment="1">
      <alignment horizontal="center" vertical="center"/>
    </xf>
    <xf numFmtId="0" fontId="17" fillId="0" borderId="5" xfId="2" applyFont="1" applyBorder="1" applyAlignment="1">
      <alignment horizontal="center" vertical="center" wrapText="1"/>
    </xf>
    <xf numFmtId="0" fontId="17" fillId="0" borderId="4" xfId="2" applyFont="1" applyBorder="1" applyAlignment="1">
      <alignment horizontal="center" vertical="center" wrapText="1"/>
    </xf>
    <xf numFmtId="0" fontId="17" fillId="0" borderId="3" xfId="2" applyFont="1" applyBorder="1" applyAlignment="1">
      <alignment horizontal="center" vertical="center" wrapText="1"/>
    </xf>
    <xf numFmtId="0" fontId="36" fillId="0" borderId="13" xfId="2" applyFont="1" applyBorder="1" applyAlignment="1">
      <alignment horizontal="center" vertical="center" wrapText="1"/>
    </xf>
    <xf numFmtId="0" fontId="36" fillId="0" borderId="9" xfId="2" applyFont="1" applyBorder="1" applyAlignment="1">
      <alignment horizontal="center" vertical="center" wrapText="1"/>
    </xf>
    <xf numFmtId="49" fontId="16" fillId="0" borderId="0" xfId="0" applyNumberFormat="1" applyFont="1" applyAlignment="1">
      <alignment horizontal="left" vertical="center" wrapText="1"/>
    </xf>
    <xf numFmtId="0" fontId="36" fillId="0" borderId="10" xfId="2" applyFont="1" applyBorder="1" applyAlignment="1">
      <alignment horizontal="center" vertical="center" wrapText="1"/>
    </xf>
    <xf numFmtId="0" fontId="36" fillId="0" borderId="12" xfId="2" applyFont="1" applyBorder="1" applyAlignment="1">
      <alignment horizontal="center" vertical="center" wrapText="1"/>
    </xf>
    <xf numFmtId="0" fontId="36" fillId="0" borderId="11" xfId="2" applyFont="1" applyBorder="1" applyAlignment="1">
      <alignment horizontal="center" vertical="center" wrapText="1"/>
    </xf>
    <xf numFmtId="0" fontId="36" fillId="0" borderId="0" xfId="2" applyFont="1" applyAlignment="1">
      <alignment horizontal="center" vertical="center" wrapText="1"/>
    </xf>
    <xf numFmtId="0" fontId="12" fillId="2" borderId="0" xfId="5" applyFont="1" applyFill="1" applyAlignment="1">
      <alignment horizontal="center" vertical="center"/>
    </xf>
    <xf numFmtId="0" fontId="48" fillId="0" borderId="0" xfId="2" applyFont="1" applyAlignment="1">
      <alignment horizontal="center" vertical="center" wrapText="1"/>
    </xf>
    <xf numFmtId="49" fontId="63" fillId="0" borderId="0" xfId="0" applyNumberFormat="1" applyFont="1" applyBorder="1" applyAlignment="1">
      <alignment horizontal="left" vertical="center" wrapText="1"/>
    </xf>
    <xf numFmtId="49" fontId="47" fillId="0" borderId="0" xfId="2" applyNumberFormat="1" applyFont="1" applyAlignment="1">
      <alignment horizontal="left" vertical="center" wrapText="1"/>
    </xf>
    <xf numFmtId="0" fontId="48" fillId="40" borderId="149" xfId="2" applyFont="1" applyFill="1" applyBorder="1" applyAlignment="1">
      <alignment horizontal="center" vertical="center" wrapText="1"/>
    </xf>
    <xf numFmtId="0" fontId="48" fillId="40" borderId="127" xfId="2" applyFont="1" applyFill="1" applyBorder="1" applyAlignment="1">
      <alignment horizontal="center" vertical="center" wrapText="1"/>
    </xf>
    <xf numFmtId="0" fontId="48" fillId="40" borderId="129" xfId="2" applyFont="1" applyFill="1" applyBorder="1" applyAlignment="1">
      <alignment horizontal="center" vertical="center" wrapText="1"/>
    </xf>
    <xf numFmtId="0" fontId="48" fillId="39" borderId="128" xfId="2" applyFont="1" applyFill="1" applyBorder="1" applyAlignment="1">
      <alignment horizontal="center" vertical="center" wrapText="1"/>
    </xf>
    <xf numFmtId="0" fontId="48" fillId="39" borderId="129" xfId="2" applyFont="1" applyFill="1" applyBorder="1" applyAlignment="1">
      <alignment horizontal="center" vertical="center" wrapText="1"/>
    </xf>
    <xf numFmtId="0" fontId="170" fillId="40" borderId="150" xfId="2" applyFont="1" applyFill="1" applyBorder="1" applyAlignment="1">
      <alignment horizontal="center" vertical="center" wrapText="1"/>
    </xf>
    <xf numFmtId="0" fontId="170" fillId="40" borderId="130" xfId="2" applyFont="1" applyFill="1" applyBorder="1" applyAlignment="1">
      <alignment horizontal="center" vertical="center" wrapText="1"/>
    </xf>
    <xf numFmtId="0" fontId="170" fillId="40" borderId="131" xfId="2" applyFont="1" applyFill="1" applyBorder="1" applyAlignment="1">
      <alignment horizontal="center" vertical="center" wrapText="1"/>
    </xf>
    <xf numFmtId="0" fontId="172" fillId="0" borderId="0" xfId="2" applyFont="1" applyAlignment="1">
      <alignment horizontal="left" vertical="center" wrapText="1"/>
    </xf>
    <xf numFmtId="0" fontId="48" fillId="40" borderId="0" xfId="2" applyFont="1" applyFill="1" applyAlignment="1">
      <alignment horizontal="center" vertical="center" wrapText="1"/>
    </xf>
    <xf numFmtId="0" fontId="48" fillId="40" borderId="137" xfId="2" applyFont="1" applyFill="1" applyBorder="1" applyAlignment="1">
      <alignment horizontal="center" vertical="center" wrapText="1"/>
    </xf>
    <xf numFmtId="0" fontId="48" fillId="40" borderId="134" xfId="2" applyFont="1" applyFill="1" applyBorder="1" applyAlignment="1">
      <alignment horizontal="center" vertical="center" wrapText="1"/>
    </xf>
    <xf numFmtId="0" fontId="48" fillId="40" borderId="135" xfId="2" applyFont="1" applyFill="1" applyBorder="1" applyAlignment="1">
      <alignment horizontal="center" vertical="center" wrapText="1"/>
    </xf>
    <xf numFmtId="0" fontId="48" fillId="40" borderId="136" xfId="2" applyFont="1" applyFill="1" applyBorder="1" applyAlignment="1">
      <alignment horizontal="center" vertical="center" wrapText="1"/>
    </xf>
    <xf numFmtId="0" fontId="48" fillId="39" borderId="51" xfId="2" applyFont="1" applyFill="1" applyBorder="1" applyAlignment="1">
      <alignment horizontal="center" vertical="center" wrapText="1"/>
    </xf>
    <xf numFmtId="0" fontId="159" fillId="0" borderId="37" xfId="2" applyFont="1" applyBorder="1" applyAlignment="1">
      <alignment horizontal="center" vertical="center" wrapText="1"/>
    </xf>
    <xf numFmtId="0" fontId="48" fillId="39" borderId="144" xfId="2" applyFont="1" applyFill="1" applyBorder="1" applyAlignment="1">
      <alignment horizontal="center" vertical="center" wrapText="1"/>
    </xf>
    <xf numFmtId="0" fontId="157" fillId="0" borderId="0" xfId="2" applyFont="1" applyAlignment="1">
      <alignment horizontal="center" vertical="center" wrapText="1"/>
    </xf>
    <xf numFmtId="0" fontId="131" fillId="0" borderId="0" xfId="0" applyFont="1" applyBorder="1" applyAlignment="1">
      <alignment horizontal="left" vertical="center" wrapText="1"/>
    </xf>
    <xf numFmtId="0" fontId="146" fillId="0" borderId="0" xfId="0" applyFont="1" applyBorder="1" applyAlignment="1">
      <alignment horizontal="left" vertical="center" wrapText="1"/>
    </xf>
    <xf numFmtId="0" fontId="48" fillId="39" borderId="128" xfId="0" applyFont="1" applyFill="1" applyBorder="1" applyAlignment="1">
      <alignment horizontal="center" vertical="center" wrapText="1"/>
    </xf>
    <xf numFmtId="0" fontId="48" fillId="39" borderId="144" xfId="0" applyFont="1" applyFill="1" applyBorder="1" applyAlignment="1">
      <alignment horizontal="center" vertical="center" wrapText="1"/>
    </xf>
    <xf numFmtId="2" fontId="159" fillId="0" borderId="0" xfId="0" applyNumberFormat="1" applyFont="1" applyAlignment="1">
      <alignment horizontal="left" vertical="center" wrapText="1"/>
    </xf>
    <xf numFmtId="0" fontId="145" fillId="0" borderId="0" xfId="0" applyFont="1" applyAlignment="1">
      <alignment horizontal="center"/>
    </xf>
    <xf numFmtId="0" fontId="131" fillId="0" borderId="0" xfId="0" applyFont="1" applyAlignment="1">
      <alignment horizontal="center" vertical="center"/>
    </xf>
    <xf numFmtId="0" fontId="157" fillId="0" borderId="0" xfId="0" applyFont="1" applyAlignment="1">
      <alignment horizontal="center" vertical="center"/>
    </xf>
    <xf numFmtId="0" fontId="48" fillId="39" borderId="44" xfId="0" applyFont="1" applyFill="1" applyBorder="1" applyAlignment="1">
      <alignment horizontal="center" vertical="center" wrapText="1"/>
    </xf>
    <xf numFmtId="0" fontId="48" fillId="39" borderId="126" xfId="0" applyFont="1" applyFill="1" applyBorder="1" applyAlignment="1">
      <alignment horizontal="center" vertical="center" wrapText="1"/>
    </xf>
    <xf numFmtId="0" fontId="48" fillId="39" borderId="130" xfId="0" applyFont="1" applyFill="1" applyBorder="1" applyAlignment="1">
      <alignment horizontal="center" vertical="center" wrapText="1"/>
    </xf>
    <xf numFmtId="0" fontId="48" fillId="39" borderId="131" xfId="0" applyFont="1" applyFill="1" applyBorder="1" applyAlignment="1">
      <alignment horizontal="center" vertical="center" wrapText="1"/>
    </xf>
    <xf numFmtId="0" fontId="48" fillId="39" borderId="39" xfId="0" applyFont="1" applyFill="1" applyBorder="1" applyAlignment="1">
      <alignment horizontal="center" vertical="center" wrapText="1"/>
    </xf>
    <xf numFmtId="0" fontId="48" fillId="39" borderId="40" xfId="0" applyFont="1" applyFill="1" applyBorder="1" applyAlignment="1">
      <alignment horizontal="center" vertical="center" wrapText="1"/>
    </xf>
    <xf numFmtId="0" fontId="137" fillId="0" borderId="0" xfId="0" applyFont="1" applyBorder="1" applyAlignment="1">
      <alignment horizontal="center" vertical="center"/>
    </xf>
    <xf numFmtId="0" fontId="48" fillId="39" borderId="53" xfId="0" applyFont="1" applyFill="1" applyBorder="1" applyAlignment="1">
      <alignment horizontal="center" vertical="center" wrapText="1"/>
    </xf>
    <xf numFmtId="0" fontId="48" fillId="39" borderId="54" xfId="0" applyFont="1" applyFill="1" applyBorder="1" applyAlignment="1">
      <alignment horizontal="center" vertical="center" wrapText="1"/>
    </xf>
    <xf numFmtId="0" fontId="48" fillId="39" borderId="75" xfId="0" applyFont="1" applyFill="1" applyBorder="1" applyAlignment="1">
      <alignment horizontal="center" vertical="center" wrapText="1"/>
    </xf>
    <xf numFmtId="0" fontId="48" fillId="39" borderId="153" xfId="0" applyFont="1" applyFill="1" applyBorder="1" applyAlignment="1">
      <alignment horizontal="center" vertical="center" wrapText="1"/>
    </xf>
    <xf numFmtId="0" fontId="120" fillId="39" borderId="75" xfId="0" applyFont="1" applyFill="1" applyBorder="1" applyAlignment="1">
      <alignment horizontal="center" vertical="center" wrapText="1"/>
    </xf>
    <xf numFmtId="0" fontId="120" fillId="39" borderId="153" xfId="0" applyFont="1" applyFill="1" applyBorder="1" applyAlignment="1">
      <alignment horizontal="center" vertical="center" wrapText="1"/>
    </xf>
    <xf numFmtId="0" fontId="157" fillId="0" borderId="0" xfId="0" applyFont="1" applyAlignment="1">
      <alignment horizontal="center" vertical="center" wrapText="1"/>
    </xf>
    <xf numFmtId="0" fontId="48" fillId="0" borderId="0" xfId="0" applyFont="1" applyBorder="1" applyAlignment="1">
      <alignment horizontal="center" vertical="center"/>
    </xf>
    <xf numFmtId="0" fontId="48" fillId="0" borderId="0" xfId="0" applyFont="1" applyBorder="1" applyAlignment="1">
      <alignment horizontal="center" vertical="center" wrapText="1"/>
    </xf>
    <xf numFmtId="0" fontId="74" fillId="0" borderId="0" xfId="0" applyFont="1" applyBorder="1" applyAlignment="1">
      <alignment horizontal="center" vertical="center"/>
    </xf>
    <xf numFmtId="0" fontId="60" fillId="0" borderId="0" xfId="0" applyFont="1" applyBorder="1" applyAlignment="1">
      <alignment horizontal="center" vertical="center" wrapText="1"/>
    </xf>
    <xf numFmtId="0" fontId="75" fillId="0" borderId="0" xfId="0" applyFont="1" applyBorder="1" applyAlignment="1">
      <alignment horizontal="center" vertical="center" wrapText="1"/>
    </xf>
    <xf numFmtId="0" fontId="48" fillId="39" borderId="53" xfId="2" applyFont="1" applyFill="1" applyBorder="1" applyAlignment="1">
      <alignment horizontal="center" vertical="center" wrapText="1"/>
    </xf>
    <xf numFmtId="0" fontId="47" fillId="39" borderId="54" xfId="2" applyFont="1" applyFill="1" applyBorder="1" applyAlignment="1">
      <alignment horizontal="center" vertical="center" wrapText="1"/>
    </xf>
    <xf numFmtId="0" fontId="120" fillId="39" borderId="55" xfId="2" applyFont="1" applyFill="1" applyBorder="1" applyAlignment="1">
      <alignment horizontal="center" vertical="center" wrapText="1"/>
    </xf>
    <xf numFmtId="0" fontId="120" fillId="39" borderId="56" xfId="2" applyFont="1" applyFill="1" applyBorder="1" applyAlignment="1">
      <alignment horizontal="center" vertical="center" wrapText="1"/>
    </xf>
    <xf numFmtId="0" fontId="120" fillId="39" borderId="75" xfId="2" applyFont="1" applyFill="1" applyBorder="1" applyAlignment="1">
      <alignment horizontal="center" vertical="center" wrapText="1"/>
    </xf>
    <xf numFmtId="0" fontId="120" fillId="39" borderId="157" xfId="2" applyFont="1" applyFill="1" applyBorder="1" applyAlignment="1">
      <alignment horizontal="center" vertical="center" wrapText="1"/>
    </xf>
    <xf numFmtId="0" fontId="48" fillId="39" borderId="137" xfId="0" applyFont="1" applyFill="1" applyBorder="1" applyAlignment="1">
      <alignment horizontal="center" vertical="center" wrapText="1"/>
    </xf>
    <xf numFmtId="0" fontId="48" fillId="39" borderId="161" xfId="0" applyFont="1" applyFill="1" applyBorder="1" applyAlignment="1">
      <alignment horizontal="center" vertical="center" wrapText="1"/>
    </xf>
    <xf numFmtId="0" fontId="48" fillId="39" borderId="55" xfId="0" applyFont="1" applyFill="1" applyBorder="1" applyAlignment="1">
      <alignment horizontal="center" vertical="center" wrapText="1"/>
    </xf>
    <xf numFmtId="0" fontId="48" fillId="39" borderId="59" xfId="0" applyFont="1" applyFill="1" applyBorder="1" applyAlignment="1">
      <alignment horizontal="center" vertical="center" wrapText="1"/>
    </xf>
    <xf numFmtId="0" fontId="48" fillId="39" borderId="57" xfId="0" applyFont="1" applyFill="1" applyBorder="1" applyAlignment="1">
      <alignment horizontal="center" vertical="center" wrapText="1"/>
    </xf>
    <xf numFmtId="0" fontId="147" fillId="0" borderId="53" xfId="0" applyFont="1" applyBorder="1" applyAlignment="1">
      <alignment horizontal="center" vertical="center" wrapText="1"/>
    </xf>
    <xf numFmtId="0" fontId="147" fillId="0" borderId="63" xfId="0" applyFont="1" applyBorder="1" applyAlignment="1">
      <alignment horizontal="center" vertical="center" wrapText="1"/>
    </xf>
    <xf numFmtId="0" fontId="147" fillId="0" borderId="54" xfId="0" applyFont="1" applyBorder="1" applyAlignment="1">
      <alignment horizontal="center" vertical="center" wrapText="1"/>
    </xf>
    <xf numFmtId="0" fontId="159" fillId="0" borderId="61" xfId="0" applyFont="1" applyBorder="1" applyAlignment="1">
      <alignment horizontal="center" vertical="center" wrapText="1"/>
    </xf>
    <xf numFmtId="0" fontId="159" fillId="0" borderId="66" xfId="0" applyFont="1" applyBorder="1" applyAlignment="1">
      <alignment horizontal="center" vertical="center" wrapText="1"/>
    </xf>
    <xf numFmtId="0" fontId="159" fillId="0" borderId="62" xfId="0" applyFont="1" applyBorder="1" applyAlignment="1">
      <alignment horizontal="center" vertical="center" wrapText="1"/>
    </xf>
    <xf numFmtId="0" fontId="48" fillId="39" borderId="63" xfId="0" applyFont="1" applyFill="1" applyBorder="1" applyAlignment="1">
      <alignment horizontal="center" vertical="center" wrapText="1"/>
    </xf>
    <xf numFmtId="0" fontId="48" fillId="39" borderId="162" xfId="0" applyFont="1" applyFill="1" applyBorder="1" applyAlignment="1">
      <alignment horizontal="center" vertical="center" wrapText="1"/>
    </xf>
    <xf numFmtId="0" fontId="48" fillId="39" borderId="157" xfId="0" applyFont="1" applyFill="1" applyBorder="1" applyAlignment="1">
      <alignment horizontal="center" vertical="center" wrapText="1"/>
    </xf>
    <xf numFmtId="0" fontId="48" fillId="39" borderId="56" xfId="0" applyFont="1" applyFill="1" applyBorder="1" applyAlignment="1">
      <alignment horizontal="center" vertical="center" wrapText="1"/>
    </xf>
    <xf numFmtId="0" fontId="48" fillId="39" borderId="158" xfId="0" applyFont="1" applyFill="1" applyBorder="1" applyAlignment="1">
      <alignment horizontal="center" vertical="center" wrapText="1"/>
    </xf>
    <xf numFmtId="0" fontId="48" fillId="39" borderId="159" xfId="0" applyFont="1" applyFill="1" applyBorder="1" applyAlignment="1">
      <alignment horizontal="center" vertical="center" wrapText="1"/>
    </xf>
    <xf numFmtId="0" fontId="28" fillId="0" borderId="0" xfId="0" applyFont="1" applyAlignment="1">
      <alignment horizontal="center"/>
    </xf>
    <xf numFmtId="0" fontId="14" fillId="0" borderId="0" xfId="0" applyFont="1" applyAlignment="1">
      <alignment horizontal="center" vertical="center"/>
    </xf>
    <xf numFmtId="0" fontId="66" fillId="0" borderId="0" xfId="0" applyFont="1" applyBorder="1" applyAlignment="1">
      <alignment horizontal="center" vertical="center" wrapText="1"/>
    </xf>
    <xf numFmtId="0" fontId="73" fillId="0" borderId="0" xfId="0" applyFont="1" applyBorder="1" applyAlignment="1">
      <alignment horizontal="center" vertical="center" wrapText="1"/>
    </xf>
    <xf numFmtId="2" fontId="32" fillId="0" borderId="0" xfId="0" applyNumberFormat="1" applyFont="1" applyAlignment="1">
      <alignment horizontal="left" vertical="center" wrapText="1"/>
    </xf>
    <xf numFmtId="0" fontId="25" fillId="0" borderId="0" xfId="0" applyFont="1" applyBorder="1" applyAlignment="1">
      <alignment horizontal="left" vertical="center" wrapText="1"/>
    </xf>
    <xf numFmtId="0" fontId="16" fillId="0" borderId="0" xfId="0" applyFont="1" applyBorder="1" applyAlignment="1">
      <alignment horizontal="left" vertical="center" wrapText="1"/>
    </xf>
    <xf numFmtId="0" fontId="48" fillId="39" borderId="55" xfId="0" applyFont="1" applyFill="1" applyBorder="1" applyAlignment="1">
      <alignment horizontal="center" vertical="center"/>
    </xf>
    <xf numFmtId="0" fontId="48" fillId="39" borderId="64" xfId="0" applyFont="1" applyFill="1" applyBorder="1" applyAlignment="1">
      <alignment horizontal="center" vertical="center"/>
    </xf>
    <xf numFmtId="0" fontId="48" fillId="39" borderId="56" xfId="0" applyFont="1" applyFill="1" applyBorder="1" applyAlignment="1">
      <alignment horizontal="center" vertical="center"/>
    </xf>
    <xf numFmtId="0" fontId="120" fillId="39" borderId="76" xfId="0" applyFont="1" applyFill="1" applyBorder="1" applyAlignment="1">
      <alignment horizontal="center" vertical="center" wrapText="1"/>
    </xf>
    <xf numFmtId="0" fontId="120" fillId="39" borderId="134" xfId="0" applyFont="1" applyFill="1" applyBorder="1" applyAlignment="1">
      <alignment horizontal="center" vertical="center" wrapText="1"/>
    </xf>
    <xf numFmtId="0" fontId="120" fillId="39" borderId="137" xfId="0" applyFont="1" applyFill="1" applyBorder="1" applyAlignment="1">
      <alignment horizontal="center" vertical="center" wrapText="1"/>
    </xf>
    <xf numFmtId="0" fontId="120" fillId="39" borderId="148" xfId="0" applyFont="1" applyFill="1" applyBorder="1" applyAlignment="1">
      <alignment horizontal="center" vertical="center" wrapText="1"/>
    </xf>
    <xf numFmtId="0" fontId="120" fillId="39" borderId="135" xfId="0" applyFont="1" applyFill="1" applyBorder="1" applyAlignment="1">
      <alignment horizontal="center" vertical="center" wrapText="1"/>
    </xf>
    <xf numFmtId="0" fontId="120" fillId="39" borderId="168" xfId="0" applyFont="1" applyFill="1" applyBorder="1" applyAlignment="1">
      <alignment horizontal="center" vertical="center" wrapText="1"/>
    </xf>
    <xf numFmtId="0" fontId="120" fillId="39" borderId="146" xfId="0" applyFont="1" applyFill="1" applyBorder="1" applyAlignment="1">
      <alignment horizontal="center" vertical="center" wrapText="1"/>
    </xf>
    <xf numFmtId="0" fontId="120" fillId="39" borderId="165" xfId="0" applyFont="1" applyFill="1" applyBorder="1" applyAlignment="1">
      <alignment horizontal="center" vertical="center" wrapText="1"/>
    </xf>
    <xf numFmtId="0" fontId="120" fillId="39" borderId="153" xfId="2" applyFont="1" applyFill="1" applyBorder="1" applyAlignment="1">
      <alignment horizontal="center" vertical="center" wrapText="1"/>
    </xf>
    <xf numFmtId="0" fontId="48" fillId="39" borderId="75" xfId="2" applyFont="1" applyFill="1" applyBorder="1" applyAlignment="1">
      <alignment horizontal="center" vertical="center" wrapText="1"/>
    </xf>
    <xf numFmtId="0" fontId="48" fillId="39" borderId="157" xfId="2" applyFont="1" applyFill="1" applyBorder="1" applyAlignment="1">
      <alignment horizontal="center" vertical="center" wrapText="1"/>
    </xf>
    <xf numFmtId="0" fontId="48" fillId="39" borderId="153" xfId="2" applyFont="1" applyFill="1" applyBorder="1" applyAlignment="1">
      <alignment horizontal="center" vertical="center" wrapText="1"/>
    </xf>
    <xf numFmtId="0" fontId="48" fillId="39" borderId="55" xfId="2" applyFont="1" applyFill="1" applyBorder="1" applyAlignment="1">
      <alignment horizontal="center" vertical="center" wrapText="1"/>
    </xf>
    <xf numFmtId="0" fontId="48" fillId="39" borderId="57" xfId="2" applyFont="1" applyFill="1" applyBorder="1" applyAlignment="1">
      <alignment horizontal="center" vertical="center" wrapText="1"/>
    </xf>
    <xf numFmtId="0" fontId="120" fillId="40" borderId="126" xfId="2" applyFont="1" applyFill="1" applyBorder="1" applyAlignment="1">
      <alignment horizontal="center" vertical="center" wrapText="1"/>
    </xf>
    <xf numFmtId="0" fontId="120" fillId="40" borderId="131" xfId="2" applyFont="1" applyFill="1" applyBorder="1" applyAlignment="1">
      <alignment horizontal="center" vertical="center" wrapText="1"/>
    </xf>
    <xf numFmtId="0" fontId="128" fillId="0" borderId="0" xfId="2" applyFont="1" applyAlignment="1">
      <alignment horizontal="center"/>
    </xf>
    <xf numFmtId="0" fontId="130" fillId="0" borderId="0" xfId="2" applyFont="1" applyAlignment="1">
      <alignment horizontal="center" vertical="center"/>
    </xf>
    <xf numFmtId="0" fontId="88" fillId="0" borderId="0" xfId="2" applyFont="1" applyAlignment="1">
      <alignment horizontal="center" vertical="center" wrapText="1"/>
    </xf>
    <xf numFmtId="0" fontId="120" fillId="0" borderId="0" xfId="2" applyFont="1" applyAlignment="1">
      <alignment horizontal="center" vertical="center" wrapText="1"/>
    </xf>
    <xf numFmtId="49" fontId="85" fillId="0" borderId="0" xfId="0" applyNumberFormat="1" applyFont="1" applyBorder="1" applyAlignment="1">
      <alignment horizontal="left" vertical="center" wrapText="1"/>
    </xf>
    <xf numFmtId="49" fontId="85" fillId="0" borderId="0" xfId="2" applyNumberFormat="1" applyFont="1" applyAlignment="1">
      <alignment horizontal="left" vertical="center" wrapText="1"/>
    </xf>
    <xf numFmtId="2" fontId="133" fillId="0" borderId="0" xfId="2" applyNumberFormat="1" applyFont="1" applyAlignment="1">
      <alignment horizontal="left" vertical="center" wrapText="1"/>
    </xf>
    <xf numFmtId="0" fontId="48" fillId="39" borderId="72" xfId="2" applyFont="1" applyFill="1" applyBorder="1" applyAlignment="1">
      <alignment horizontal="center" vertical="center" wrapText="1"/>
    </xf>
    <xf numFmtId="0" fontId="48" fillId="39" borderId="0" xfId="2" applyFont="1" applyFill="1" applyAlignment="1">
      <alignment horizontal="center" vertical="center" wrapText="1"/>
    </xf>
    <xf numFmtId="0" fontId="48" fillId="39" borderId="149" xfId="2" applyFont="1" applyFill="1" applyBorder="1" applyAlignment="1">
      <alignment horizontal="center" vertical="center" wrapText="1"/>
    </xf>
    <xf numFmtId="0" fontId="48" fillId="39" borderId="127" xfId="2" applyFont="1" applyFill="1" applyBorder="1" applyAlignment="1">
      <alignment horizontal="center" vertical="center" wrapText="1"/>
    </xf>
    <xf numFmtId="0" fontId="48" fillId="39" borderId="161" xfId="2" applyFont="1" applyFill="1" applyBorder="1" applyAlignment="1">
      <alignment horizontal="center" vertical="center" wrapText="1"/>
    </xf>
    <xf numFmtId="0" fontId="48" fillId="39" borderId="177" xfId="2" applyFont="1" applyFill="1" applyBorder="1" applyAlignment="1">
      <alignment horizontal="center" vertical="center" wrapText="1"/>
    </xf>
    <xf numFmtId="0" fontId="48" fillId="39" borderId="158" xfId="2" applyFont="1" applyFill="1" applyBorder="1" applyAlignment="1">
      <alignment horizontal="center" vertical="center" wrapText="1"/>
    </xf>
    <xf numFmtId="0" fontId="170" fillId="40" borderId="162" xfId="2" applyFont="1" applyFill="1" applyBorder="1" applyAlignment="1">
      <alignment horizontal="center" vertical="center" wrapText="1"/>
    </xf>
    <xf numFmtId="0" fontId="170" fillId="40" borderId="157" xfId="2" applyFont="1" applyFill="1" applyBorder="1" applyAlignment="1">
      <alignment horizontal="center" vertical="center" wrapText="1"/>
    </xf>
    <xf numFmtId="0" fontId="170" fillId="40" borderId="153" xfId="2" applyFont="1" applyFill="1" applyBorder="1" applyAlignment="1">
      <alignment horizontal="center" vertical="center" wrapText="1"/>
    </xf>
    <xf numFmtId="0" fontId="48" fillId="39" borderId="148" xfId="2" applyFont="1" applyFill="1" applyBorder="1" applyAlignment="1">
      <alignment horizontal="center" vertical="center" wrapText="1"/>
    </xf>
    <xf numFmtId="0" fontId="48" fillId="39" borderId="63" xfId="2" applyFont="1" applyFill="1" applyBorder="1" applyAlignment="1">
      <alignment horizontal="center" vertical="center" wrapText="1"/>
    </xf>
    <xf numFmtId="0" fontId="48" fillId="39" borderId="54" xfId="2" applyFont="1" applyFill="1" applyBorder="1" applyAlignment="1">
      <alignment horizontal="center" vertical="center" wrapText="1"/>
    </xf>
    <xf numFmtId="0" fontId="48" fillId="39" borderId="67" xfId="2" applyFont="1" applyFill="1" applyBorder="1" applyAlignment="1">
      <alignment horizontal="center" vertical="center" wrapText="1"/>
    </xf>
    <xf numFmtId="0" fontId="48" fillId="39" borderId="68" xfId="2" applyFont="1" applyFill="1" applyBorder="1" applyAlignment="1">
      <alignment horizontal="center" vertical="center" wrapText="1"/>
    </xf>
    <xf numFmtId="0" fontId="48" fillId="39" borderId="176" xfId="2" applyFont="1" applyFill="1" applyBorder="1" applyAlignment="1">
      <alignment horizontal="center" vertical="center" wrapText="1"/>
    </xf>
    <xf numFmtId="0" fontId="159" fillId="0" borderId="66" xfId="2" applyFont="1" applyBorder="1" applyAlignment="1">
      <alignment horizontal="center" vertical="center" wrapText="1"/>
    </xf>
    <xf numFmtId="0" fontId="48" fillId="39" borderId="56" xfId="2" applyFont="1" applyFill="1" applyBorder="1" applyAlignment="1">
      <alignment horizontal="center" vertical="center" wrapText="1"/>
    </xf>
    <xf numFmtId="0" fontId="48" fillId="39" borderId="159" xfId="2" applyFont="1" applyFill="1" applyBorder="1" applyAlignment="1">
      <alignment horizontal="center" vertical="center" wrapText="1"/>
    </xf>
    <xf numFmtId="0" fontId="159" fillId="0" borderId="61" xfId="2" applyFont="1" applyBorder="1" applyAlignment="1">
      <alignment horizontal="center" vertical="center" wrapText="1"/>
    </xf>
    <xf numFmtId="0" fontId="159" fillId="0" borderId="62" xfId="2" applyFont="1" applyBorder="1" applyAlignment="1">
      <alignment horizontal="center" vertical="center" wrapText="1"/>
    </xf>
    <xf numFmtId="0" fontId="88" fillId="0" borderId="61" xfId="0" applyFont="1" applyBorder="1" applyAlignment="1">
      <alignment horizontal="center" vertical="center" wrapText="1"/>
    </xf>
    <xf numFmtId="0" fontId="88" fillId="0" borderId="66" xfId="0" applyFont="1" applyBorder="1" applyAlignment="1">
      <alignment horizontal="center" vertical="center" wrapText="1"/>
    </xf>
    <xf numFmtId="0" fontId="88" fillId="0" borderId="62" xfId="0" applyFont="1" applyBorder="1" applyAlignment="1">
      <alignment horizontal="center" vertical="center" wrapText="1"/>
    </xf>
    <xf numFmtId="2" fontId="160" fillId="0" borderId="0" xfId="0" applyNumberFormat="1" applyFont="1" applyAlignment="1">
      <alignment horizontal="left" vertical="center" wrapText="1"/>
    </xf>
    <xf numFmtId="0" fontId="48" fillId="39" borderId="149" xfId="0" applyFont="1" applyFill="1" applyBorder="1" applyAlignment="1">
      <alignment horizontal="center" vertical="center" wrapText="1"/>
    </xf>
    <xf numFmtId="0" fontId="48" fillId="39" borderId="60" xfId="0" applyFont="1" applyFill="1" applyBorder="1" applyAlignment="1">
      <alignment horizontal="center" vertical="center" wrapText="1"/>
    </xf>
    <xf numFmtId="0" fontId="14" fillId="0" borderId="0" xfId="2" applyFont="1" applyAlignment="1">
      <alignment horizontal="center" vertical="center" wrapText="1"/>
    </xf>
    <xf numFmtId="2" fontId="131" fillId="0" borderId="0" xfId="0" applyNumberFormat="1" applyFont="1" applyAlignment="1">
      <alignment horizontal="left" vertical="center" wrapText="1"/>
    </xf>
    <xf numFmtId="0" fontId="47" fillId="2" borderId="0" xfId="0" applyFont="1" applyFill="1" applyAlignment="1">
      <alignment horizontal="left" wrapText="1"/>
    </xf>
    <xf numFmtId="0" fontId="48" fillId="39" borderId="76" xfId="2" applyFont="1" applyFill="1" applyBorder="1" applyAlignment="1">
      <alignment horizontal="center" vertical="center" wrapText="1"/>
    </xf>
    <xf numFmtId="0" fontId="48" fillId="39" borderId="164" xfId="2" applyFont="1" applyFill="1" applyBorder="1" applyAlignment="1">
      <alignment horizontal="center" vertical="center" wrapText="1"/>
    </xf>
    <xf numFmtId="0" fontId="48" fillId="39" borderId="168" xfId="2" applyFont="1" applyFill="1" applyBorder="1" applyAlignment="1">
      <alignment horizontal="center" vertical="center" wrapText="1"/>
    </xf>
    <xf numFmtId="2" fontId="145" fillId="0" borderId="117" xfId="2" applyNumberFormat="1" applyFont="1" applyBorder="1" applyAlignment="1">
      <alignment horizontal="left" vertical="center" wrapText="1"/>
    </xf>
    <xf numFmtId="0" fontId="137" fillId="0" borderId="0" xfId="2" applyFont="1" applyAlignment="1">
      <alignment horizontal="center" vertical="center"/>
    </xf>
    <xf numFmtId="3" fontId="48" fillId="39" borderId="75" xfId="3" applyNumberFormat="1" applyFont="1" applyFill="1" applyBorder="1" applyAlignment="1">
      <alignment horizontal="center" vertical="center" wrapText="1"/>
    </xf>
    <xf numFmtId="3" fontId="48" fillId="39" borderId="76" xfId="3" applyNumberFormat="1" applyFont="1" applyFill="1" applyBorder="1" applyAlignment="1">
      <alignment horizontal="center" vertical="center" wrapText="1"/>
    </xf>
    <xf numFmtId="3" fontId="48" fillId="39" borderId="71" xfId="3" applyNumberFormat="1" applyFont="1" applyFill="1" applyBorder="1" applyAlignment="1">
      <alignment horizontal="center" vertical="center" wrapText="1"/>
    </xf>
    <xf numFmtId="3" fontId="48" fillId="39" borderId="55" xfId="3" applyNumberFormat="1" applyFont="1" applyFill="1" applyBorder="1" applyAlignment="1">
      <alignment horizontal="center" vertical="center" wrapText="1"/>
    </xf>
    <xf numFmtId="3" fontId="48" fillId="39" borderId="64" xfId="3" applyNumberFormat="1" applyFont="1" applyFill="1" applyBorder="1" applyAlignment="1">
      <alignment horizontal="center" vertical="center" wrapText="1"/>
    </xf>
    <xf numFmtId="3" fontId="48" fillId="39" borderId="56" xfId="3" applyNumberFormat="1" applyFont="1" applyFill="1" applyBorder="1" applyAlignment="1">
      <alignment horizontal="center" vertical="center" wrapText="1"/>
    </xf>
    <xf numFmtId="3" fontId="48" fillId="39" borderId="158" xfId="3" applyNumberFormat="1" applyFont="1" applyFill="1" applyBorder="1" applyAlignment="1">
      <alignment horizontal="center" vertical="center" wrapText="1"/>
    </xf>
    <xf numFmtId="3" fontId="48" fillId="39" borderId="129" xfId="3" applyNumberFormat="1" applyFont="1" applyFill="1" applyBorder="1" applyAlignment="1">
      <alignment horizontal="center" vertical="center" wrapText="1"/>
    </xf>
    <xf numFmtId="3" fontId="48" fillId="39" borderId="159" xfId="3" applyNumberFormat="1" applyFont="1" applyFill="1" applyBorder="1" applyAlignment="1">
      <alignment horizontal="center" vertical="center" wrapText="1"/>
    </xf>
    <xf numFmtId="3" fontId="48" fillId="39" borderId="148" xfId="3" applyNumberFormat="1" applyFont="1" applyFill="1" applyBorder="1" applyAlignment="1">
      <alignment horizontal="center" vertical="center" wrapText="1"/>
    </xf>
    <xf numFmtId="2" fontId="145" fillId="0" borderId="0" xfId="2" applyNumberFormat="1" applyFont="1" applyAlignment="1">
      <alignment horizontal="left" vertical="center" wrapText="1"/>
    </xf>
    <xf numFmtId="0" fontId="146" fillId="2" borderId="0" xfId="0" applyFont="1" applyFill="1" applyAlignment="1">
      <alignment horizontal="left" wrapText="1"/>
    </xf>
    <xf numFmtId="3" fontId="48" fillId="39" borderId="178" xfId="3" applyNumberFormat="1" applyFont="1" applyFill="1" applyBorder="1" applyAlignment="1">
      <alignment horizontal="center" vertical="center" wrapText="1"/>
    </xf>
    <xf numFmtId="3" fontId="48" fillId="39" borderId="149" xfId="3" applyNumberFormat="1" applyFont="1" applyFill="1" applyBorder="1" applyAlignment="1">
      <alignment horizontal="center" vertical="center" wrapText="1"/>
    </xf>
    <xf numFmtId="0" fontId="48" fillId="40" borderId="75" xfId="2" applyFont="1" applyFill="1" applyBorder="1" applyAlignment="1">
      <alignment horizontal="center" vertical="center" wrapText="1"/>
    </xf>
    <xf numFmtId="0" fontId="48" fillId="40" borderId="157" xfId="2" applyFont="1" applyFill="1" applyBorder="1" applyAlignment="1">
      <alignment horizontal="center" vertical="center" wrapText="1"/>
    </xf>
    <xf numFmtId="0" fontId="48" fillId="40" borderId="153" xfId="2" applyFont="1" applyFill="1" applyBorder="1" applyAlignment="1">
      <alignment horizontal="center" vertical="center" wrapText="1"/>
    </xf>
    <xf numFmtId="0" fontId="120" fillId="39" borderId="59" xfId="2" applyFont="1" applyFill="1" applyBorder="1" applyAlignment="1">
      <alignment horizontal="center" vertical="center" wrapText="1"/>
    </xf>
    <xf numFmtId="0" fontId="120" fillId="39" borderId="187" xfId="2" applyFont="1" applyFill="1" applyBorder="1" applyAlignment="1">
      <alignment horizontal="center" vertical="center" wrapText="1"/>
    </xf>
    <xf numFmtId="0" fontId="120" fillId="39" borderId="137" xfId="2" applyFont="1" applyFill="1" applyBorder="1" applyAlignment="1">
      <alignment horizontal="center" vertical="center" wrapText="1"/>
    </xf>
    <xf numFmtId="0" fontId="120" fillId="39" borderId="161" xfId="2" applyFont="1" applyFill="1" applyBorder="1" applyAlignment="1">
      <alignment horizontal="center" vertical="center" wrapText="1"/>
    </xf>
    <xf numFmtId="0" fontId="120" fillId="39" borderId="158" xfId="2" applyFont="1" applyFill="1" applyBorder="1" applyAlignment="1">
      <alignment horizontal="center" vertical="center" wrapText="1"/>
    </xf>
    <xf numFmtId="0" fontId="120" fillId="39" borderId="129" xfId="2" applyFont="1" applyFill="1" applyBorder="1" applyAlignment="1">
      <alignment horizontal="center" vertical="center" wrapText="1"/>
    </xf>
    <xf numFmtId="3" fontId="48" fillId="39" borderId="191" xfId="16" applyNumberFormat="1" applyFont="1" applyFill="1" applyBorder="1" applyAlignment="1">
      <alignment horizontal="center" vertical="center" wrapText="1"/>
    </xf>
    <xf numFmtId="3" fontId="48" fillId="39" borderId="192" xfId="16" applyNumberFormat="1" applyFont="1" applyFill="1" applyBorder="1" applyAlignment="1">
      <alignment horizontal="center" vertical="center" wrapText="1"/>
    </xf>
    <xf numFmtId="3" fontId="48" fillId="39" borderId="75" xfId="16" applyNumberFormat="1" applyFont="1" applyFill="1" applyBorder="1" applyAlignment="1">
      <alignment horizontal="center" vertical="center" wrapText="1"/>
    </xf>
    <xf numFmtId="3" fontId="48" fillId="39" borderId="157" xfId="16" applyNumberFormat="1" applyFont="1" applyFill="1" applyBorder="1" applyAlignment="1">
      <alignment horizontal="center" vertical="center" wrapText="1"/>
    </xf>
    <xf numFmtId="3" fontId="48" fillId="39" borderId="153" xfId="16" applyNumberFormat="1" applyFont="1" applyFill="1" applyBorder="1" applyAlignment="1">
      <alignment horizontal="center" vertical="center" wrapText="1"/>
    </xf>
    <xf numFmtId="0" fontId="48" fillId="39" borderId="188" xfId="16" applyFont="1" applyFill="1" applyBorder="1" applyAlignment="1">
      <alignment horizontal="center" vertical="center"/>
    </xf>
    <xf numFmtId="0" fontId="48" fillId="39" borderId="77" xfId="16" applyFont="1" applyFill="1" applyBorder="1" applyAlignment="1">
      <alignment horizontal="center" vertical="center"/>
    </xf>
    <xf numFmtId="3" fontId="48" fillId="39" borderId="17" xfId="16" applyNumberFormat="1" applyFont="1" applyFill="1" applyBorder="1" applyAlignment="1">
      <alignment horizontal="center" vertical="center" wrapText="1"/>
    </xf>
    <xf numFmtId="3" fontId="48" fillId="39" borderId="16" xfId="16" applyNumberFormat="1" applyFont="1" applyFill="1" applyBorder="1" applyAlignment="1">
      <alignment horizontal="center" vertical="center" wrapText="1"/>
    </xf>
    <xf numFmtId="3" fontId="48" fillId="39" borderId="193" xfId="16" applyNumberFormat="1" applyFont="1" applyFill="1" applyBorder="1" applyAlignment="1">
      <alignment horizontal="center" vertical="center" wrapText="1"/>
    </xf>
    <xf numFmtId="3" fontId="48" fillId="39" borderId="189" xfId="16" applyNumberFormat="1" applyFont="1" applyFill="1" applyBorder="1" applyAlignment="1">
      <alignment horizontal="center" vertical="center" wrapText="1"/>
    </xf>
    <xf numFmtId="3" fontId="48" fillId="39" borderId="190" xfId="16" applyNumberFormat="1" applyFont="1" applyFill="1" applyBorder="1" applyAlignment="1">
      <alignment horizontal="center" vertical="center" wrapText="1"/>
    </xf>
    <xf numFmtId="0" fontId="63" fillId="4" borderId="0" xfId="16" applyFont="1" applyFill="1" applyBorder="1" applyAlignment="1">
      <alignment horizontal="center"/>
    </xf>
    <xf numFmtId="0" fontId="63" fillId="4" borderId="0" xfId="16" applyFont="1" applyFill="1" applyBorder="1" applyAlignment="1">
      <alignment horizontal="center" vertical="center"/>
    </xf>
    <xf numFmtId="0" fontId="63" fillId="0" borderId="0" xfId="16" applyFont="1" applyBorder="1" applyAlignment="1">
      <alignment horizontal="center" vertical="center"/>
    </xf>
    <xf numFmtId="0" fontId="63" fillId="0" borderId="0" xfId="16" applyFont="1" applyBorder="1" applyAlignment="1">
      <alignment horizontal="center"/>
    </xf>
    <xf numFmtId="0" fontId="145" fillId="4" borderId="0" xfId="16" applyFont="1" applyFill="1" applyAlignment="1">
      <alignment horizontal="center"/>
    </xf>
    <xf numFmtId="0" fontId="157" fillId="4" borderId="0" xfId="16" applyFont="1" applyFill="1" applyAlignment="1">
      <alignment horizontal="center" vertical="center" wrapText="1"/>
    </xf>
    <xf numFmtId="0" fontId="158" fillId="0" borderId="0" xfId="5" applyFont="1" applyAlignment="1">
      <alignment horizontal="center" vertical="center"/>
    </xf>
    <xf numFmtId="0" fontId="158" fillId="0" borderId="0" xfId="0" applyFont="1" applyAlignment="1" applyProtection="1">
      <alignment horizontal="center" vertical="center" wrapText="1"/>
      <protection locked="0"/>
    </xf>
    <xf numFmtId="0" fontId="47" fillId="4" borderId="0" xfId="0" applyFont="1" applyFill="1" applyBorder="1" applyAlignment="1">
      <alignment horizontal="center"/>
    </xf>
    <xf numFmtId="2" fontId="189" fillId="0" borderId="0" xfId="2" applyNumberFormat="1" applyFont="1" applyAlignment="1">
      <alignment horizontal="left" vertical="center" wrapText="1"/>
    </xf>
    <xf numFmtId="0" fontId="189" fillId="0" borderId="0" xfId="2" applyFont="1" applyAlignment="1">
      <alignment horizontal="center"/>
    </xf>
    <xf numFmtId="0" fontId="127" fillId="0" borderId="0" xfId="2" applyFont="1" applyAlignment="1">
      <alignment horizontal="center" vertical="center"/>
    </xf>
    <xf numFmtId="3" fontId="203" fillId="39" borderId="73" xfId="3" applyNumberFormat="1" applyFont="1" applyFill="1" applyBorder="1" applyAlignment="1">
      <alignment horizontal="center" vertical="center" wrapText="1"/>
    </xf>
    <xf numFmtId="3" fontId="203" fillId="39" borderId="74" xfId="3" applyNumberFormat="1" applyFont="1" applyFill="1" applyBorder="1" applyAlignment="1">
      <alignment horizontal="center" vertical="center" wrapText="1"/>
    </xf>
    <xf numFmtId="3" fontId="48" fillId="39" borderId="73" xfId="3" applyNumberFormat="1" applyFont="1" applyFill="1" applyBorder="1" applyAlignment="1">
      <alignment horizontal="center" vertical="center" wrapText="1"/>
    </xf>
    <xf numFmtId="3" fontId="48" fillId="39" borderId="74" xfId="3" applyNumberFormat="1" applyFont="1" applyFill="1" applyBorder="1" applyAlignment="1">
      <alignment horizontal="center" vertical="center" wrapText="1"/>
    </xf>
    <xf numFmtId="0" fontId="48" fillId="38" borderId="75" xfId="0" applyFont="1" applyFill="1" applyBorder="1" applyAlignment="1">
      <alignment horizontal="center" vertical="center"/>
    </xf>
    <xf numFmtId="0" fontId="48" fillId="38" borderId="157" xfId="0" applyFont="1" applyFill="1" applyBorder="1" applyAlignment="1">
      <alignment horizontal="center" vertical="center"/>
    </xf>
    <xf numFmtId="0" fontId="48" fillId="38" borderId="153" xfId="0" applyFont="1" applyFill="1" applyBorder="1" applyAlignment="1">
      <alignment horizontal="center" vertical="center"/>
    </xf>
    <xf numFmtId="0" fontId="172" fillId="0" borderId="0" xfId="0" applyFont="1" applyAlignment="1">
      <alignment horizontal="left" vertical="top" wrapText="1"/>
    </xf>
    <xf numFmtId="0" fontId="48" fillId="39" borderId="188" xfId="0" applyFont="1" applyFill="1" applyBorder="1" applyAlignment="1">
      <alignment horizontal="center" vertical="center" wrapText="1"/>
    </xf>
    <xf numFmtId="0" fontId="48" fillId="39" borderId="77" xfId="0" applyFont="1" applyFill="1" applyBorder="1" applyAlignment="1">
      <alignment horizontal="center" vertical="center" wrapText="1"/>
    </xf>
    <xf numFmtId="0" fontId="48" fillId="39" borderId="157" xfId="0" applyFont="1" applyFill="1" applyBorder="1" applyAlignment="1">
      <alignment horizontal="center" wrapText="1"/>
    </xf>
    <xf numFmtId="0" fontId="48" fillId="39" borderId="162" xfId="0" applyFont="1" applyFill="1" applyBorder="1" applyAlignment="1">
      <alignment horizontal="center" wrapText="1"/>
    </xf>
    <xf numFmtId="0" fontId="48" fillId="39" borderId="195" xfId="0" applyFont="1" applyFill="1" applyBorder="1" applyAlignment="1">
      <alignment horizontal="center" wrapText="1"/>
    </xf>
    <xf numFmtId="0" fontId="48" fillId="39" borderId="178" xfId="0" applyFont="1" applyFill="1" applyBorder="1" applyAlignment="1">
      <alignment horizontal="center" wrapText="1"/>
    </xf>
    <xf numFmtId="0" fontId="48" fillId="39" borderId="56" xfId="0" applyFont="1" applyFill="1" applyBorder="1" applyAlignment="1">
      <alignment horizontal="center" wrapText="1"/>
    </xf>
    <xf numFmtId="0" fontId="163" fillId="0" borderId="0" xfId="2" applyFont="1" applyAlignment="1">
      <alignment horizontal="left" vertical="center" wrapText="1"/>
    </xf>
    <xf numFmtId="0" fontId="197" fillId="0" borderId="0" xfId="2" applyFont="1" applyAlignment="1">
      <alignment horizontal="center" vertical="center" wrapText="1"/>
    </xf>
    <xf numFmtId="0" fontId="163" fillId="0" borderId="61" xfId="2" applyFont="1" applyBorder="1" applyAlignment="1">
      <alignment horizontal="center" vertical="center" wrapText="1"/>
    </xf>
    <xf numFmtId="0" fontId="163" fillId="0" borderId="66" xfId="2" applyFont="1" applyBorder="1" applyAlignment="1">
      <alignment horizontal="center" vertical="center" wrapText="1"/>
    </xf>
    <xf numFmtId="0" fontId="163" fillId="0" borderId="66" xfId="0" applyFont="1" applyBorder="1" applyAlignment="1">
      <alignment horizontal="center" vertical="center" wrapText="1"/>
    </xf>
    <xf numFmtId="0" fontId="163" fillId="0" borderId="62" xfId="0" applyFont="1" applyBorder="1" applyAlignment="1">
      <alignment horizontal="center" vertical="center" wrapText="1"/>
    </xf>
    <xf numFmtId="0" fontId="172" fillId="0" borderId="0" xfId="3" applyFont="1" applyAlignment="1">
      <alignment horizontal="left" wrapText="1"/>
    </xf>
    <xf numFmtId="0" fontId="157" fillId="0" borderId="0" xfId="3" applyFont="1" applyAlignment="1">
      <alignment horizontal="center" vertical="center" wrapText="1"/>
    </xf>
    <xf numFmtId="0" fontId="158" fillId="0" borderId="0" xfId="3" applyFont="1" applyAlignment="1" applyProtection="1">
      <alignment horizontal="center" vertical="center" wrapText="1"/>
      <protection locked="0"/>
    </xf>
    <xf numFmtId="0" fontId="48" fillId="39" borderId="55" xfId="3" applyFont="1" applyFill="1" applyBorder="1" applyAlignment="1">
      <alignment horizontal="center" vertical="center" wrapText="1"/>
    </xf>
    <xf numFmtId="0" fontId="48" fillId="39" borderId="59" xfId="3" applyFont="1" applyFill="1" applyBorder="1" applyAlignment="1">
      <alignment horizontal="center" vertical="center" wrapText="1"/>
    </xf>
    <xf numFmtId="0" fontId="48" fillId="39" borderId="57" xfId="3" applyFont="1" applyFill="1" applyBorder="1" applyAlignment="1">
      <alignment horizontal="center" vertical="center" wrapText="1"/>
    </xf>
    <xf numFmtId="0" fontId="48" fillId="39" borderId="201" xfId="3" applyFont="1" applyFill="1" applyBorder="1" applyAlignment="1">
      <alignment horizontal="center" vertical="center" wrapText="1"/>
    </xf>
    <xf numFmtId="0" fontId="48" fillId="39" borderId="202" xfId="3" applyFont="1" applyFill="1" applyBorder="1" applyAlignment="1">
      <alignment horizontal="center" vertical="center" wrapText="1"/>
    </xf>
    <xf numFmtId="0" fontId="48" fillId="39" borderId="179" xfId="3" applyFont="1" applyFill="1" applyBorder="1" applyAlignment="1">
      <alignment horizontal="center" vertical="center" wrapText="1"/>
    </xf>
    <xf numFmtId="0" fontId="120" fillId="40" borderId="154" xfId="3" applyFont="1" applyFill="1" applyBorder="1" applyAlignment="1">
      <alignment horizontal="center" vertical="center" wrapText="1"/>
    </xf>
    <xf numFmtId="0" fontId="120" fillId="40" borderId="71" xfId="3" applyFont="1" applyFill="1" applyBorder="1" applyAlignment="1">
      <alignment horizontal="center" vertical="center" wrapText="1"/>
    </xf>
    <xf numFmtId="0" fontId="120" fillId="40" borderId="203" xfId="3" applyFont="1" applyFill="1" applyBorder="1" applyAlignment="1">
      <alignment horizontal="center" vertical="center" wrapText="1"/>
    </xf>
    <xf numFmtId="0" fontId="120" fillId="40" borderId="75" xfId="3" applyFont="1" applyFill="1" applyBorder="1" applyAlignment="1">
      <alignment horizontal="center" vertical="center" wrapText="1"/>
    </xf>
    <xf numFmtId="0" fontId="120" fillId="40" borderId="160" xfId="3" applyFont="1" applyFill="1" applyBorder="1" applyAlignment="1">
      <alignment horizontal="center" vertical="center" wrapText="1"/>
    </xf>
    <xf numFmtId="0" fontId="120" fillId="40" borderId="204" xfId="3" applyFont="1" applyFill="1" applyBorder="1" applyAlignment="1">
      <alignment horizontal="center" vertical="center" wrapText="1"/>
    </xf>
    <xf numFmtId="0" fontId="120" fillId="40" borderId="171" xfId="3" applyFont="1" applyFill="1" applyBorder="1" applyAlignment="1">
      <alignment horizontal="center" vertical="center" wrapText="1"/>
    </xf>
    <xf numFmtId="0" fontId="120" fillId="40" borderId="59" xfId="3" applyFont="1" applyFill="1" applyBorder="1" applyAlignment="1">
      <alignment horizontal="center" vertical="center" wrapText="1"/>
    </xf>
    <xf numFmtId="0" fontId="48" fillId="39" borderId="188" xfId="3" applyFont="1" applyFill="1" applyBorder="1" applyAlignment="1">
      <alignment horizontal="center" vertical="center" wrapText="1"/>
    </xf>
    <xf numFmtId="0" fontId="48" fillId="39" borderId="205" xfId="3" applyFont="1" applyFill="1" applyBorder="1" applyAlignment="1">
      <alignment horizontal="center" vertical="center" wrapText="1"/>
    </xf>
    <xf numFmtId="0" fontId="48" fillId="39" borderId="206" xfId="3" applyFont="1" applyFill="1" applyBorder="1" applyAlignment="1">
      <alignment horizontal="center" vertical="center" wrapText="1"/>
    </xf>
    <xf numFmtId="0" fontId="48" fillId="39" borderId="53" xfId="3" applyFont="1" applyFill="1" applyBorder="1" applyAlignment="1">
      <alignment horizontal="center" vertical="center" wrapText="1"/>
    </xf>
    <xf numFmtId="0" fontId="48" fillId="39" borderId="63" xfId="3" applyFont="1" applyFill="1" applyBorder="1" applyAlignment="1">
      <alignment horizontal="center" vertical="center" wrapText="1"/>
    </xf>
    <xf numFmtId="0" fontId="48" fillId="39" borderId="56" xfId="3" applyFont="1" applyFill="1" applyBorder="1" applyAlignment="1">
      <alignment horizontal="center" vertical="center" wrapText="1"/>
    </xf>
    <xf numFmtId="0" fontId="48" fillId="39" borderId="60" xfId="3" applyFont="1" applyFill="1" applyBorder="1" applyAlignment="1">
      <alignment horizontal="center" vertical="center" wrapText="1"/>
    </xf>
    <xf numFmtId="0" fontId="48" fillId="39" borderId="158" xfId="3" applyFont="1" applyFill="1" applyBorder="1" applyAlignment="1">
      <alignment horizontal="center" vertical="center" wrapText="1"/>
    </xf>
    <xf numFmtId="0" fontId="48" fillId="39" borderId="159" xfId="3" applyFont="1" applyFill="1" applyBorder="1" applyAlignment="1">
      <alignment horizontal="center" vertical="center" wrapText="1"/>
    </xf>
    <xf numFmtId="0" fontId="48" fillId="39" borderId="64" xfId="3" applyFont="1" applyFill="1" applyBorder="1" applyAlignment="1">
      <alignment horizontal="center" vertical="center" wrapText="1"/>
    </xf>
    <xf numFmtId="0" fontId="48" fillId="39" borderId="0" xfId="3" applyFont="1" applyFill="1" applyAlignment="1">
      <alignment horizontal="center" vertical="center" wrapText="1"/>
    </xf>
    <xf numFmtId="0" fontId="55" fillId="4" borderId="0" xfId="0" applyFont="1" applyFill="1" applyBorder="1" applyAlignment="1">
      <alignment horizontal="center"/>
    </xf>
    <xf numFmtId="0" fontId="172" fillId="0" borderId="0" xfId="16" applyFont="1" applyAlignment="1">
      <alignment horizontal="left" vertical="top" wrapText="1"/>
    </xf>
    <xf numFmtId="0" fontId="145" fillId="0" borderId="0" xfId="16" applyFont="1" applyAlignment="1">
      <alignment horizontal="center"/>
    </xf>
    <xf numFmtId="0" fontId="48" fillId="39" borderId="53" xfId="16" applyFont="1" applyFill="1" applyBorder="1" applyAlignment="1">
      <alignment horizontal="center" vertical="center" wrapText="1"/>
    </xf>
    <xf numFmtId="0" fontId="48" fillId="39" borderId="63" xfId="16" applyFont="1" applyFill="1" applyBorder="1" applyAlignment="1">
      <alignment horizontal="center" vertical="center" wrapText="1"/>
    </xf>
    <xf numFmtId="0" fontId="48" fillId="39" borderId="54" xfId="16" applyFont="1" applyFill="1" applyBorder="1" applyAlignment="1">
      <alignment horizontal="center" vertical="center" wrapText="1"/>
    </xf>
    <xf numFmtId="0" fontId="48" fillId="39" borderId="55" xfId="16" applyFont="1" applyFill="1" applyBorder="1" applyAlignment="1">
      <alignment horizontal="center" vertical="center" wrapText="1"/>
    </xf>
    <xf numFmtId="0" fontId="48" fillId="39" borderId="56" xfId="16" applyFont="1" applyFill="1" applyBorder="1" applyAlignment="1">
      <alignment horizontal="center" vertical="center" wrapText="1"/>
    </xf>
    <xf numFmtId="0" fontId="48" fillId="39" borderId="59" xfId="16" applyFont="1" applyFill="1" applyBorder="1" applyAlignment="1">
      <alignment horizontal="center" vertical="center" wrapText="1"/>
    </xf>
    <xf numFmtId="0" fontId="48" fillId="39" borderId="60" xfId="16" applyFont="1" applyFill="1" applyBorder="1" applyAlignment="1">
      <alignment horizontal="center" vertical="center" wrapText="1"/>
    </xf>
    <xf numFmtId="0" fontId="48" fillId="39" borderId="64" xfId="16" applyFont="1" applyFill="1" applyBorder="1" applyAlignment="1">
      <alignment horizontal="center" vertical="center" wrapText="1"/>
    </xf>
    <xf numFmtId="0" fontId="48" fillId="39" borderId="0" xfId="16" applyFont="1" applyFill="1" applyBorder="1" applyAlignment="1">
      <alignment horizontal="center" vertical="center" wrapText="1"/>
    </xf>
    <xf numFmtId="0" fontId="48" fillId="39" borderId="158" xfId="16" applyFont="1" applyFill="1" applyBorder="1" applyAlignment="1">
      <alignment horizontal="center" vertical="center" wrapText="1"/>
    </xf>
    <xf numFmtId="0" fontId="48" fillId="39" borderId="129" xfId="16" applyFont="1" applyFill="1" applyBorder="1" applyAlignment="1">
      <alignment horizontal="center" vertical="center" wrapText="1"/>
    </xf>
    <xf numFmtId="0" fontId="48" fillId="39" borderId="52" xfId="3" applyFont="1" applyFill="1" applyBorder="1" applyAlignment="1">
      <alignment horizontal="center" vertical="center" wrapText="1"/>
    </xf>
    <xf numFmtId="0" fontId="48" fillId="39" borderId="61" xfId="3" applyFont="1" applyFill="1" applyBorder="1" applyAlignment="1">
      <alignment horizontal="center" vertical="center" wrapText="1"/>
    </xf>
    <xf numFmtId="0" fontId="48" fillId="39" borderId="73" xfId="3" applyFont="1" applyFill="1" applyBorder="1" applyAlignment="1">
      <alignment horizontal="center" vertical="center" wrapText="1"/>
    </xf>
    <xf numFmtId="0" fontId="48" fillId="39" borderId="75" xfId="3" applyFont="1" applyFill="1" applyBorder="1" applyAlignment="1">
      <alignment horizontal="center" vertical="center" wrapText="1"/>
    </xf>
    <xf numFmtId="0" fontId="48" fillId="39" borderId="194" xfId="3" applyFont="1" applyFill="1" applyBorder="1" applyAlignment="1">
      <alignment horizontal="center" vertical="center" wrapText="1"/>
    </xf>
    <xf numFmtId="0" fontId="48" fillId="39" borderId="167" xfId="3" applyFont="1" applyFill="1" applyBorder="1" applyAlignment="1">
      <alignment horizontal="center" vertical="center" wrapText="1"/>
    </xf>
    <xf numFmtId="0" fontId="48" fillId="39" borderId="169" xfId="3" applyFont="1" applyFill="1" applyBorder="1" applyAlignment="1">
      <alignment horizontal="center" vertical="center" wrapText="1"/>
    </xf>
    <xf numFmtId="0" fontId="48" fillId="39" borderId="165" xfId="3" applyFont="1" applyFill="1" applyBorder="1" applyAlignment="1">
      <alignment horizontal="center" vertical="center" wrapText="1"/>
    </xf>
    <xf numFmtId="0" fontId="48" fillId="39" borderId="207" xfId="3" applyFont="1" applyFill="1" applyBorder="1" applyAlignment="1">
      <alignment horizontal="center" vertical="center" wrapText="1"/>
    </xf>
    <xf numFmtId="0" fontId="157" fillId="0" borderId="0" xfId="16" applyFont="1" applyAlignment="1">
      <alignment horizontal="center" vertical="center" wrapText="1"/>
    </xf>
  </cellXfs>
  <cellStyles count="132">
    <cellStyle name="20% - Énfasis1" xfId="40" builtinId="30" customBuiltin="1"/>
    <cellStyle name="20% - Énfasis1 2" xfId="70" xr:uid="{4BB36B7C-5E64-4827-A123-9F7E5E06BBEA}"/>
    <cellStyle name="20% - Énfasis1 3" xfId="93" xr:uid="{8FB5C83C-A913-43AD-9C1A-9731E7878885}"/>
    <cellStyle name="20% - Énfasis1 4" xfId="113" xr:uid="{17C7B5BE-AE62-4B2D-BC54-C293CA13C80E}"/>
    <cellStyle name="20% - Énfasis2" xfId="44" builtinId="34" customBuiltin="1"/>
    <cellStyle name="20% - Énfasis2 2" xfId="73" xr:uid="{B085E3BD-B77A-420E-9F1B-831A1D452DF1}"/>
    <cellStyle name="20% - Énfasis2 3" xfId="96" xr:uid="{237ED6AD-61C5-4A6A-A21D-63CDCC4C88E5}"/>
    <cellStyle name="20% - Énfasis2 4" xfId="116" xr:uid="{61D758D7-3D27-4876-9CBC-839DB896D535}"/>
    <cellStyle name="20% - Énfasis3" xfId="48" builtinId="38" customBuiltin="1"/>
    <cellStyle name="20% - Énfasis3 2" xfId="76" xr:uid="{8C09CAE5-F221-436B-B5AD-DC8C456E11F7}"/>
    <cellStyle name="20% - Énfasis3 3" xfId="99" xr:uid="{0CE5173F-ADC6-4F3D-A8A5-90E5A7070D52}"/>
    <cellStyle name="20% - Énfasis3 4" xfId="119" xr:uid="{FC864DE0-058E-4069-A2C2-009451B1693C}"/>
    <cellStyle name="20% - Énfasis4" xfId="52" builtinId="42" customBuiltin="1"/>
    <cellStyle name="20% - Énfasis4 2" xfId="79" xr:uid="{656ADCF0-BD2D-4603-B81E-E7CC15CC0BE8}"/>
    <cellStyle name="20% - Énfasis4 3" xfId="102" xr:uid="{B9DE2A4F-4674-478E-8233-A243B6265AFE}"/>
    <cellStyle name="20% - Énfasis4 4" xfId="122" xr:uid="{F83423F9-7302-4ECB-9FEA-D1A1C33E5789}"/>
    <cellStyle name="20% - Énfasis5" xfId="56" builtinId="46" customBuiltin="1"/>
    <cellStyle name="20% - Énfasis5 2" xfId="82" xr:uid="{5071C98B-B345-45C5-A101-E0D7632E96FC}"/>
    <cellStyle name="20% - Énfasis5 3" xfId="105" xr:uid="{6683E75A-0A5E-481F-9675-F2B9499E26A5}"/>
    <cellStyle name="20% - Énfasis5 4" xfId="126" xr:uid="{638DAC5F-46B3-480C-8076-F24E3B83CC2A}"/>
    <cellStyle name="20% - Énfasis6" xfId="60" builtinId="50" customBuiltin="1"/>
    <cellStyle name="20% - Énfasis6 2" xfId="85" xr:uid="{574690AF-0DF5-455D-814C-11149AD07D9A}"/>
    <cellStyle name="20% - Énfasis6 3" xfId="108" xr:uid="{2C6EFE4F-D977-4559-B76D-88B882B701EF}"/>
    <cellStyle name="20% - Énfasis6 4" xfId="129" xr:uid="{43B999FB-8752-41AC-873A-7F886480C481}"/>
    <cellStyle name="40% - Énfasis1" xfId="41" builtinId="31" customBuiltin="1"/>
    <cellStyle name="40% - Énfasis1 2" xfId="71" xr:uid="{0AE8F5D7-5854-4224-8FAE-884B965962E3}"/>
    <cellStyle name="40% - Énfasis1 3" xfId="94" xr:uid="{392C0B77-D9E5-48A9-BAE0-66EB61DF1414}"/>
    <cellStyle name="40% - Énfasis1 4" xfId="114" xr:uid="{D5C62AA5-D205-4AC8-9171-360C1A1C7B44}"/>
    <cellStyle name="40% - Énfasis2" xfId="45" builtinId="35" customBuiltin="1"/>
    <cellStyle name="40% - Énfasis2 2" xfId="74" xr:uid="{DEA75A72-3285-499A-91D6-8F9D3B1E0C7C}"/>
    <cellStyle name="40% - Énfasis2 3" xfId="97" xr:uid="{8A0D7209-1A1A-4E18-9013-07EE3EA4A867}"/>
    <cellStyle name="40% - Énfasis2 4" xfId="117" xr:uid="{51CCF5DD-8254-4B87-8435-700411642ABC}"/>
    <cellStyle name="40% - Énfasis3" xfId="49" builtinId="39" customBuiltin="1"/>
    <cellStyle name="40% - Énfasis3 2" xfId="77" xr:uid="{A9326EA9-EB56-4957-9705-F04AFD1D7836}"/>
    <cellStyle name="40% - Énfasis3 3" xfId="100" xr:uid="{51987593-E642-48ED-889D-8E738BA72C0A}"/>
    <cellStyle name="40% - Énfasis3 4" xfId="120" xr:uid="{CB1FE195-D0EC-4CCE-975E-CDE557999D5D}"/>
    <cellStyle name="40% - Énfasis4" xfId="53" builtinId="43" customBuiltin="1"/>
    <cellStyle name="40% - Énfasis4 2" xfId="80" xr:uid="{9712C742-8AE0-4380-9F67-DEEE8887CF4F}"/>
    <cellStyle name="40% - Énfasis4 3" xfId="103" xr:uid="{61C75BBB-C6D2-4938-877A-BF312153CBF2}"/>
    <cellStyle name="40% - Énfasis4 4" xfId="123" xr:uid="{0DED8469-48FA-4877-9C57-D4CC622F0969}"/>
    <cellStyle name="40% - Énfasis5" xfId="57" builtinId="47" customBuiltin="1"/>
    <cellStyle name="40% - Énfasis5 2" xfId="83" xr:uid="{FF6F7359-420C-4574-B94D-5F33B1C8D2CC}"/>
    <cellStyle name="40% - Énfasis5 3" xfId="106" xr:uid="{AD69FFA3-6DBF-4B08-9366-A8B32CD6AB13}"/>
    <cellStyle name="40% - Énfasis5 4" xfId="127" xr:uid="{1FAD2A59-9B81-4347-BAE9-CD6DE57CC5E7}"/>
    <cellStyle name="40% - Énfasis6" xfId="61" builtinId="51" customBuiltin="1"/>
    <cellStyle name="40% - Énfasis6 2" xfId="86" xr:uid="{85A6FFBB-9AC3-47FE-BBE9-E9490C894CC6}"/>
    <cellStyle name="40% - Énfasis6 3" xfId="109" xr:uid="{BB99BC3C-FF11-4D7A-B500-A75E324896DB}"/>
    <cellStyle name="40% - Énfasis6 4" xfId="130" xr:uid="{37F5E346-BA17-4EC4-B54D-62D29892DAAE}"/>
    <cellStyle name="60% - Énfasis1" xfId="42" builtinId="32" customBuiltin="1"/>
    <cellStyle name="60% - Énfasis1 2" xfId="72" xr:uid="{51BE631B-E20C-4FBE-ABDB-EF7A104D109F}"/>
    <cellStyle name="60% - Énfasis1 3" xfId="95" xr:uid="{A12C013A-C271-4B19-9AF9-2EAD530A85D7}"/>
    <cellStyle name="60% - Énfasis1 4" xfId="115" xr:uid="{6C5EDC37-FEF7-4144-8569-8CA36F6888D3}"/>
    <cellStyle name="60% - Énfasis2" xfId="46" builtinId="36" customBuiltin="1"/>
    <cellStyle name="60% - Énfasis2 2" xfId="75" xr:uid="{F6C5D0D3-AA18-47F7-BA88-E7D3E485B2A3}"/>
    <cellStyle name="60% - Énfasis2 3" xfId="98" xr:uid="{33114802-53EA-4DDF-AA67-93D54BC287D0}"/>
    <cellStyle name="60% - Énfasis2 4" xfId="118" xr:uid="{6713CDAA-8F9C-45EA-99CB-F0CCB21A9A94}"/>
    <cellStyle name="60% - Énfasis3" xfId="50" builtinId="40" customBuiltin="1"/>
    <cellStyle name="60% - Énfasis3 2" xfId="78" xr:uid="{9D9858CF-2D3C-48B4-A911-A641FCC55D07}"/>
    <cellStyle name="60% - Énfasis3 3" xfId="101" xr:uid="{DC42A9E2-0622-4FC7-B636-5AC23F80BFC8}"/>
    <cellStyle name="60% - Énfasis3 4" xfId="121" xr:uid="{7291B4B1-6FE7-4A70-8CD0-44CF6D0590C1}"/>
    <cellStyle name="60% - Énfasis4" xfId="54" builtinId="44" customBuiltin="1"/>
    <cellStyle name="60% - Énfasis4 2" xfId="81" xr:uid="{4F4A2018-1327-433C-9E93-A2F0BFA56472}"/>
    <cellStyle name="60% - Énfasis4 3" xfId="104" xr:uid="{4D8D33C4-7489-43B9-BC50-96D56F4D56F7}"/>
    <cellStyle name="60% - Énfasis4 4" xfId="124" xr:uid="{0B0578ED-7A6F-4CBD-B49A-6BD11F0BA82D}"/>
    <cellStyle name="60% - Énfasis5" xfId="58" builtinId="48" customBuiltin="1"/>
    <cellStyle name="60% - Énfasis5 2" xfId="84" xr:uid="{A1606EC0-3C93-44C7-ADB7-6AE23C334C9B}"/>
    <cellStyle name="60% - Énfasis5 3" xfId="107" xr:uid="{316EFACF-C144-4410-9148-56E9C0FACAF4}"/>
    <cellStyle name="60% - Énfasis5 4" xfId="128" xr:uid="{0DAD1015-F51F-4963-B1E7-FB412E2201B5}"/>
    <cellStyle name="60% - Énfasis6" xfId="62" builtinId="52" customBuiltin="1"/>
    <cellStyle name="60% - Énfasis6 2" xfId="87" xr:uid="{6C4E3033-13A2-43F1-912E-3794677ED2FA}"/>
    <cellStyle name="60% - Énfasis6 3" xfId="110" xr:uid="{DCFBFAAA-D45F-4316-A3C7-D9FA676FB397}"/>
    <cellStyle name="60% - Énfasis6 4" xfId="131" xr:uid="{8F16787F-D702-4833-AD9F-9A6336523ABC}"/>
    <cellStyle name="Bueno" xfId="28" builtinId="26" customBuiltin="1"/>
    <cellStyle name="Cálculo" xfId="33" builtinId="22" customBuiltin="1"/>
    <cellStyle name="Celda de comprobación" xfId="35" builtinId="23" customBuiltin="1"/>
    <cellStyle name="Celda vinculada" xfId="34" builtinId="24" customBuiltin="1"/>
    <cellStyle name="Encabezado 1" xfId="24" builtinId="16" customBuiltin="1"/>
    <cellStyle name="Encabezado 4" xfId="27" builtinId="19" customBuiltin="1"/>
    <cellStyle name="Énfasis1" xfId="39" builtinId="29" customBuiltin="1"/>
    <cellStyle name="Énfasis2" xfId="43" builtinId="33" customBuiltin="1"/>
    <cellStyle name="Énfasis3" xfId="47" builtinId="37" customBuiltin="1"/>
    <cellStyle name="Énfasis4" xfId="51" builtinId="41" customBuiltin="1"/>
    <cellStyle name="Énfasis5" xfId="55" builtinId="45" customBuiltin="1"/>
    <cellStyle name="Énfasis6" xfId="59" builtinId="49" customBuiltin="1"/>
    <cellStyle name="Entrada" xfId="31" builtinId="20" customBuiltin="1"/>
    <cellStyle name="Euro 2" xfId="13" xr:uid="{00000000-0005-0000-0000-000000000000}"/>
    <cellStyle name="Hipervínculo" xfId="18" builtinId="8"/>
    <cellStyle name="Hipervínculo 2" xfId="65" xr:uid="{5E4C4750-765E-4CC2-9815-8B42959A3C15}"/>
    <cellStyle name="Hipervínculo 3" xfId="88" xr:uid="{D7B1C78D-8C56-4C71-B3C1-1C04069BB33B}"/>
    <cellStyle name="Hipervínculo visitado 2" xfId="66" xr:uid="{1E426F77-E271-47CE-8F1B-FB56E9398194}"/>
    <cellStyle name="Hipervínculo visitado 3" xfId="89" xr:uid="{4E7B0CFD-D880-43C6-B10D-8D8034BD508E}"/>
    <cellStyle name="Incorrecto" xfId="29" builtinId="27" customBuiltin="1"/>
    <cellStyle name="Millares 2" xfId="1" xr:uid="{00000000-0005-0000-0000-000002000000}"/>
    <cellStyle name="Millares 2 2" xfId="21" xr:uid="{00000000-0005-0000-0000-000003000000}"/>
    <cellStyle name="Millares 2 2 2" xfId="12" xr:uid="{00000000-0005-0000-0000-000004000000}"/>
    <cellStyle name="Neutral" xfId="30" builtinId="28" customBuiltin="1"/>
    <cellStyle name="Normal" xfId="0" builtinId="0"/>
    <cellStyle name="Normal 10" xfId="68" xr:uid="{EA45B72D-9D6F-451E-8081-56A2CB54E446}"/>
    <cellStyle name="Normal 11" xfId="90" xr:uid="{40C9057D-539A-4378-B989-913AF1DF17D2}"/>
    <cellStyle name="Normal 12" xfId="91" xr:uid="{252C52A5-56F9-487F-A313-9EC2C2EC375F}"/>
    <cellStyle name="Normal 13" xfId="111" xr:uid="{5EB530BD-EE51-469D-923F-DD0418FA517B}"/>
    <cellStyle name="Normal 14" xfId="125" xr:uid="{19DC3342-D2B0-4294-8706-A4FB7228FFD4}"/>
    <cellStyle name="Normal 2" xfId="2" xr:uid="{00000000-0005-0000-0000-000006000000}"/>
    <cellStyle name="Normal 2 2" xfId="16" xr:uid="{00000000-0005-0000-0000-000007000000}"/>
    <cellStyle name="Normal 2 3" xfId="3" xr:uid="{00000000-0005-0000-0000-000008000000}"/>
    <cellStyle name="Normal 3" xfId="4" xr:uid="{00000000-0005-0000-0000-000009000000}"/>
    <cellStyle name="Normal 3 2 2" xfId="10" xr:uid="{00000000-0005-0000-0000-00000A000000}"/>
    <cellStyle name="Normal 4" xfId="14" xr:uid="{00000000-0005-0000-0000-00000B000000}"/>
    <cellStyle name="Normal 5" xfId="17" xr:uid="{00000000-0005-0000-0000-00000C000000}"/>
    <cellStyle name="Normal 6" xfId="19" xr:uid="{00000000-0005-0000-0000-00000D000000}"/>
    <cellStyle name="Normal 7" xfId="22" xr:uid="{012C1DD2-E755-4143-925A-81417B16C269}"/>
    <cellStyle name="Normal 8" xfId="63" xr:uid="{F4EB5219-7124-41CC-A15D-7812EB6F23BA}"/>
    <cellStyle name="Normal 9" xfId="67" xr:uid="{5A125610-3624-458A-B401-351A3E777D6C}"/>
    <cellStyle name="Normal_estsisaad20121101página web" xfId="5" xr:uid="{00000000-0005-0000-0000-00000E000000}"/>
    <cellStyle name="Normal_estsisaad20130630página webpublicar" xfId="6" xr:uid="{00000000-0005-0000-0000-00000F000000}"/>
    <cellStyle name="Normal_estsisaad20130630página webpublicar 2" xfId="7" xr:uid="{00000000-0005-0000-0000-000010000000}"/>
    <cellStyle name="Notas 2" xfId="64" xr:uid="{83195BE1-7D2A-4D68-8C16-474A9F829461}"/>
    <cellStyle name="Notas 3" xfId="69" xr:uid="{DEA9AE04-E8F5-4FF6-A03E-1136F663D6FC}"/>
    <cellStyle name="Notas 4" xfId="92" xr:uid="{6FCC982B-4BCA-419F-B48A-E0A66B432F5E}"/>
    <cellStyle name="Notas 5" xfId="112" xr:uid="{0E470468-A5CE-473F-8D50-1F475DA5529F}"/>
    <cellStyle name="Porcentaje" xfId="8" builtinId="5"/>
    <cellStyle name="Porcentaje 2" xfId="9" xr:uid="{00000000-0005-0000-0000-000012000000}"/>
    <cellStyle name="Porcentaje 3" xfId="11" xr:uid="{00000000-0005-0000-0000-000013000000}"/>
    <cellStyle name="Porcentaje 4" xfId="15" xr:uid="{00000000-0005-0000-0000-000014000000}"/>
    <cellStyle name="Porcentaje 5" xfId="20" xr:uid="{00000000-0005-0000-0000-000015000000}"/>
    <cellStyle name="Salida" xfId="32" builtinId="21" customBuiltin="1"/>
    <cellStyle name="Texto de advertencia" xfId="36" builtinId="11" customBuiltin="1"/>
    <cellStyle name="Texto explicativo" xfId="37" builtinId="53" customBuiltin="1"/>
    <cellStyle name="Título" xfId="23" builtinId="15" customBuiltin="1"/>
    <cellStyle name="Título 2" xfId="25" builtinId="17" customBuiltin="1"/>
    <cellStyle name="Título 3" xfId="26" builtinId="18" customBuiltin="1"/>
    <cellStyle name="Total" xfId="38" builtinId="25" customBuiltin="1"/>
  </cellStyles>
  <dxfs count="1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CC"/>
      <color rgb="FFFFFF99"/>
      <color rgb="FF008000"/>
      <color rgb="FF006600"/>
      <color rgb="FFFFCCCC"/>
      <color rgb="FF3737FF"/>
      <color rgb="FFA3A3FF"/>
      <color rgb="FFCCCCFF"/>
      <color rgb="FF721C55"/>
      <color rgb="FF004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70.xml"/><Relationship Id="rId1" Type="http://schemas.openxmlformats.org/officeDocument/2006/relationships/image" Target="../media/image31.jpeg"/></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0.xml.rels><?xml version="1.0" encoding="UTF-8" standalone="yes"?>
<Relationships xmlns="http://schemas.openxmlformats.org/package/2006/relationships"><Relationship Id="rId3" Type="http://schemas.openxmlformats.org/officeDocument/2006/relationships/chartUserShapes" Target="../drawings/drawing90.xml"/><Relationship Id="rId2" Type="http://schemas.microsoft.com/office/2011/relationships/chartColorStyle" Target="colors7.xml"/><Relationship Id="rId1" Type="http://schemas.microsoft.com/office/2011/relationships/chartStyle" Target="style7.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92.xml"/><Relationship Id="rId2" Type="http://schemas.microsoft.com/office/2011/relationships/chartColorStyle" Target="colors8.xml"/><Relationship Id="rId1" Type="http://schemas.microsoft.com/office/2011/relationships/chartStyle" Target="style8.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94.xml"/><Relationship Id="rId2" Type="http://schemas.microsoft.com/office/2011/relationships/chartColorStyle" Target="colors9.xml"/><Relationship Id="rId1" Type="http://schemas.microsoft.com/office/2011/relationships/chartStyle" Target="style9.xml"/></Relationships>
</file>

<file path=xl/charts/_rels/chart53.xml.rels><?xml version="1.0" encoding="UTF-8" standalone="yes"?>
<Relationships xmlns="http://schemas.openxmlformats.org/package/2006/relationships"><Relationship Id="rId3" Type="http://schemas.openxmlformats.org/officeDocument/2006/relationships/chartUserShapes" Target="../drawings/drawing96.xml"/><Relationship Id="rId2" Type="http://schemas.microsoft.com/office/2011/relationships/chartColorStyle" Target="colors10.xml"/><Relationship Id="rId1" Type="http://schemas.microsoft.com/office/2011/relationships/chartStyle" Target="style10.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D363-4F5E-BB6D-F32D36CAC9F8}"/>
            </c:ext>
          </c:extLst>
        </c:ser>
        <c:dLbls>
          <c:showLegendKey val="0"/>
          <c:showVal val="0"/>
          <c:showCatName val="0"/>
          <c:showSerName val="0"/>
          <c:showPercent val="0"/>
          <c:showBubbleSize val="0"/>
        </c:dLbls>
        <c:gapWidth val="20"/>
        <c:axId val="711918080"/>
        <c:axId val="711918624"/>
      </c:barChart>
      <c:catAx>
        <c:axId val="71191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8000"/>
                </a:solidFill>
                <a:latin typeface="Arial"/>
                <a:ea typeface="Arial"/>
                <a:cs typeface="Arial"/>
              </a:defRPr>
            </a:pPr>
            <a:endParaRPr lang="es-ES"/>
          </a:p>
        </c:txPr>
        <c:crossAx val="711918624"/>
        <c:crosses val="autoZero"/>
        <c:auto val="1"/>
        <c:lblAlgn val="ctr"/>
        <c:lblOffset val="100"/>
        <c:tickLblSkip val="1"/>
        <c:tickMarkSkip val="1"/>
        <c:noMultiLvlLbl val="0"/>
      </c:catAx>
      <c:valAx>
        <c:axId val="711918624"/>
        <c:scaling>
          <c:orientation val="minMax"/>
          <c:max val="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8000"/>
                </a:solidFill>
                <a:latin typeface="Arial"/>
                <a:ea typeface="Arial"/>
                <a:cs typeface="Arial"/>
              </a:defRPr>
            </a:pPr>
            <a:endParaRPr lang="es-ES"/>
          </a:p>
        </c:txPr>
        <c:crossAx val="7119180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horizontalDpi="-3"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chemeClr val="accent1">
                    <a:lumMod val="50000"/>
                  </a:schemeClr>
                </a:solidFill>
                <a:latin typeface="+mn-lt"/>
                <a:ea typeface="Verdana"/>
                <a:cs typeface="Verdana"/>
              </a:defRPr>
            </a:pPr>
            <a:r>
              <a:rPr lang="es-ES" sz="1200">
                <a:solidFill>
                  <a:schemeClr val="accent1">
                    <a:lumMod val="50000"/>
                  </a:schemeClr>
                </a:solidFill>
                <a:latin typeface="+mn-lt"/>
              </a:rPr>
              <a:t>Solicitantes por sexo</a:t>
            </a:r>
          </a:p>
        </c:rich>
      </c:tx>
      <c:layout>
        <c:manualLayout>
          <c:xMode val="edge"/>
          <c:yMode val="edge"/>
          <c:x val="0.26179198188461733"/>
          <c:y val="7.6943879206110483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5838938930847426"/>
          <c:h val="0.62666829861536189"/>
        </c:manualLayout>
      </c:layout>
      <c:pie3DChart>
        <c:varyColors val="1"/>
        <c:ser>
          <c:idx val="0"/>
          <c:order val="0"/>
          <c:spPr>
            <a:solidFill>
              <a:srgbClr val="9999FF"/>
            </a:solidFill>
            <a:ln w="25400">
              <a:noFill/>
            </a:ln>
          </c:spPr>
          <c:explosion val="4"/>
          <c:dPt>
            <c:idx val="0"/>
            <c:bubble3D val="0"/>
            <c:spPr>
              <a:solidFill>
                <a:schemeClr val="accent1"/>
              </a:solidFill>
              <a:ln w="25400">
                <a:noFill/>
              </a:ln>
            </c:spPr>
            <c:extLst>
              <c:ext xmlns:c16="http://schemas.microsoft.com/office/drawing/2014/chart" uri="{C3380CC4-5D6E-409C-BE32-E72D297353CC}">
                <c16:uniqueId val="{00000000-5228-43F2-8707-62D5CADDA4AD}"/>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5228-43F2-8707-62D5CADDA4AD}"/>
              </c:ext>
            </c:extLst>
          </c:dPt>
          <c:dLbls>
            <c:dLbl>
              <c:idx val="0"/>
              <c:layout>
                <c:manualLayout>
                  <c:x val="8.0135532627387096E-2"/>
                  <c:y val="-9.0920753878366706E-2"/>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8-43F2-8707-62D5CADDA4AD}"/>
                </c:ext>
              </c:extLst>
            </c:dLbl>
            <c:dLbl>
              <c:idx val="1"/>
              <c:layout>
                <c:manualLayout>
                  <c:x val="-3.9548827948230562E-3"/>
                  <c:y val="-0.12106505374980983"/>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8-43F2-8707-62D5CADDA4AD}"/>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8-43F2-8707-62D5CADDA4AD}"/>
                </c:ext>
              </c:extLst>
            </c:dLbl>
            <c:numFmt formatCode="0%" sourceLinked="0"/>
            <c:spPr>
              <a:noFill/>
              <a:ln w="25400">
                <a:noFill/>
              </a:ln>
            </c:spPr>
            <c:txPr>
              <a:bodyPr wrap="square" lIns="38100" tIns="19050" rIns="38100" bIns="19050" anchor="ctr">
                <a:spAutoFit/>
              </a:bodyPr>
              <a:lstStyle/>
              <a:p>
                <a:pPr>
                  <a:defRPr sz="1050" b="1" i="0" u="none" strike="noStrike" baseline="0">
                    <a:solidFill>
                      <a:schemeClr val="accent1">
                        <a:lumMod val="50000"/>
                      </a:schemeClr>
                    </a:solidFill>
                    <a:latin typeface="+mn-lt"/>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'26perfsaad'!$B$12:$B$13</c:f>
              <c:strCache>
                <c:ptCount val="2"/>
                <c:pt idx="0">
                  <c:v>Mujer</c:v>
                </c:pt>
                <c:pt idx="1">
                  <c:v>Hombre</c:v>
                </c:pt>
              </c:strCache>
            </c:strRef>
          </c:cat>
          <c:val>
            <c:numRef>
              <c:f>'26perfsaad'!$AC$12:$AC$13</c:f>
              <c:numCache>
                <c:formatCode>#,##0</c:formatCode>
                <c:ptCount val="2"/>
                <c:pt idx="0">
                  <c:v>1322546</c:v>
                </c:pt>
                <c:pt idx="1">
                  <c:v>799305</c:v>
                </c:pt>
              </c:numCache>
            </c:numRef>
          </c:val>
          <c:extLst>
            <c:ext xmlns:c16="http://schemas.microsoft.com/office/drawing/2014/chart" uri="{C3380CC4-5D6E-409C-BE32-E72D297353CC}">
              <c16:uniqueId val="{00000004-5228-43F2-8707-62D5CADDA4A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1">
                    <a:lumMod val="50000"/>
                  </a:schemeClr>
                </a:solidFill>
              </a:defRPr>
            </a:pPr>
            <a:r>
              <a:rPr lang="es-ES">
                <a:solidFill>
                  <a:schemeClr val="accent1">
                    <a:lumMod val="50000"/>
                  </a:schemeClr>
                </a:solidFill>
              </a:rPr>
              <a:t>Resoluciones</a:t>
            </a:r>
            <a:r>
              <a:rPr lang="es-ES" baseline="0">
                <a:solidFill>
                  <a:schemeClr val="accent1">
                    <a:lumMod val="50000"/>
                  </a:schemeClr>
                </a:solidFill>
              </a:rPr>
              <a:t> de grado según el grado de dependencia reconocido y CCAA</a:t>
            </a:r>
            <a:endParaRPr lang="es-ES">
              <a:solidFill>
                <a:schemeClr val="accent1">
                  <a:lumMod val="50000"/>
                </a:schemeClr>
              </a:solidFill>
            </a:endParaRPr>
          </a:p>
        </c:rich>
      </c:tx>
      <c:layout>
        <c:manualLayout>
          <c:xMode val="edge"/>
          <c:yMode val="edge"/>
          <c:x val="0.13917829883263289"/>
          <c:y val="0"/>
        </c:manualLayout>
      </c:layout>
      <c:overlay val="0"/>
    </c:title>
    <c:autoTitleDeleted val="0"/>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'31adictsaad'!$F$7:$G$7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C7E5-40A2-96D8-CE60CDB02C65}"/>
              </c:ext>
            </c:extLst>
          </c:dPt>
          <c:dPt>
            <c:idx val="11"/>
            <c:invertIfNegative val="0"/>
            <c:bubble3D val="0"/>
            <c:extLst>
              <c:ext xmlns:c16="http://schemas.microsoft.com/office/drawing/2014/chart" uri="{C3380CC4-5D6E-409C-BE32-E72D297353CC}">
                <c16:uniqueId val="{00000001-C7E5-40A2-96D8-CE60CDB02C65}"/>
              </c:ext>
            </c:extLst>
          </c:dPt>
          <c:dPt>
            <c:idx val="12"/>
            <c:invertIfNegative val="0"/>
            <c:bubble3D val="0"/>
            <c:extLst>
              <c:ext xmlns:c16="http://schemas.microsoft.com/office/drawing/2014/chart" uri="{C3380CC4-5D6E-409C-BE32-E72D297353CC}">
                <c16:uniqueId val="{00000002-C7E5-40A2-96D8-CE60CDB02C65}"/>
              </c:ext>
            </c:extLst>
          </c:dPt>
          <c:dPt>
            <c:idx val="14"/>
            <c:invertIfNegative val="0"/>
            <c:bubble3D val="0"/>
            <c:extLst>
              <c:ext xmlns:c16="http://schemas.microsoft.com/office/drawing/2014/chart" uri="{C3380CC4-5D6E-409C-BE32-E72D297353CC}">
                <c16:uniqueId val="{00000003-C7E5-40A2-96D8-CE60CDB02C65}"/>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C7E5-40A2-96D8-CE60CDB02C65}"/>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C7E5-40A2-96D8-CE60CDB02C65}"/>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7E5-40A2-96D8-CE60CDB02C65}"/>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7E5-40A2-96D8-CE60CDB02C65}"/>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7E5-40A2-96D8-CE60CDB02C65}"/>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7E5-40A2-96D8-CE60CDB02C65}"/>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7E5-40A2-96D8-CE60CDB02C65}"/>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7E5-40A2-96D8-CE60CDB02C65}"/>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7E5-40A2-96D8-CE60CDB02C65}"/>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C7E5-40A2-96D8-CE60CDB02C65}"/>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7E5-40A2-96D8-CE60CDB02C65}"/>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C7E5-40A2-96D8-CE60CDB02C65}"/>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7E5-40A2-96D8-CE60CDB02C65}"/>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7E5-40A2-96D8-CE60CDB02C65}"/>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C7E5-40A2-96D8-CE60CDB02C65}"/>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7E5-40A2-96D8-CE60CDB02C65}"/>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7E5-40A2-96D8-CE60CDB02C65}"/>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C7E5-40A2-96D8-CE60CDB02C65}"/>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C7E5-40A2-96D8-CE60CDB02C65}"/>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7E5-40A2-96D8-CE60CDB02C65}"/>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('31adictsaad'!$G$10:$G$27,'31adictsaad'!$G$29)</c:f>
              <c:numCache>
                <c:formatCode>#,##0.00</c:formatCode>
                <c:ptCount val="19"/>
                <c:pt idx="0">
                  <c:v>20.799212577421883</c:v>
                </c:pt>
                <c:pt idx="1">
                  <c:v>24.747705057794875</c:v>
                </c:pt>
                <c:pt idx="2">
                  <c:v>19.089126171279144</c:v>
                </c:pt>
                <c:pt idx="3">
                  <c:v>19.967035007893028</c:v>
                </c:pt>
                <c:pt idx="4">
                  <c:v>28.823992556008875</c:v>
                </c:pt>
                <c:pt idx="5">
                  <c:v>23.806231364245278</c:v>
                </c:pt>
                <c:pt idx="6">
                  <c:v>22.715731083245441</c:v>
                </c:pt>
                <c:pt idx="7">
                  <c:v>24.414072704094959</c:v>
                </c:pt>
                <c:pt idx="8">
                  <c:v>14.530942103781552</c:v>
                </c:pt>
                <c:pt idx="9">
                  <c:v>24.476107643507625</c:v>
                </c:pt>
                <c:pt idx="10">
                  <c:v>23.330142522867476</c:v>
                </c:pt>
                <c:pt idx="11">
                  <c:v>30.886970172684457</c:v>
                </c:pt>
                <c:pt idx="12">
                  <c:v>25.334379569854121</c:v>
                </c:pt>
                <c:pt idx="13">
                  <c:v>26.137098324276153</c:v>
                </c:pt>
                <c:pt idx="14">
                  <c:v>15.313406714871276</c:v>
                </c:pt>
                <c:pt idx="15">
                  <c:v>17.030220894800902</c:v>
                </c:pt>
                <c:pt idx="16">
                  <c:v>17.014240399541066</c:v>
                </c:pt>
                <c:pt idx="17">
                  <c:v>23.83742911153119</c:v>
                </c:pt>
                <c:pt idx="18" formatCode="General">
                  <c:v>21.645321275587857</c:v>
                </c:pt>
              </c:numCache>
            </c:numRef>
          </c:val>
          <c:extLst>
            <c:ext xmlns:c16="http://schemas.microsoft.com/office/drawing/2014/chart" uri="{C3380CC4-5D6E-409C-BE32-E72D297353CC}">
              <c16:uniqueId val="{00000015-C7E5-40A2-96D8-CE60CDB02C65}"/>
            </c:ext>
          </c:extLst>
        </c:ser>
        <c:ser>
          <c:idx val="1"/>
          <c:order val="1"/>
          <c:tx>
            <c:strRef>
              <c:f>'31adictsaad'!$H$7:$I$7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C7E5-40A2-96D8-CE60CDB02C65}"/>
              </c:ext>
            </c:extLst>
          </c:dPt>
          <c:dPt>
            <c:idx val="11"/>
            <c:invertIfNegative val="0"/>
            <c:bubble3D val="0"/>
            <c:extLst>
              <c:ext xmlns:c16="http://schemas.microsoft.com/office/drawing/2014/chart" uri="{C3380CC4-5D6E-409C-BE32-E72D297353CC}">
                <c16:uniqueId val="{00000017-C7E5-40A2-96D8-CE60CDB02C65}"/>
              </c:ext>
            </c:extLst>
          </c:dPt>
          <c:dPt>
            <c:idx val="14"/>
            <c:invertIfNegative val="0"/>
            <c:bubble3D val="0"/>
            <c:extLst>
              <c:ext xmlns:c16="http://schemas.microsoft.com/office/drawing/2014/chart" uri="{C3380CC4-5D6E-409C-BE32-E72D297353CC}">
                <c16:uniqueId val="{00000018-C7E5-40A2-96D8-CE60CDB02C65}"/>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C7E5-40A2-96D8-CE60CDB02C65}"/>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C7E5-40A2-96D8-CE60CDB02C65}"/>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C7E5-40A2-96D8-CE60CDB02C65}"/>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C7E5-40A2-96D8-CE60CDB02C65}"/>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C7E5-40A2-96D8-CE60CDB02C65}"/>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C7E5-40A2-96D8-CE60CDB02C65}"/>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C7E5-40A2-96D8-CE60CDB02C65}"/>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C7E5-40A2-96D8-CE60CDB02C65}"/>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C7E5-40A2-96D8-CE60CDB02C65}"/>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C7E5-40A2-96D8-CE60CDB02C65}"/>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('31adictsaad'!$I$10:$I$27,'31adictsaad'!$I$29)</c:f>
              <c:numCache>
                <c:formatCode>#,##0.00</c:formatCode>
                <c:ptCount val="19"/>
                <c:pt idx="0">
                  <c:v>36.617550560958563</c:v>
                </c:pt>
                <c:pt idx="1">
                  <c:v>30.128675377203244</c:v>
                </c:pt>
                <c:pt idx="2">
                  <c:v>26.210019127866154</c:v>
                </c:pt>
                <c:pt idx="3">
                  <c:v>26.45092394837032</c:v>
                </c:pt>
                <c:pt idx="4">
                  <c:v>31.096557154104932</c:v>
                </c:pt>
                <c:pt idx="5">
                  <c:v>34.536104749146538</c:v>
                </c:pt>
                <c:pt idx="6">
                  <c:v>26.753649231089756</c:v>
                </c:pt>
                <c:pt idx="7">
                  <c:v>26.903022893744186</c:v>
                </c:pt>
                <c:pt idx="8">
                  <c:v>29.197065309186449</c:v>
                </c:pt>
                <c:pt idx="9">
                  <c:v>32.12166172106825</c:v>
                </c:pt>
                <c:pt idx="10">
                  <c:v>23.856626249734099</c:v>
                </c:pt>
                <c:pt idx="11">
                  <c:v>31.53751010893868</c:v>
                </c:pt>
                <c:pt idx="12">
                  <c:v>29.147990948468887</c:v>
                </c:pt>
                <c:pt idx="13">
                  <c:v>33.269845707595799</c:v>
                </c:pt>
                <c:pt idx="14">
                  <c:v>29.401740892552848</c:v>
                </c:pt>
                <c:pt idx="15">
                  <c:v>23.127918720381192</c:v>
                </c:pt>
                <c:pt idx="16">
                  <c:v>29.594384828237835</c:v>
                </c:pt>
                <c:pt idx="17">
                  <c:v>26.899810964083176</c:v>
                </c:pt>
                <c:pt idx="18" formatCode="General">
                  <c:v>30.309463187839608</c:v>
                </c:pt>
              </c:numCache>
            </c:numRef>
          </c:val>
          <c:extLst>
            <c:ext xmlns:c16="http://schemas.microsoft.com/office/drawing/2014/chart" uri="{C3380CC4-5D6E-409C-BE32-E72D297353CC}">
              <c16:uniqueId val="{00000023-C7E5-40A2-96D8-CE60CDB02C65}"/>
            </c:ext>
          </c:extLst>
        </c:ser>
        <c:ser>
          <c:idx val="2"/>
          <c:order val="2"/>
          <c:tx>
            <c:strRef>
              <c:f>'31adictsaad'!$J$7:$K$7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C7E5-40A2-96D8-CE60CDB02C65}"/>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('31adictsaad'!$K$10:$K$27,'31adictsaad'!$K$29)</c:f>
              <c:numCache>
                <c:formatCode>#,##0.00</c:formatCode>
                <c:ptCount val="19"/>
                <c:pt idx="0">
                  <c:v>24.268193142594974</c:v>
                </c:pt>
                <c:pt idx="1">
                  <c:v>29.288022681761404</c:v>
                </c:pt>
                <c:pt idx="2">
                  <c:v>32.696544877847991</c:v>
                </c:pt>
                <c:pt idx="3">
                  <c:v>34.933605720122571</c:v>
                </c:pt>
                <c:pt idx="4">
                  <c:v>28.322954691861714</c:v>
                </c:pt>
                <c:pt idx="5">
                  <c:v>22.025841579879867</c:v>
                </c:pt>
                <c:pt idx="6">
                  <c:v>32.00125004883003</c:v>
                </c:pt>
                <c:pt idx="7">
                  <c:v>30.733623815345393</c:v>
                </c:pt>
                <c:pt idx="8">
                  <c:v>32.664856432391858</c:v>
                </c:pt>
                <c:pt idx="9">
                  <c:v>29.197278215491661</c:v>
                </c:pt>
                <c:pt idx="10">
                  <c:v>24.991136637594838</c:v>
                </c:pt>
                <c:pt idx="11">
                  <c:v>29.137529137529139</c:v>
                </c:pt>
                <c:pt idx="12">
                  <c:v>24.01945048804556</c:v>
                </c:pt>
                <c:pt idx="13">
                  <c:v>27.832043194883713</c:v>
                </c:pt>
                <c:pt idx="14">
                  <c:v>32.814442960438448</c:v>
                </c:pt>
                <c:pt idx="15">
                  <c:v>32.198503198183815</c:v>
                </c:pt>
                <c:pt idx="16">
                  <c:v>25.578727137747183</c:v>
                </c:pt>
                <c:pt idx="17">
                  <c:v>23.553875236294896</c:v>
                </c:pt>
                <c:pt idx="18" formatCode="General">
                  <c:v>28.596703021179586</c:v>
                </c:pt>
              </c:numCache>
            </c:numRef>
          </c:val>
          <c:extLst>
            <c:ext xmlns:c16="http://schemas.microsoft.com/office/drawing/2014/chart" uri="{C3380CC4-5D6E-409C-BE32-E72D297353CC}">
              <c16:uniqueId val="{00000026-C7E5-40A2-96D8-CE60CDB02C65}"/>
            </c:ext>
          </c:extLst>
        </c:ser>
        <c:ser>
          <c:idx val="3"/>
          <c:order val="3"/>
          <c:tx>
            <c:strRef>
              <c:f>'31adictsaad'!$L$7:$M$7</c:f>
              <c:strCache>
                <c:ptCount val="1"/>
                <c:pt idx="0">
                  <c:v>SIN GRADO</c:v>
                </c:pt>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C7E5-40A2-96D8-CE60CDB02C65}"/>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C7E5-40A2-96D8-CE60CDB02C65}"/>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C7E5-40A2-96D8-CE60CDB02C65}"/>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C7E5-40A2-96D8-CE60CDB02C65}"/>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C7E5-40A2-96D8-CE60CDB02C65}"/>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C7E5-40A2-96D8-CE60CDB02C65}"/>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C7E5-40A2-96D8-CE60CDB02C65}"/>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C7E5-40A2-96D8-CE60CDB02C65}"/>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C7E5-40A2-96D8-CE60CDB02C65}"/>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C7E5-40A2-96D8-CE60CDB02C65}"/>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C7E5-40A2-96D8-CE60CDB02C65}"/>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C7E5-40A2-96D8-CE60CDB02C65}"/>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C7E5-40A2-96D8-CE60CDB02C65}"/>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C7E5-40A2-96D8-CE60CDB02C65}"/>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C7E5-40A2-96D8-CE60CDB02C65}"/>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C7E5-40A2-96D8-CE60CDB02C65}"/>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C7E5-40A2-96D8-CE60CDB02C65}"/>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C7E5-40A2-96D8-CE60CDB02C65}"/>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('31adictsaad'!$M$10:$M$27,'31adictsaad'!$M$29)</c:f>
              <c:numCache>
                <c:formatCode>#,##0.00</c:formatCode>
                <c:ptCount val="19"/>
                <c:pt idx="0">
                  <c:v>18.315043719024576</c:v>
                </c:pt>
                <c:pt idx="1">
                  <c:v>15.835596883240479</c:v>
                </c:pt>
                <c:pt idx="2">
                  <c:v>22.004309823006707</c:v>
                </c:pt>
                <c:pt idx="3">
                  <c:v>18.648435323614077</c:v>
                </c:pt>
                <c:pt idx="4">
                  <c:v>11.756495598024479</c:v>
                </c:pt>
                <c:pt idx="5">
                  <c:v>19.631822306728317</c:v>
                </c:pt>
                <c:pt idx="6">
                  <c:v>18.529369636834772</c:v>
                </c:pt>
                <c:pt idx="7">
                  <c:v>17.949280586815462</c:v>
                </c:pt>
                <c:pt idx="8">
                  <c:v>23.607136154640141</c:v>
                </c:pt>
                <c:pt idx="9">
                  <c:v>14.204952419932466</c:v>
                </c:pt>
                <c:pt idx="10">
                  <c:v>27.822094589803587</c:v>
                </c:pt>
                <c:pt idx="11">
                  <c:v>8.4379905808477229</c:v>
                </c:pt>
                <c:pt idx="12">
                  <c:v>21.498178993631431</c:v>
                </c:pt>
                <c:pt idx="13">
                  <c:v>12.761012773244333</c:v>
                </c:pt>
                <c:pt idx="14">
                  <c:v>22.47040943213743</c:v>
                </c:pt>
                <c:pt idx="15">
                  <c:v>27.643357186634095</c:v>
                </c:pt>
                <c:pt idx="16">
                  <c:v>27.812647634473915</c:v>
                </c:pt>
                <c:pt idx="17">
                  <c:v>25.708884688090738</c:v>
                </c:pt>
                <c:pt idx="18" formatCode="General">
                  <c:v>19.448512515392949</c:v>
                </c:pt>
              </c:numCache>
            </c:numRef>
          </c:val>
          <c:extLst>
            <c:ext xmlns:c16="http://schemas.microsoft.com/office/drawing/2014/chart" uri="{C3380CC4-5D6E-409C-BE32-E72D297353CC}">
              <c16:uniqueId val="{0000003A-C7E5-40A2-96D8-CE60CDB02C65}"/>
            </c:ext>
          </c:extLst>
        </c:ser>
        <c:dLbls>
          <c:showLegendKey val="0"/>
          <c:showVal val="0"/>
          <c:showCatName val="0"/>
          <c:showSerName val="0"/>
          <c:showPercent val="0"/>
          <c:showBubbleSize val="0"/>
        </c:dLbls>
        <c:gapWidth val="39"/>
        <c:overlap val="100"/>
        <c:axId val="267594128"/>
        <c:axId val="267595216"/>
      </c:barChart>
      <c:catAx>
        <c:axId val="26759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267595216"/>
        <c:crosses val="autoZero"/>
        <c:auto val="1"/>
        <c:lblAlgn val="ctr"/>
        <c:lblOffset val="100"/>
        <c:noMultiLvlLbl val="0"/>
      </c:catAx>
      <c:valAx>
        <c:axId val="26759521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128"/>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solidFill>
                  <a:schemeClr val="accent1">
                    <a:lumMod val="50000"/>
                  </a:schemeClr>
                </a:solidFill>
              </a:rPr>
              <a:t>Beneficiarios</a:t>
            </a:r>
            <a:r>
              <a:rPr lang="es-ES" baseline="0">
                <a:solidFill>
                  <a:schemeClr val="accent1">
                    <a:lumMod val="50000"/>
                  </a:schemeClr>
                </a:solidFill>
              </a:rPr>
              <a:t> con derecho por grado y CCAA</a:t>
            </a:r>
            <a:endParaRPr lang="es-ES">
              <a:solidFill>
                <a:schemeClr val="accent1">
                  <a:lumMod val="50000"/>
                </a:schemeClr>
              </a:solidFill>
            </a:endParaRPr>
          </a:p>
        </c:rich>
      </c:tx>
      <c:layout>
        <c:manualLayout>
          <c:xMode val="edge"/>
          <c:yMode val="edge"/>
          <c:x val="0.28331596959248695"/>
          <c:y val="7.9720976581963126E-3"/>
        </c:manualLayout>
      </c:layout>
      <c:overlay val="0"/>
    </c:title>
    <c:autoTitleDeleted val="0"/>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'31bdictsaad'!$F$7:$G$7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5FEA-461A-A909-E942AECA665A}"/>
              </c:ext>
            </c:extLst>
          </c:dPt>
          <c:dPt>
            <c:idx val="11"/>
            <c:invertIfNegative val="0"/>
            <c:bubble3D val="0"/>
            <c:extLst>
              <c:ext xmlns:c16="http://schemas.microsoft.com/office/drawing/2014/chart" uri="{C3380CC4-5D6E-409C-BE32-E72D297353CC}">
                <c16:uniqueId val="{00000001-5FEA-461A-A909-E942AECA665A}"/>
              </c:ext>
            </c:extLst>
          </c:dPt>
          <c:dPt>
            <c:idx val="12"/>
            <c:invertIfNegative val="0"/>
            <c:bubble3D val="0"/>
            <c:extLst>
              <c:ext xmlns:c16="http://schemas.microsoft.com/office/drawing/2014/chart" uri="{C3380CC4-5D6E-409C-BE32-E72D297353CC}">
                <c16:uniqueId val="{00000002-5FEA-461A-A909-E942AECA665A}"/>
              </c:ext>
            </c:extLst>
          </c:dPt>
          <c:dPt>
            <c:idx val="14"/>
            <c:invertIfNegative val="0"/>
            <c:bubble3D val="0"/>
            <c:extLst>
              <c:ext xmlns:c16="http://schemas.microsoft.com/office/drawing/2014/chart" uri="{C3380CC4-5D6E-409C-BE32-E72D297353CC}">
                <c16:uniqueId val="{00000003-5FEA-461A-A909-E942AECA665A}"/>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5FEA-461A-A909-E942AECA665A}"/>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5FEA-461A-A909-E942AECA665A}"/>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FEA-461A-A909-E942AECA665A}"/>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5FEA-461A-A909-E942AECA665A}"/>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FEA-461A-A909-E942AECA665A}"/>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5FEA-461A-A909-E942AECA665A}"/>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5FEA-461A-A909-E942AECA665A}"/>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FEA-461A-A909-E942AECA665A}"/>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5FEA-461A-A909-E942AECA665A}"/>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5FEA-461A-A909-E942AECA665A}"/>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FEA-461A-A909-E942AECA665A}"/>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5FEA-461A-A909-E942AECA665A}"/>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FEA-461A-A909-E942AECA665A}"/>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FEA-461A-A909-E942AECA665A}"/>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5FEA-461A-A909-E942AECA665A}"/>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FEA-461A-A909-E942AECA665A}"/>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5FEA-461A-A909-E942AECA665A}"/>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5FEA-461A-A909-E942AECA665A}"/>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5FEA-461A-A909-E942AECA665A}"/>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FEA-461A-A909-E942AECA665A}"/>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('31bdictsaad'!$G$10:$G$27,'31bdictsaad'!$G$29)</c:f>
              <c:numCache>
                <c:formatCode>#,##0.00</c:formatCode>
                <c:ptCount val="19"/>
                <c:pt idx="0">
                  <c:v>25.462721074218241</c:v>
                </c:pt>
                <c:pt idx="1">
                  <c:v>29.404004711425205</c:v>
                </c:pt>
                <c:pt idx="2">
                  <c:v>24.474591003632074</c:v>
                </c:pt>
                <c:pt idx="3">
                  <c:v>24.544131495591131</c:v>
                </c:pt>
                <c:pt idx="4">
                  <c:v>32.664152167741413</c:v>
                </c:pt>
                <c:pt idx="5">
                  <c:v>29.621464673620821</c:v>
                </c:pt>
                <c:pt idx="6">
                  <c:v>27.882110377675133</c:v>
                </c:pt>
                <c:pt idx="7">
                  <c:v>29.754855141674625</c:v>
                </c:pt>
                <c:pt idx="8">
                  <c:v>19.021334418351131</c:v>
                </c:pt>
                <c:pt idx="9">
                  <c:v>28.528578669608514</c:v>
                </c:pt>
                <c:pt idx="10">
                  <c:v>32.323108284009137</c:v>
                </c:pt>
                <c:pt idx="11">
                  <c:v>33.733390484354906</c:v>
                </c:pt>
                <c:pt idx="12">
                  <c:v>32.272346354613653</c:v>
                </c:pt>
                <c:pt idx="13">
                  <c:v>29.960341305131596</c:v>
                </c:pt>
                <c:pt idx="14">
                  <c:v>19.751693002257337</c:v>
                </c:pt>
                <c:pt idx="15">
                  <c:v>23.536499528768953</c:v>
                </c:pt>
                <c:pt idx="16">
                  <c:v>23.56955871353777</c:v>
                </c:pt>
                <c:pt idx="17">
                  <c:v>32.086513994910945</c:v>
                </c:pt>
                <c:pt idx="18" formatCode="General">
                  <c:v>26.871411008672137</c:v>
                </c:pt>
              </c:numCache>
            </c:numRef>
          </c:val>
          <c:extLst>
            <c:ext xmlns:c16="http://schemas.microsoft.com/office/drawing/2014/chart" uri="{C3380CC4-5D6E-409C-BE32-E72D297353CC}">
              <c16:uniqueId val="{00000015-5FEA-461A-A909-E942AECA665A}"/>
            </c:ext>
          </c:extLst>
        </c:ser>
        <c:ser>
          <c:idx val="1"/>
          <c:order val="1"/>
          <c:tx>
            <c:strRef>
              <c:f>'31bdictsaad'!$H$7:$I$7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5FEA-461A-A909-E942AECA665A}"/>
              </c:ext>
            </c:extLst>
          </c:dPt>
          <c:dPt>
            <c:idx val="11"/>
            <c:invertIfNegative val="0"/>
            <c:bubble3D val="0"/>
            <c:extLst>
              <c:ext xmlns:c16="http://schemas.microsoft.com/office/drawing/2014/chart" uri="{C3380CC4-5D6E-409C-BE32-E72D297353CC}">
                <c16:uniqueId val="{00000017-5FEA-461A-A909-E942AECA665A}"/>
              </c:ext>
            </c:extLst>
          </c:dPt>
          <c:dPt>
            <c:idx val="14"/>
            <c:invertIfNegative val="0"/>
            <c:bubble3D val="0"/>
            <c:extLst>
              <c:ext xmlns:c16="http://schemas.microsoft.com/office/drawing/2014/chart" uri="{C3380CC4-5D6E-409C-BE32-E72D297353CC}">
                <c16:uniqueId val="{00000018-5FEA-461A-A909-E942AECA665A}"/>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5FEA-461A-A909-E942AECA665A}"/>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5FEA-461A-A909-E942AECA665A}"/>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5FEA-461A-A909-E942AECA665A}"/>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5FEA-461A-A909-E942AECA665A}"/>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5FEA-461A-A909-E942AECA665A}"/>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5FEA-461A-A909-E942AECA665A}"/>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5FEA-461A-A909-E942AECA665A}"/>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5FEA-461A-A909-E942AECA665A}"/>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5FEA-461A-A909-E942AECA665A}"/>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5FEA-461A-A909-E942AECA665A}"/>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('31bdictsaad'!$I$10:$I$27,'31bdictsaad'!$I$29)</c:f>
              <c:numCache>
                <c:formatCode>#,##0.00</c:formatCode>
                <c:ptCount val="19"/>
                <c:pt idx="0">
                  <c:v>44.827777632644533</c:v>
                </c:pt>
                <c:pt idx="1">
                  <c:v>35.79740871613663</c:v>
                </c:pt>
                <c:pt idx="2">
                  <c:v>33.6044454102381</c:v>
                </c:pt>
                <c:pt idx="3">
                  <c:v>32.514339525725539</c:v>
                </c:pt>
                <c:pt idx="4">
                  <c:v>35.239485744413351</c:v>
                </c:pt>
                <c:pt idx="5">
                  <c:v>42.97236261963652</c:v>
                </c:pt>
                <c:pt idx="6">
                  <c:v>32.838397238160695</c:v>
                </c:pt>
                <c:pt idx="7">
                  <c:v>32.788283985991725</c:v>
                </c:pt>
                <c:pt idx="8">
                  <c:v>38.219623979916932</c:v>
                </c:pt>
                <c:pt idx="9">
                  <c:v>37.439995229434388</c:v>
                </c:pt>
                <c:pt idx="10">
                  <c:v>33.052533339882608</c:v>
                </c:pt>
                <c:pt idx="11">
                  <c:v>34.443881593474394</c:v>
                </c:pt>
                <c:pt idx="12">
                  <c:v>37.130337328231171</c:v>
                </c:pt>
                <c:pt idx="13">
                  <c:v>38.136441934062411</c:v>
                </c:pt>
                <c:pt idx="14">
                  <c:v>37.923250564334083</c:v>
                </c:pt>
                <c:pt idx="15">
                  <c:v>31.963780823878889</c:v>
                </c:pt>
                <c:pt idx="16">
                  <c:v>40.996634255796558</c:v>
                </c:pt>
                <c:pt idx="17">
                  <c:v>36.208651399491096</c:v>
                </c:pt>
                <c:pt idx="18" formatCode="General">
                  <c:v>37.627440701987759</c:v>
                </c:pt>
              </c:numCache>
            </c:numRef>
          </c:val>
          <c:extLst>
            <c:ext xmlns:c16="http://schemas.microsoft.com/office/drawing/2014/chart" uri="{C3380CC4-5D6E-409C-BE32-E72D297353CC}">
              <c16:uniqueId val="{00000023-5FEA-461A-A909-E942AECA665A}"/>
            </c:ext>
          </c:extLst>
        </c:ser>
        <c:ser>
          <c:idx val="2"/>
          <c:order val="2"/>
          <c:tx>
            <c:strRef>
              <c:f>'31bdictsaad'!$J$7:$K$7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5FEA-461A-A909-E942AECA665A}"/>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('31bdictsaad'!$K$10:$K$27,'31bdictsaad'!$K$29)</c:f>
              <c:numCache>
                <c:formatCode>#,##0.00</c:formatCode>
                <c:ptCount val="19"/>
                <c:pt idx="0">
                  <c:v>29.70950129313723</c:v>
                </c:pt>
                <c:pt idx="1">
                  <c:v>34.798586572438161</c:v>
                </c:pt>
                <c:pt idx="2">
                  <c:v>41.920963586129822</c:v>
                </c:pt>
                <c:pt idx="3">
                  <c:v>42.94152897868333</c:v>
                </c:pt>
                <c:pt idx="4">
                  <c:v>32.096362087845236</c:v>
                </c:pt>
                <c:pt idx="5">
                  <c:v>27.406172706742659</c:v>
                </c:pt>
                <c:pt idx="6">
                  <c:v>39.279492384164179</c:v>
                </c:pt>
                <c:pt idx="7">
                  <c:v>37.45686087233365</c:v>
                </c:pt>
                <c:pt idx="8">
                  <c:v>42.759041601731937</c:v>
                </c:pt>
                <c:pt idx="9">
                  <c:v>34.031426100957091</c:v>
                </c:pt>
                <c:pt idx="10">
                  <c:v>34.624358376108262</c:v>
                </c:pt>
                <c:pt idx="11">
                  <c:v>31.822727922170699</c:v>
                </c:pt>
                <c:pt idx="12">
                  <c:v>30.597316317155176</c:v>
                </c:pt>
                <c:pt idx="13">
                  <c:v>31.903216760805993</c:v>
                </c:pt>
                <c:pt idx="14">
                  <c:v>42.325056433408577</c:v>
                </c:pt>
                <c:pt idx="15">
                  <c:v>44.499719647352158</c:v>
                </c:pt>
                <c:pt idx="16">
                  <c:v>35.433807030665669</c:v>
                </c:pt>
                <c:pt idx="17">
                  <c:v>31.704834605597963</c:v>
                </c:pt>
                <c:pt idx="18" formatCode="General">
                  <c:v>35.501148289340108</c:v>
                </c:pt>
              </c:numCache>
            </c:numRef>
          </c:val>
          <c:extLst>
            <c:ext xmlns:c16="http://schemas.microsoft.com/office/drawing/2014/chart" uri="{C3380CC4-5D6E-409C-BE32-E72D297353CC}">
              <c16:uniqueId val="{00000026-5FEA-461A-A909-E942AECA665A}"/>
            </c:ext>
          </c:extLst>
        </c:ser>
        <c:ser>
          <c:idx val="3"/>
          <c:order val="3"/>
          <c:tx>
            <c:strRef>
              <c:f>'31bdictsaad'!$L$7:$M$7</c:f>
              <c:strCache>
                <c:ptCount val="1"/>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5FEA-461A-A909-E942AECA665A}"/>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FEA-461A-A909-E942AECA665A}"/>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FEA-461A-A909-E942AECA665A}"/>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FEA-461A-A909-E942AECA665A}"/>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FEA-461A-A909-E942AECA665A}"/>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FEA-461A-A909-E942AECA665A}"/>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FEA-461A-A909-E942AECA665A}"/>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FEA-461A-A909-E942AECA665A}"/>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FEA-461A-A909-E942AECA665A}"/>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FEA-461A-A909-E942AECA665A}"/>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FEA-461A-A909-E942AECA665A}"/>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FEA-461A-A909-E942AECA665A}"/>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FEA-461A-A909-E942AECA665A}"/>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FEA-461A-A909-E942AECA665A}"/>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FEA-461A-A909-E942AECA665A}"/>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FEA-461A-A909-E942AECA665A}"/>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FEA-461A-A909-E942AECA665A}"/>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FEA-461A-A909-E942AECA665A}"/>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('31bdictsaad'!$M$10:$M$27,'31bdictsaad'!$M$29)</c:f>
              <c:numCache>
                <c:formatCode>#,##0.00</c:formatCode>
                <c:ptCount val="19"/>
              </c:numCache>
            </c:numRef>
          </c:val>
          <c:extLst>
            <c:ext xmlns:c16="http://schemas.microsoft.com/office/drawing/2014/chart" uri="{C3380CC4-5D6E-409C-BE32-E72D297353CC}">
              <c16:uniqueId val="{0000003A-5FEA-461A-A909-E942AECA665A}"/>
            </c:ext>
          </c:extLst>
        </c:ser>
        <c:dLbls>
          <c:showLegendKey val="0"/>
          <c:showVal val="0"/>
          <c:showCatName val="0"/>
          <c:showSerName val="0"/>
          <c:showPercent val="0"/>
          <c:showBubbleSize val="0"/>
        </c:dLbls>
        <c:gapWidth val="39"/>
        <c:overlap val="100"/>
        <c:axId val="267594672"/>
        <c:axId val="267595760"/>
      </c:barChart>
      <c:catAx>
        <c:axId val="26759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760"/>
        <c:crosses val="autoZero"/>
        <c:auto val="1"/>
        <c:lblAlgn val="ctr"/>
        <c:lblOffset val="100"/>
        <c:noMultiLvlLbl val="0"/>
      </c:catAx>
      <c:valAx>
        <c:axId val="2675957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672"/>
        <c:crosses val="autoZero"/>
        <c:crossBetween val="between"/>
        <c:majorUnit val="0.2"/>
      </c:valAx>
      <c:spPr>
        <a:noFill/>
        <a:ln>
          <a:noFill/>
        </a:ln>
        <a:effectLst/>
      </c:spPr>
    </c:plotArea>
    <c:legend>
      <c:legendPos val="b"/>
      <c:legendEntry>
        <c:idx val="3"/>
        <c:delete val="1"/>
      </c:legendEntry>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a:solidFill>
                  <a:schemeClr val="accent1">
                    <a:lumMod val="50000"/>
                  </a:schemeClr>
                </a:solidFill>
                <a:latin typeface="+mn-lt"/>
              </a:defRPr>
            </a:pPr>
            <a:r>
              <a:rPr lang="en-US" sz="1050" b="1">
                <a:solidFill>
                  <a:schemeClr val="accent1">
                    <a:lumMod val="50000"/>
                  </a:schemeClr>
                </a:solidFill>
                <a:latin typeface="+mn-lt"/>
              </a:rPr>
              <a:t>Porcentaje de resoluciones de grado sobre la población potencialmente dependiente</a:t>
            </a:r>
          </a:p>
        </c:rich>
      </c:tx>
      <c:layout>
        <c:manualLayout>
          <c:xMode val="edge"/>
          <c:yMode val="edge"/>
          <c:x val="0.22389886892880906"/>
          <c:y val="1.6816816816816817E-2"/>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6474-47AB-A379-7E4F9BF1F0D4}"/>
              </c:ext>
            </c:extLst>
          </c:dPt>
          <c:dPt>
            <c:idx val="8"/>
            <c:invertIfNegative val="0"/>
            <c:bubble3D val="0"/>
            <c:extLst>
              <c:ext xmlns:c16="http://schemas.microsoft.com/office/drawing/2014/chart" uri="{C3380CC4-5D6E-409C-BE32-E72D297353CC}">
                <c16:uniqueId val="{00000001-6474-47AB-A379-7E4F9BF1F0D4}"/>
              </c:ext>
            </c:extLst>
          </c:dPt>
          <c:dPt>
            <c:idx val="9"/>
            <c:invertIfNegative val="0"/>
            <c:bubble3D val="0"/>
            <c:spPr>
              <a:solidFill>
                <a:schemeClr val="accent1">
                  <a:lumMod val="50000"/>
                </a:schemeClr>
              </a:solidFill>
              <a:ln w="12700">
                <a:solidFill>
                  <a:srgbClr val="000000"/>
                </a:solidFill>
                <a:prstDash val="solid"/>
              </a:ln>
            </c:spPr>
            <c:extLst>
              <c:ext xmlns:c16="http://schemas.microsoft.com/office/drawing/2014/chart" uri="{C3380CC4-5D6E-409C-BE32-E72D297353CC}">
                <c16:uniqueId val="{00000003-6474-47AB-A379-7E4F9BF1F0D4}"/>
              </c:ext>
            </c:extLst>
          </c:dPt>
          <c:dLbls>
            <c:dLbl>
              <c:idx val="0"/>
              <c:layout>
                <c:manualLayout>
                  <c:x val="5.3226879574184965E-3"/>
                  <c:y val="-1.2012012012012012E-2"/>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74-47AB-A379-7E4F9BF1F0D4}"/>
                </c:ext>
              </c:extLst>
            </c:dLbl>
            <c:dLbl>
              <c:idx val="1"/>
              <c:layout>
                <c:manualLayout>
                  <c:x val="-1.0645375914837017E-2"/>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74-47AB-A379-7E4F9BF1F0D4}"/>
                </c:ext>
              </c:extLst>
            </c:dLbl>
            <c:dLbl>
              <c:idx val="2"/>
              <c:layout>
                <c:manualLayout>
                  <c:x val="2.6613439787092482E-3"/>
                  <c:y val="-9.6096096096096092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74-47AB-A379-7E4F9BF1F0D4}"/>
                </c:ext>
              </c:extLst>
            </c:dLbl>
            <c:dLbl>
              <c:idx val="3"/>
              <c:layout>
                <c:manualLayout>
                  <c:x val="2.6613439787092482E-3"/>
                  <c:y val="-7.2072072072072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74-47AB-A379-7E4F9BF1F0D4}"/>
                </c:ext>
              </c:extLst>
            </c:dLbl>
            <c:dLbl>
              <c:idx val="4"/>
              <c:layout>
                <c:manualLayout>
                  <c:x val="5.3226879574184479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74-47AB-A379-7E4F9BF1F0D4}"/>
                </c:ext>
              </c:extLst>
            </c:dLbl>
            <c:dLbl>
              <c:idx val="5"/>
              <c:layout>
                <c:manualLayout>
                  <c:x val="2.6613439787092481E-2"/>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74-47AB-A379-7E4F9BF1F0D4}"/>
                </c:ext>
              </c:extLst>
            </c:dLbl>
            <c:dLbl>
              <c:idx val="6"/>
              <c:layout>
                <c:manualLayout>
                  <c:x val="1.3306719893546289E-2"/>
                  <c:y val="9.6096096096095658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74-47AB-A379-7E4F9BF1F0D4}"/>
                </c:ext>
              </c:extLst>
            </c:dLbl>
            <c:dLbl>
              <c:idx val="7"/>
              <c:layout>
                <c:manualLayout>
                  <c:x val="5.3226879574184479E-3"/>
                  <c:y val="9.6096096096096092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4-47AB-A379-7E4F9BF1F0D4}"/>
                </c:ext>
              </c:extLst>
            </c:dLbl>
            <c:dLbl>
              <c:idx val="8"/>
              <c:layout>
                <c:manualLayout>
                  <c:x val="2.6613439787092482E-3"/>
                  <c:y val="-1.68168168168168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4-47AB-A379-7E4F9BF1F0D4}"/>
                </c:ext>
              </c:extLst>
            </c:dLbl>
            <c:dLbl>
              <c:idx val="9"/>
              <c:layout>
                <c:manualLayout>
                  <c:x val="7.9840319361277438E-3"/>
                  <c:y val="4.80480480480480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4-47AB-A379-7E4F9BF1F0D4}"/>
                </c:ext>
              </c:extLst>
            </c:dLbl>
            <c:dLbl>
              <c:idx val="10"/>
              <c:layout>
                <c:manualLayout>
                  <c:x val="7.9840319361276467E-3"/>
                  <c:y val="-2.64264264264264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74-47AB-A379-7E4F9BF1F0D4}"/>
                </c:ext>
              </c:extLst>
            </c:dLbl>
            <c:dLbl>
              <c:idx val="11"/>
              <c:layout>
                <c:manualLayout>
                  <c:x val="5.3226879574184965E-3"/>
                  <c:y val="-7.20720720720720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74-47AB-A379-7E4F9BF1F0D4}"/>
                </c:ext>
              </c:extLst>
            </c:dLbl>
            <c:dLbl>
              <c:idx val="12"/>
              <c:layout>
                <c:manualLayout>
                  <c:x val="-9.7581485283027495E-17"/>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74-47AB-A379-7E4F9BF1F0D4}"/>
                </c:ext>
              </c:extLst>
            </c:dLbl>
            <c:dLbl>
              <c:idx val="13"/>
              <c:layout>
                <c:manualLayout>
                  <c:x val="1.596806387225539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74-47AB-A379-7E4F9BF1F0D4}"/>
                </c:ext>
              </c:extLst>
            </c:dLbl>
            <c:dLbl>
              <c:idx val="14"/>
              <c:layout>
                <c:manualLayout>
                  <c:x val="1.0645375914836993E-2"/>
                  <c:y val="9.6096096096095658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74-47AB-A379-7E4F9BF1F0D4}"/>
                </c:ext>
              </c:extLst>
            </c:dLbl>
            <c:dLbl>
              <c:idx val="15"/>
              <c:layout>
                <c:manualLayout>
                  <c:x val="7.9840319361276467E-3"/>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74-47AB-A379-7E4F9BF1F0D4}"/>
                </c:ext>
              </c:extLst>
            </c:dLbl>
            <c:dLbl>
              <c:idx val="16"/>
              <c:layout>
                <c:manualLayout>
                  <c:x val="1.3306719893546046E-2"/>
                  <c:y val="1.2012012012011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74-47AB-A379-7E4F9BF1F0D4}"/>
                </c:ext>
              </c:extLst>
            </c:dLbl>
            <c:dLbl>
              <c:idx val="17"/>
              <c:layout>
                <c:manualLayout>
                  <c:x val="7.9840319361277438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474-47AB-A379-7E4F9BF1F0D4}"/>
                </c:ext>
              </c:extLst>
            </c:dLbl>
            <c:dLbl>
              <c:idx val="18"/>
              <c:layout>
                <c:manualLayout>
                  <c:x val="7.9840319361277438E-3"/>
                  <c:y val="9.6096096096095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474-47AB-A379-7E4F9BF1F0D4}"/>
                </c:ext>
              </c:extLst>
            </c:dLbl>
            <c:numFmt formatCode="0.00" sourceLinked="0"/>
            <c:spPr>
              <a:noFill/>
              <a:ln w="25400">
                <a:noFill/>
              </a:ln>
            </c:spPr>
            <c:txPr>
              <a:bodyPr wrap="square" lIns="38100" tIns="19050" rIns="38100" bIns="19050" anchor="ctr">
                <a:spAutoFit/>
              </a:bodyPr>
              <a:lstStyle/>
              <a:p>
                <a:pPr>
                  <a:defRPr sz="900" b="0" i="0" u="none" strike="noStrike" baseline="0">
                    <a:solidFill>
                      <a:schemeClr val="accent1">
                        <a:lumMod val="75000"/>
                      </a:schemeClr>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'32dictcasaadpot'!$Q$11:$Q$29</c:f>
              <c:strCache>
                <c:ptCount val="19"/>
                <c:pt idx="0">
                  <c:v>Castilla y León</c:v>
                </c:pt>
                <c:pt idx="1">
                  <c:v>Extremadura</c:v>
                </c:pt>
                <c:pt idx="2">
                  <c:v>Andalucía</c:v>
                </c:pt>
                <c:pt idx="3">
                  <c:v>País Vasco</c:v>
                </c:pt>
                <c:pt idx="4">
                  <c:v>Balears, Illes</c:v>
                </c:pt>
                <c:pt idx="5">
                  <c:v>Rioja, La</c:v>
                </c:pt>
                <c:pt idx="6">
                  <c:v>Castilla - La Mancha</c:v>
                </c:pt>
                <c:pt idx="7">
                  <c:v>Cataluña</c:v>
                </c:pt>
                <c:pt idx="8">
                  <c:v>Madrid, Comunidad de</c:v>
                </c:pt>
                <c:pt idx="9">
                  <c:v>TOTAL</c:v>
                </c:pt>
                <c:pt idx="10">
                  <c:v>Comunitat Valenciana</c:v>
                </c:pt>
                <c:pt idx="11">
                  <c:v>Murcia, Región de</c:v>
                </c:pt>
                <c:pt idx="12">
                  <c:v>Aragón</c:v>
                </c:pt>
                <c:pt idx="13">
                  <c:v>Navarra, Comunidad Foral de</c:v>
                </c:pt>
                <c:pt idx="14">
                  <c:v>Ceuta y Melilla</c:v>
                </c:pt>
                <c:pt idx="15">
                  <c:v>Cantabria</c:v>
                </c:pt>
                <c:pt idx="16">
                  <c:v>Asturias, Principado de</c:v>
                </c:pt>
                <c:pt idx="17">
                  <c:v>Canarias</c:v>
                </c:pt>
                <c:pt idx="18">
                  <c:v>Galicia</c:v>
                </c:pt>
              </c:strCache>
            </c:strRef>
          </c:cat>
          <c:val>
            <c:numRef>
              <c:f>'32dictcasaadpot'!$R$11:$R$29</c:f>
              <c:numCache>
                <c:formatCode>#,##0.00</c:formatCode>
                <c:ptCount val="19"/>
                <c:pt idx="0">
                  <c:v>37.49276844625949</c:v>
                </c:pt>
                <c:pt idx="1">
                  <c:v>37.473843639769626</c:v>
                </c:pt>
                <c:pt idx="2">
                  <c:v>36.96009448685377</c:v>
                </c:pt>
                <c:pt idx="3">
                  <c:v>35.277798925042255</c:v>
                </c:pt>
                <c:pt idx="4">
                  <c:v>35.172120974590108</c:v>
                </c:pt>
                <c:pt idx="5">
                  <c:v>35.153858929037462</c:v>
                </c:pt>
                <c:pt idx="6">
                  <c:v>33.929052568884096</c:v>
                </c:pt>
                <c:pt idx="7">
                  <c:v>32.774791519903275</c:v>
                </c:pt>
                <c:pt idx="8">
                  <c:v>31.430165774621749</c:v>
                </c:pt>
                <c:pt idx="9">
                  <c:v>31.330087957072521</c:v>
                </c:pt>
                <c:pt idx="10">
                  <c:v>30.309890955104269</c:v>
                </c:pt>
                <c:pt idx="11">
                  <c:v>29.476845103502981</c:v>
                </c:pt>
                <c:pt idx="12">
                  <c:v>27.039183415267004</c:v>
                </c:pt>
                <c:pt idx="13">
                  <c:v>26.690513945741294</c:v>
                </c:pt>
                <c:pt idx="14">
                  <c:v>26.210176881533965</c:v>
                </c:pt>
                <c:pt idx="15">
                  <c:v>23.159527622097677</c:v>
                </c:pt>
                <c:pt idx="16">
                  <c:v>22.462676420199603</c:v>
                </c:pt>
                <c:pt idx="17">
                  <c:v>22.039319306686647</c:v>
                </c:pt>
                <c:pt idx="18">
                  <c:v>17.90648099443537</c:v>
                </c:pt>
              </c:numCache>
            </c:numRef>
          </c:val>
          <c:extLst>
            <c:ext xmlns:c16="http://schemas.microsoft.com/office/drawing/2014/chart" uri="{C3380CC4-5D6E-409C-BE32-E72D297353CC}">
              <c16:uniqueId val="{00000014-6474-47AB-A379-7E4F9BF1F0D4}"/>
            </c:ext>
          </c:extLst>
        </c:ser>
        <c:dLbls>
          <c:showLegendKey val="0"/>
          <c:showVal val="0"/>
          <c:showCatName val="0"/>
          <c:showSerName val="0"/>
          <c:showPercent val="0"/>
          <c:showBubbleSize val="0"/>
        </c:dLbls>
        <c:gapWidth val="20"/>
        <c:axId val="-1956963568"/>
        <c:axId val="-1956959760"/>
      </c:barChart>
      <c:catAx>
        <c:axId val="-1956963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ysClr val="windowText" lastClr="000000"/>
                </a:solidFill>
                <a:latin typeface="+mn-lt"/>
                <a:ea typeface="Arial"/>
                <a:cs typeface="Arial"/>
              </a:defRPr>
            </a:pPr>
            <a:endParaRPr lang="es-ES"/>
          </a:p>
        </c:txPr>
        <c:crossAx val="-1956959760"/>
        <c:crosses val="autoZero"/>
        <c:auto val="1"/>
        <c:lblAlgn val="ctr"/>
        <c:lblOffset val="100"/>
        <c:tickLblSkip val="1"/>
        <c:tickMarkSkip val="1"/>
        <c:noMultiLvlLbl val="0"/>
      </c:catAx>
      <c:valAx>
        <c:axId val="-195695976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mn-lt"/>
                <a:ea typeface="Arial"/>
                <a:cs typeface="Arial"/>
              </a:defRPr>
            </a:pPr>
            <a:endParaRPr lang="es-ES"/>
          </a:p>
        </c:txPr>
        <c:crossAx val="-19569635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registradas sobre</a:t>
            </a:r>
            <a:r>
              <a:rPr lang="es-ES" b="1" baseline="0">
                <a:solidFill>
                  <a:schemeClr val="accent1">
                    <a:lumMod val="75000"/>
                  </a:schemeClr>
                </a:solidFill>
              </a:rPr>
              <a:t> la población </a:t>
            </a:r>
            <a:endParaRPr lang="es-ES" b="1">
              <a:solidFill>
                <a:schemeClr val="accent1">
                  <a:lumMod val="75000"/>
                </a:schemeClr>
              </a:solidFill>
            </a:endParaRPr>
          </a:p>
        </c:rich>
      </c:tx>
      <c:layout>
        <c:manualLayout>
          <c:xMode val="edge"/>
          <c:yMode val="edge"/>
          <c:x val="0.26072786428852945"/>
          <c:y val="2.60094169356813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A-8FEB-42E3-A6CB-DB2C56CB0F04}"/>
              </c:ext>
            </c:extLst>
          </c:dPt>
          <c:dPt>
            <c:idx val="8"/>
            <c:invertIfNegative val="0"/>
            <c:bubble3D val="0"/>
            <c:extLst>
              <c:ext xmlns:c16="http://schemas.microsoft.com/office/drawing/2014/chart" uri="{C3380CC4-5D6E-409C-BE32-E72D297353CC}">
                <c16:uniqueId val="{00000000-8FEB-42E3-A6CB-DB2C56CB0F04}"/>
              </c:ext>
            </c:extLst>
          </c:dPt>
          <c:dPt>
            <c:idx val="9"/>
            <c:invertIfNegative val="0"/>
            <c:bubble3D val="0"/>
            <c:extLst>
              <c:ext xmlns:c16="http://schemas.microsoft.com/office/drawing/2014/chart" uri="{C3380CC4-5D6E-409C-BE32-E72D297353CC}">
                <c16:uniqueId val="{00000002-8FEB-42E3-A6CB-DB2C56CB0F04}"/>
              </c:ext>
            </c:extLst>
          </c:dPt>
          <c:dPt>
            <c:idx val="10"/>
            <c:invertIfNegative val="0"/>
            <c:bubble3D val="0"/>
            <c:extLst>
              <c:ext xmlns:c16="http://schemas.microsoft.com/office/drawing/2014/chart" uri="{C3380CC4-5D6E-409C-BE32-E72D297353CC}">
                <c16:uniqueId val="{00000003-8FEB-42E3-A6CB-DB2C56CB0F04}"/>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EB-42E3-A6CB-DB2C56CB0F04}"/>
                </c:ext>
              </c:extLst>
            </c:dLbl>
            <c:dLbl>
              <c:idx val="1"/>
              <c:layout>
                <c:manualLayout>
                  <c:x val="8.385744234800839E-3"/>
                  <c:y val="-4.813477737665463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EB-42E3-A6CB-DB2C56CB0F04}"/>
                </c:ext>
              </c:extLst>
            </c:dLbl>
            <c:dLbl>
              <c:idx val="2"/>
              <c:layout>
                <c:manualLayout>
                  <c:x val="-5.4651063353922862E-4"/>
                  <c:y val="-2.206151810776027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EB-42E3-A6CB-DB2C56CB0F04}"/>
                </c:ext>
              </c:extLst>
            </c:dLbl>
            <c:dLbl>
              <c:idx val="4"/>
              <c:layout>
                <c:manualLayout>
                  <c:x val="3.3265410513781232E-3"/>
                  <c:y val="9.626945167418925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EB-42E3-A6CB-DB2C56CB0F04}"/>
                </c:ext>
              </c:extLst>
            </c:dLbl>
            <c:dLbl>
              <c:idx val="5"/>
              <c:layout>
                <c:manualLayout>
                  <c:x val="3.4605418731604234E-3"/>
                  <c:y val="4.32005622728118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EB-42E3-A6CB-DB2C56CB0F04}"/>
                </c:ext>
              </c:extLst>
            </c:dLbl>
            <c:dLbl>
              <c:idx val="6"/>
              <c:layout>
                <c:manualLayout>
                  <c:x val="0"/>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EB-42E3-A6CB-DB2C56CB0F04}"/>
                </c:ext>
              </c:extLst>
            </c:dLbl>
            <c:dLbl>
              <c:idx val="7"/>
              <c:layout>
                <c:manualLayout>
                  <c:x val="8.38574423480078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EB-42E3-A6CB-DB2C56CB0F04}"/>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EB-42E3-A6CB-DB2C56CB0F04}"/>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EB-42E3-A6CB-DB2C56CB0F04}"/>
                </c:ext>
              </c:extLst>
            </c:dLbl>
            <c:dLbl>
              <c:idx val="10"/>
              <c:layout>
                <c:manualLayout>
                  <c:x val="1.3713701122822907E-3"/>
                  <c:y val="6.73464623863448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EB-42E3-A6CB-DB2C56CB0F04}"/>
                </c:ext>
              </c:extLst>
            </c:dLbl>
            <c:dLbl>
              <c:idx val="11"/>
              <c:layout>
                <c:manualLayout>
                  <c:x val="1.9959246308269753E-3"/>
                  <c:y val="6.27006222920616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EB-42E3-A6CB-DB2C56CB0F04}"/>
                </c:ext>
              </c:extLst>
            </c:dLbl>
            <c:dLbl>
              <c:idx val="13"/>
              <c:layout>
                <c:manualLayout>
                  <c:x val="0"/>
                  <c:y val="1.1569052783803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EB-42E3-A6CB-DB2C56CB0F04}"/>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EB-42E3-A6CB-DB2C56CB0F04}"/>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EB-42E3-A6CB-DB2C56CB0F04}"/>
                </c:ext>
              </c:extLst>
            </c:dLbl>
            <c:dLbl>
              <c:idx val="16"/>
              <c:layout>
                <c:manualLayout>
                  <c:x val="6.3897763578274758E-3"/>
                  <c:y val="1.013339709976594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EB-42E3-A6CB-DB2C56CB0F04}"/>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FEB-42E3-A6CB-DB2C56CB0F04}"/>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EB-42E3-A6CB-DB2C56CB0F04}"/>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'34bdictcasaad'!$AE$11:$AE$29</c:f>
              <c:strCache>
                <c:ptCount val="19"/>
                <c:pt idx="0">
                  <c:v>Castilla y León</c:v>
                </c:pt>
                <c:pt idx="1">
                  <c:v>Extremadura</c:v>
                </c:pt>
                <c:pt idx="2">
                  <c:v>País Vasco</c:v>
                </c:pt>
                <c:pt idx="3">
                  <c:v>Rioja, La</c:v>
                </c:pt>
                <c:pt idx="4">
                  <c:v>Castilla - La Mancha</c:v>
                </c:pt>
                <c:pt idx="5">
                  <c:v>Andalucía</c:v>
                </c:pt>
                <c:pt idx="6">
                  <c:v>Cataluña</c:v>
                </c:pt>
                <c:pt idx="7">
                  <c:v>TOTAL</c:v>
                </c:pt>
                <c:pt idx="8">
                  <c:v>Asturias, Principado de</c:v>
                </c:pt>
                <c:pt idx="9">
                  <c:v>Cantabria</c:v>
                </c:pt>
                <c:pt idx="10">
                  <c:v>Aragón</c:v>
                </c:pt>
                <c:pt idx="11">
                  <c:v>Comunitat Valenciana</c:v>
                </c:pt>
                <c:pt idx="12">
                  <c:v>Murcia, Región de</c:v>
                </c:pt>
                <c:pt idx="13">
                  <c:v>Madrid, Comunidad de</c:v>
                </c:pt>
                <c:pt idx="14">
                  <c:v>Balears, Illes</c:v>
                </c:pt>
                <c:pt idx="15">
                  <c:v>Navarra, Comunidad Foral de</c:v>
                </c:pt>
                <c:pt idx="16">
                  <c:v>Ceuta y Melilla</c:v>
                </c:pt>
                <c:pt idx="17">
                  <c:v>Galicia</c:v>
                </c:pt>
                <c:pt idx="18">
                  <c:v>Canarias</c:v>
                </c:pt>
              </c:strCache>
            </c:strRef>
          </c:cat>
          <c:val>
            <c:numRef>
              <c:f>'34bdictcasaad'!$AF$11:$AF$29</c:f>
              <c:numCache>
                <c:formatCode>0.00</c:formatCode>
                <c:ptCount val="19"/>
                <c:pt idx="0">
                  <c:v>6.4435040774794512</c:v>
                </c:pt>
                <c:pt idx="1">
                  <c:v>5.3506287548396765</c:v>
                </c:pt>
                <c:pt idx="2">
                  <c:v>5.2270403582183294</c:v>
                </c:pt>
                <c:pt idx="3">
                  <c:v>4.5975263899317991</c:v>
                </c:pt>
                <c:pt idx="4">
                  <c:v>4.5920849715414818</c:v>
                </c:pt>
                <c:pt idx="5">
                  <c:v>4.3672830859024199</c:v>
                </c:pt>
                <c:pt idx="6">
                  <c:v>4.3156871273631632</c:v>
                </c:pt>
                <c:pt idx="7">
                  <c:v>4.1223336141741767</c:v>
                </c:pt>
                <c:pt idx="8">
                  <c:v>4.1052223525435858</c:v>
                </c:pt>
                <c:pt idx="9">
                  <c:v>3.9329556907273613</c:v>
                </c:pt>
                <c:pt idx="10">
                  <c:v>3.7603380032192915</c:v>
                </c:pt>
                <c:pt idx="11">
                  <c:v>3.7471758628655563</c:v>
                </c:pt>
                <c:pt idx="12">
                  <c:v>3.688167497157941</c:v>
                </c:pt>
                <c:pt idx="13">
                  <c:v>3.6719522961834588</c:v>
                </c:pt>
                <c:pt idx="14">
                  <c:v>3.5602765834701207</c:v>
                </c:pt>
                <c:pt idx="15">
                  <c:v>3.2303560934605859</c:v>
                </c:pt>
                <c:pt idx="16">
                  <c:v>3.1386276662019044</c:v>
                </c:pt>
                <c:pt idx="17">
                  <c:v>3.1148867313915858</c:v>
                </c:pt>
                <c:pt idx="18">
                  <c:v>2.5252415707794249</c:v>
                </c:pt>
              </c:numCache>
            </c:numRef>
          </c:val>
          <c:extLst>
            <c:ext xmlns:c16="http://schemas.microsoft.com/office/drawing/2014/chart" uri="{C3380CC4-5D6E-409C-BE32-E72D297353CC}">
              <c16:uniqueId val="{00000012-8FEB-42E3-A6CB-DB2C56CB0F04}"/>
            </c:ext>
          </c:extLst>
        </c:ser>
        <c:dLbls>
          <c:showLegendKey val="0"/>
          <c:showVal val="0"/>
          <c:showCatName val="0"/>
          <c:showSerName val="0"/>
          <c:showPercent val="0"/>
          <c:showBubbleSize val="0"/>
        </c:dLbls>
        <c:gapWidth val="20"/>
        <c:axId val="-1956963024"/>
        <c:axId val="-1956959216"/>
      </c:barChart>
      <c:catAx>
        <c:axId val="-195696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59216"/>
        <c:crosses val="autoZero"/>
        <c:auto val="1"/>
        <c:lblAlgn val="ctr"/>
        <c:lblOffset val="100"/>
        <c:tickLblSkip val="1"/>
        <c:tickMarkSkip val="1"/>
        <c:noMultiLvlLbl val="0"/>
      </c:catAx>
      <c:valAx>
        <c:axId val="-1956959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302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0-453E-4DCC-AC52-3D21E1227FCF}"/>
              </c:ext>
            </c:extLst>
          </c:dPt>
          <c:dPt>
            <c:idx val="9"/>
            <c:invertIfNegative val="0"/>
            <c:bubble3D val="0"/>
            <c:extLst>
              <c:ext xmlns:c16="http://schemas.microsoft.com/office/drawing/2014/chart" uri="{C3380CC4-5D6E-409C-BE32-E72D297353CC}">
                <c16:uniqueId val="{00000002-453E-4DCC-AC52-3D21E1227FCF}"/>
              </c:ext>
            </c:extLst>
          </c:dPt>
          <c:dPt>
            <c:idx val="10"/>
            <c:invertIfNegative val="0"/>
            <c:bubble3D val="0"/>
            <c:extLst>
              <c:ext xmlns:c16="http://schemas.microsoft.com/office/drawing/2014/chart" uri="{C3380CC4-5D6E-409C-BE32-E72D297353CC}">
                <c16:uniqueId val="{00000003-453E-4DCC-AC52-3D21E1227FCF}"/>
              </c:ext>
            </c:extLst>
          </c:dPt>
          <c:dLbls>
            <c:dLbl>
              <c:idx val="0"/>
              <c:layout>
                <c:manualLayout>
                  <c:x val="9.4453254455845377E-5"/>
                  <c:y val="-1.314202261473031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3E-4DCC-AC52-3D21E1227FCF}"/>
                </c:ext>
              </c:extLst>
            </c:dLbl>
            <c:dLbl>
              <c:idx val="1"/>
              <c:layout>
                <c:manualLayout>
                  <c:x val="-4.5183922833958747E-4"/>
                  <c:y val="1.008754550842434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3E-4DCC-AC52-3D21E1227FCF}"/>
                </c:ext>
              </c:extLst>
            </c:dLbl>
            <c:dLbl>
              <c:idx val="2"/>
              <c:layout>
                <c:manualLayout>
                  <c:x val="2.7951769186746393E-3"/>
                  <c:y val="4.813477737665440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3E-4DCC-AC52-3D21E1227FC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3E-4DCC-AC52-3D21E1227FCF}"/>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3E-4DCC-AC52-3D21E1227FCF}"/>
                </c:ext>
              </c:extLst>
            </c:dLbl>
            <c:dLbl>
              <c:idx val="5"/>
              <c:layout>
                <c:manualLayout>
                  <c:x val="5.653577238057643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3E-4DCC-AC52-3D21E1227FCF}"/>
                </c:ext>
              </c:extLst>
            </c:dLbl>
            <c:dLbl>
              <c:idx val="6"/>
              <c:layout>
                <c:manualLayout>
                  <c:x val="6.7149105723220423E-3"/>
                  <c:y val="7.220161995879547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3E-4DCC-AC52-3D21E1227FCF}"/>
                </c:ext>
              </c:extLst>
            </c:dLbl>
            <c:dLbl>
              <c:idx val="7"/>
              <c:layout>
                <c:manualLayout>
                  <c:x val="1.7338544731996311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3E-4DCC-AC52-3D21E1227FCF}"/>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3E-4DCC-AC52-3D21E1227FCF}"/>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3E-4DCC-AC52-3D21E1227FCF}"/>
                </c:ext>
              </c:extLst>
            </c:dLbl>
            <c:dLbl>
              <c:idx val="10"/>
              <c:layout>
                <c:manualLayout>
                  <c:x val="5.1071101651429668E-3"/>
                  <c:y val="6.759574408037652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3E-4DCC-AC52-3D21E1227FCF}"/>
                </c:ext>
              </c:extLst>
            </c:dLbl>
            <c:dLbl>
              <c:idx val="11"/>
              <c:layout>
                <c:manualLayout>
                  <c:x val="-1.5448606692283692E-3"/>
                  <c:y val="4.353004261564078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53E-4DCC-AC52-3D21E1227FCF}"/>
                </c:ext>
              </c:extLst>
            </c:dLbl>
            <c:dLbl>
              <c:idx val="13"/>
              <c:layout>
                <c:manualLayout>
                  <c:x val="3.3732556919434165E-3"/>
                  <c:y val="7.22016199587954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3E-4DCC-AC52-3D21E1227FCF}"/>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3E-4DCC-AC52-3D21E1227FCF}"/>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3E-4DCC-AC52-3D21E1227FCF}"/>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53E-4DCC-AC52-3D21E1227FCF}"/>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53E-4DCC-AC52-3D21E1227FCF}"/>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3E-4DCC-AC52-3D21E1227FCF}"/>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'34bdictcasaad'!$AK$11:$AK$29</c:f>
              <c:strCache>
                <c:ptCount val="19"/>
                <c:pt idx="0">
                  <c:v>Ceuta y Melilla</c:v>
                </c:pt>
                <c:pt idx="1">
                  <c:v>País Vasco</c:v>
                </c:pt>
                <c:pt idx="2">
                  <c:v>Castilla y León</c:v>
                </c:pt>
                <c:pt idx="3">
                  <c:v>Extremadura</c:v>
                </c:pt>
                <c:pt idx="4">
                  <c:v>Andalucía</c:v>
                </c:pt>
                <c:pt idx="5">
                  <c:v>Murcia, Región de</c:v>
                </c:pt>
                <c:pt idx="6">
                  <c:v>Cantabria</c:v>
                </c:pt>
                <c:pt idx="7">
                  <c:v>Rioja, La</c:v>
                </c:pt>
                <c:pt idx="8">
                  <c:v>TOTAL</c:v>
                </c:pt>
                <c:pt idx="9">
                  <c:v>Cataluña</c:v>
                </c:pt>
                <c:pt idx="10">
                  <c:v>Castilla - La Mancha</c:v>
                </c:pt>
                <c:pt idx="11">
                  <c:v>Asturias, Principado de</c:v>
                </c:pt>
                <c:pt idx="12">
                  <c:v>Comunitat Valenciana</c:v>
                </c:pt>
                <c:pt idx="13">
                  <c:v>Galicia</c:v>
                </c:pt>
                <c:pt idx="14">
                  <c:v>Balears, Illes</c:v>
                </c:pt>
                <c:pt idx="15">
                  <c:v>Canarias</c:v>
                </c:pt>
                <c:pt idx="16">
                  <c:v>Madrid, Comunidad de</c:v>
                </c:pt>
                <c:pt idx="17">
                  <c:v>Aragón</c:v>
                </c:pt>
                <c:pt idx="18">
                  <c:v>Navarra, Comunidad Foral de</c:v>
                </c:pt>
              </c:strCache>
            </c:strRef>
          </c:cat>
          <c:val>
            <c:numRef>
              <c:f>'34bdictcasaad'!$AL$11:$AL$29</c:f>
              <c:numCache>
                <c:formatCode>0.00</c:formatCode>
                <c:ptCount val="19"/>
                <c:pt idx="0">
                  <c:v>1.9203861050838522</c:v>
                </c:pt>
                <c:pt idx="1">
                  <c:v>1.8005280479794912</c:v>
                </c:pt>
                <c:pt idx="2">
                  <c:v>1.7859516925743781</c:v>
                </c:pt>
                <c:pt idx="3">
                  <c:v>1.5948274292842937</c:v>
                </c:pt>
                <c:pt idx="4">
                  <c:v>1.59142384801144</c:v>
                </c:pt>
                <c:pt idx="5">
                  <c:v>1.5658235230220356</c:v>
                </c:pt>
                <c:pt idx="6">
                  <c:v>1.4215461980302702</c:v>
                </c:pt>
                <c:pt idx="7">
                  <c:v>1.3712757981919945</c:v>
                </c:pt>
                <c:pt idx="8">
                  <c:v>1.3605751507549237</c:v>
                </c:pt>
                <c:pt idx="9">
                  <c:v>1.3472729957433147</c:v>
                </c:pt>
                <c:pt idx="10">
                  <c:v>1.3253951716131336</c:v>
                </c:pt>
                <c:pt idx="11">
                  <c:v>1.317921454296004</c:v>
                </c:pt>
                <c:pt idx="12">
                  <c:v>1.2655622512840454</c:v>
                </c:pt>
                <c:pt idx="13">
                  <c:v>1.232317728465856</c:v>
                </c:pt>
                <c:pt idx="14">
                  <c:v>1.2034800855174599</c:v>
                </c:pt>
                <c:pt idx="15">
                  <c:v>1.1415468863692733</c:v>
                </c:pt>
                <c:pt idx="16">
                  <c:v>1.0614830613171489</c:v>
                </c:pt>
                <c:pt idx="17">
                  <c:v>0.9683606913742927</c:v>
                </c:pt>
                <c:pt idx="18">
                  <c:v>0.96274505770298902</c:v>
                </c:pt>
              </c:numCache>
            </c:numRef>
          </c:val>
          <c:extLst>
            <c:ext xmlns:c16="http://schemas.microsoft.com/office/drawing/2014/chart" uri="{C3380CC4-5D6E-409C-BE32-E72D297353CC}">
              <c16:uniqueId val="{00000013-453E-4DCC-AC52-3D21E1227FCF}"/>
            </c:ext>
          </c:extLst>
        </c:ser>
        <c:dLbls>
          <c:showLegendKey val="0"/>
          <c:showVal val="0"/>
          <c:showCatName val="0"/>
          <c:showSerName val="0"/>
          <c:showPercent val="0"/>
          <c:showBubbleSize val="0"/>
        </c:dLbls>
        <c:gapWidth val="20"/>
        <c:axId val="-1956962480"/>
        <c:axId val="-1956961936"/>
      </c:barChart>
      <c:catAx>
        <c:axId val="-1956962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1936"/>
        <c:crosses val="autoZero"/>
        <c:auto val="1"/>
        <c:lblAlgn val="ctr"/>
        <c:lblOffset val="100"/>
        <c:tickLblSkip val="1"/>
        <c:tickMarkSkip val="1"/>
        <c:noMultiLvlLbl val="0"/>
      </c:catAx>
      <c:valAx>
        <c:axId val="-195696193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24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65 a 79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D89F-4C7A-967A-105B6E6C808D}"/>
              </c:ext>
            </c:extLst>
          </c:dPt>
          <c:dPt>
            <c:idx val="7"/>
            <c:invertIfNegative val="0"/>
            <c:bubble3D val="0"/>
            <c:extLst>
              <c:ext xmlns:c16="http://schemas.microsoft.com/office/drawing/2014/chart" uri="{C3380CC4-5D6E-409C-BE32-E72D297353CC}">
                <c16:uniqueId val="{00000002-D89F-4C7A-967A-105B6E6C808D}"/>
              </c:ext>
            </c:extLst>
          </c:dPt>
          <c:dPt>
            <c:idx val="8"/>
            <c:invertIfNegative val="0"/>
            <c:bubble3D val="0"/>
            <c:extLst>
              <c:ext xmlns:c16="http://schemas.microsoft.com/office/drawing/2014/chart" uri="{C3380CC4-5D6E-409C-BE32-E72D297353CC}">
                <c16:uniqueId val="{00000003-D89F-4C7A-967A-105B6E6C808D}"/>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4-D89F-4C7A-967A-105B6E6C808D}"/>
              </c:ext>
            </c:extLst>
          </c:dPt>
          <c:dPt>
            <c:idx val="10"/>
            <c:invertIfNegative val="0"/>
            <c:bubble3D val="0"/>
            <c:extLst>
              <c:ext xmlns:c16="http://schemas.microsoft.com/office/drawing/2014/chart" uri="{C3380CC4-5D6E-409C-BE32-E72D297353CC}">
                <c16:uniqueId val="{00000005-D89F-4C7A-967A-105B6E6C808D}"/>
              </c:ext>
            </c:extLst>
          </c:dPt>
          <c:dLbls>
            <c:dLbl>
              <c:idx val="0"/>
              <c:layout>
                <c:manualLayout>
                  <c:x val="1.1180970799702669E-2"/>
                  <c:y val="7.220216606498183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9F-4C7A-967A-105B6E6C808D}"/>
                </c:ext>
              </c:extLst>
            </c:dLbl>
            <c:dLbl>
              <c:idx val="1"/>
              <c:layout>
                <c:manualLayout>
                  <c:x val="8.3857938810280291E-3"/>
                  <c:y val="-1.1030759053880138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9F-4C7A-967A-105B6E6C808D}"/>
                </c:ext>
              </c:extLst>
            </c:dLbl>
            <c:dLbl>
              <c:idx val="2"/>
              <c:layout>
                <c:manualLayout>
                  <c:x val="2.7951769186746085E-3"/>
                  <c:y val="-4.81347773766548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9F-4C7A-967A-105B6E6C808D}"/>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9F-4C7A-967A-105B6E6C808D}"/>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9F-4C7A-967A-105B6E6C808D}"/>
                </c:ext>
              </c:extLst>
            </c:dLbl>
            <c:dLbl>
              <c:idx val="5"/>
              <c:layout>
                <c:manualLayout>
                  <c:x val="1.8358379359883778E-3"/>
                  <c:y val="8.01598759322415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9F-4C7A-967A-105B6E6C808D}"/>
                </c:ext>
              </c:extLst>
            </c:dLbl>
            <c:dLbl>
              <c:idx val="6"/>
              <c:layout>
                <c:manualLayout>
                  <c:x val="6.6833751044276749E-3"/>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9F-4C7A-967A-105B6E6C808D}"/>
                </c:ext>
              </c:extLst>
            </c:dLbl>
            <c:dLbl>
              <c:idx val="7"/>
              <c:layout>
                <c:manualLayout>
                  <c:x val="1.9652599604824679E-3"/>
                  <c:y val="1.038411831827663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9F-4C7A-967A-105B6E6C808D}"/>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9F-4C7A-967A-105B6E6C808D}"/>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9F-4C7A-967A-105B6E6C808D}"/>
                </c:ext>
              </c:extLst>
            </c:dLbl>
            <c:dLbl>
              <c:idx val="10"/>
              <c:layout>
                <c:manualLayout>
                  <c:x val="3.4295151308333651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9F-4C7A-967A-105B6E6C808D}"/>
                </c:ext>
              </c:extLst>
            </c:dLbl>
            <c:dLbl>
              <c:idx val="11"/>
              <c:layout>
                <c:manualLayout>
                  <c:x val="-1.1136529282155122E-3"/>
                  <c:y val="2.387673918662488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D89F-4C7A-967A-105B6E6C808D}"/>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9F-4C7A-967A-105B6E6C808D}"/>
                </c:ext>
              </c:extLst>
            </c:dLbl>
            <c:dLbl>
              <c:idx val="13"/>
              <c:layout>
                <c:manualLayout>
                  <c:x val="3.6044370858137899E-3"/>
                  <c:y val="7.2201383153766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9F-4C7A-967A-105B6E6C808D}"/>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9F-4C7A-967A-105B6E6C808D}"/>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9F-4C7A-967A-105B6E6C808D}"/>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9F-4C7A-967A-105B6E6C808D}"/>
                </c:ext>
              </c:extLst>
            </c:dLbl>
            <c:dLbl>
              <c:idx val="17"/>
              <c:layout>
                <c:manualLayout>
                  <c:x val="8.6277979297530068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9F-4C7A-967A-105B6E6C808D}"/>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9F-4C7A-967A-105B6E6C808D}"/>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'34bdictcasaad'!$AQ$11:$AQ$29</c:f>
              <c:strCache>
                <c:ptCount val="19"/>
                <c:pt idx="0">
                  <c:v>Extremadura</c:v>
                </c:pt>
                <c:pt idx="1">
                  <c:v>Andalucía</c:v>
                </c:pt>
                <c:pt idx="2">
                  <c:v>Cataluña</c:v>
                </c:pt>
                <c:pt idx="3">
                  <c:v>Murcia, Región de</c:v>
                </c:pt>
                <c:pt idx="4">
                  <c:v>Balears, Illes</c:v>
                </c:pt>
                <c:pt idx="5">
                  <c:v>Castilla - La Mancha</c:v>
                </c:pt>
                <c:pt idx="6">
                  <c:v>Castilla y León</c:v>
                </c:pt>
                <c:pt idx="7">
                  <c:v>País Vasco</c:v>
                </c:pt>
                <c:pt idx="8">
                  <c:v>Ceuta y Melilla</c:v>
                </c:pt>
                <c:pt idx="9">
                  <c:v>TOTAL</c:v>
                </c:pt>
                <c:pt idx="10">
                  <c:v>Rioja, La</c:v>
                </c:pt>
                <c:pt idx="11">
                  <c:v>Comunitat Valenciana</c:v>
                </c:pt>
                <c:pt idx="12">
                  <c:v>Madrid, Comunidad de</c:v>
                </c:pt>
                <c:pt idx="13">
                  <c:v>Cantabria</c:v>
                </c:pt>
                <c:pt idx="14">
                  <c:v>Aragón</c:v>
                </c:pt>
                <c:pt idx="15">
                  <c:v>Asturias, Principado de</c:v>
                </c:pt>
                <c:pt idx="16">
                  <c:v>Canarias</c:v>
                </c:pt>
                <c:pt idx="17">
                  <c:v>Navarra, Comunidad Foral de</c:v>
                </c:pt>
                <c:pt idx="18">
                  <c:v>Galicia</c:v>
                </c:pt>
              </c:strCache>
            </c:strRef>
          </c:cat>
          <c:val>
            <c:numRef>
              <c:f>'34bdictcasaad'!$AR$11:$AR$29</c:f>
              <c:numCache>
                <c:formatCode>0.00</c:formatCode>
                <c:ptCount val="19"/>
                <c:pt idx="0">
                  <c:v>7.7623276169151696</c:v>
                </c:pt>
                <c:pt idx="1">
                  <c:v>7.5427308846538814</c:v>
                </c:pt>
                <c:pt idx="2">
                  <c:v>7.1077461163487827</c:v>
                </c:pt>
                <c:pt idx="3">
                  <c:v>6.9703417715965426</c:v>
                </c:pt>
                <c:pt idx="4">
                  <c:v>6.8214586903887486</c:v>
                </c:pt>
                <c:pt idx="5">
                  <c:v>6.8181984420144097</c:v>
                </c:pt>
                <c:pt idx="6">
                  <c:v>6.7136203566965804</c:v>
                </c:pt>
                <c:pt idx="7">
                  <c:v>6.4522467867462279</c:v>
                </c:pt>
                <c:pt idx="8">
                  <c:v>6.1233564123737532</c:v>
                </c:pt>
                <c:pt idx="9">
                  <c:v>6.1172501680623697</c:v>
                </c:pt>
                <c:pt idx="10">
                  <c:v>5.7462422818652419</c:v>
                </c:pt>
                <c:pt idx="11">
                  <c:v>5.5618078689114974</c:v>
                </c:pt>
                <c:pt idx="12">
                  <c:v>5.502082421221612</c:v>
                </c:pt>
                <c:pt idx="13">
                  <c:v>5.0607723472998618</c:v>
                </c:pt>
                <c:pt idx="14">
                  <c:v>4.811112824824745</c:v>
                </c:pt>
                <c:pt idx="15">
                  <c:v>4.6499596465451232</c:v>
                </c:pt>
                <c:pt idx="16">
                  <c:v>4.1801279092767194</c:v>
                </c:pt>
                <c:pt idx="17">
                  <c:v>4.1787270504393987</c:v>
                </c:pt>
                <c:pt idx="18">
                  <c:v>3.1615365756748304</c:v>
                </c:pt>
              </c:numCache>
            </c:numRef>
          </c:val>
          <c:extLst>
            <c:ext xmlns:c16="http://schemas.microsoft.com/office/drawing/2014/chart" uri="{C3380CC4-5D6E-409C-BE32-E72D297353CC}">
              <c16:uniqueId val="{00000014-D89F-4C7A-967A-105B6E6C808D}"/>
            </c:ext>
          </c:extLst>
        </c:ser>
        <c:dLbls>
          <c:showLegendKey val="0"/>
          <c:showVal val="0"/>
          <c:showCatName val="0"/>
          <c:showSerName val="0"/>
          <c:showPercent val="0"/>
          <c:showBubbleSize val="0"/>
        </c:dLbls>
        <c:gapWidth val="20"/>
        <c:axId val="-1956960848"/>
        <c:axId val="-1956966288"/>
      </c:barChart>
      <c:catAx>
        <c:axId val="-195696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6288"/>
        <c:crosses val="autoZero"/>
        <c:auto val="1"/>
        <c:lblAlgn val="ctr"/>
        <c:lblOffset val="100"/>
        <c:tickLblSkip val="1"/>
        <c:tickMarkSkip val="1"/>
        <c:noMultiLvlLbl val="0"/>
      </c:catAx>
      <c:valAx>
        <c:axId val="-195696628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084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80 años y más sobre la población de dicha edad</a:t>
            </a:r>
          </a:p>
        </c:rich>
      </c:tx>
      <c:layout>
        <c:manualLayout>
          <c:xMode val="edge"/>
          <c:yMode val="edge"/>
          <c:x val="0.21036284963549448"/>
          <c:y val="1.444039834003800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B0EB-4320-886C-526F51EF60BA}"/>
              </c:ext>
            </c:extLst>
          </c:dPt>
          <c:dPt>
            <c:idx val="8"/>
            <c:invertIfNegative val="0"/>
            <c:bubble3D val="0"/>
            <c:extLst>
              <c:ext xmlns:c16="http://schemas.microsoft.com/office/drawing/2014/chart" uri="{C3380CC4-5D6E-409C-BE32-E72D297353CC}">
                <c16:uniqueId val="{00000001-B0EB-4320-886C-526F51EF60BA}"/>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3-B0EB-4320-886C-526F51EF60BA}"/>
              </c:ext>
            </c:extLst>
          </c:dPt>
          <c:dPt>
            <c:idx val="10"/>
            <c:invertIfNegative val="0"/>
            <c:bubble3D val="0"/>
            <c:extLst>
              <c:ext xmlns:c16="http://schemas.microsoft.com/office/drawing/2014/chart" uri="{C3380CC4-5D6E-409C-BE32-E72D297353CC}">
                <c16:uniqueId val="{00000004-B0EB-4320-886C-526F51EF60BA}"/>
              </c:ext>
            </c:extLst>
          </c:dPt>
          <c:dLbls>
            <c:dLbl>
              <c:idx val="0"/>
              <c:layout>
                <c:manualLayout>
                  <c:x val="4.5364096929744243E-3"/>
                  <c:y val="-2.465030854194080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EB-4320-886C-526F51EF60BA}"/>
                </c:ext>
              </c:extLst>
            </c:dLbl>
            <c:dLbl>
              <c:idx val="1"/>
              <c:layout>
                <c:manualLayout>
                  <c:x val="-1.5189961719901089E-3"/>
                  <c:y val="-8.8005948408991245E-4"/>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EB-4320-886C-526F51EF60BA}"/>
                </c:ext>
              </c:extLst>
            </c:dLbl>
            <c:dLbl>
              <c:idx val="2"/>
              <c:layout>
                <c:manualLayout>
                  <c:x val="-4.613728762598643E-4"/>
                  <c:y val="-6.340393891441535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EB-4320-886C-526F51EF60BA}"/>
                </c:ext>
              </c:extLst>
            </c:dLbl>
            <c:dLbl>
              <c:idx val="3"/>
              <c:layout>
                <c:manualLayout>
                  <c:x val="-1.0855422264248364E-3"/>
                  <c:y val="1.1328668662179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EB-4320-886C-526F51EF60BA}"/>
                </c:ext>
              </c:extLst>
            </c:dLbl>
            <c:dLbl>
              <c:idx val="4"/>
              <c:layout>
                <c:manualLayout>
                  <c:x val="3.951085061735642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EB-4320-886C-526F51EF60BA}"/>
                </c:ext>
              </c:extLst>
            </c:dLbl>
            <c:dLbl>
              <c:idx val="5"/>
              <c:layout>
                <c:manualLayout>
                  <c:x val="5.6757404494332652E-3"/>
                  <c:y val="1.6200390205461605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A-B0EB-4320-886C-526F51EF60BA}"/>
                </c:ext>
              </c:extLst>
            </c:dLbl>
            <c:dLbl>
              <c:idx val="6"/>
              <c:layout>
                <c:manualLayout>
                  <c:x val="7.8539712143065685E-3"/>
                  <c:y val="1.044860917809002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EB-4320-886C-526F51EF60BA}"/>
                </c:ext>
              </c:extLst>
            </c:dLbl>
            <c:dLbl>
              <c:idx val="7"/>
              <c:layout>
                <c:manualLayout>
                  <c:x val="3.9949076132925242E-3"/>
                  <c:y val="1.0565289508302987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EB-4320-886C-526F51EF60BA}"/>
                </c:ext>
              </c:extLst>
            </c:dLbl>
            <c:dLbl>
              <c:idx val="8"/>
              <c:layout>
                <c:manualLayout>
                  <c:x val="3.4267437654963854E-3"/>
                  <c:y val="7.336879500231962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EB-4320-886C-526F51EF60BA}"/>
                </c:ext>
              </c:extLst>
            </c:dLbl>
            <c:dLbl>
              <c:idx val="9"/>
              <c:layout>
                <c:manualLayout>
                  <c:x val="3.7101522309711285E-3"/>
                  <c:y val="4.813381378175156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EB-4320-886C-526F51EF60BA}"/>
                </c:ext>
              </c:extLst>
            </c:dLbl>
            <c:dLbl>
              <c:idx val="10"/>
              <c:layout>
                <c:manualLayout>
                  <c:x val="6.9950558505768178E-4"/>
                  <c:y val="-1.127020139431723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EB-4320-886C-526F51EF60BA}"/>
                </c:ext>
              </c:extLst>
            </c:dLbl>
            <c:dLbl>
              <c:idx val="11"/>
              <c:layout>
                <c:manualLayout>
                  <c:x val="-1.5163802199143711E-3"/>
                  <c:y val="8.013066163339722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6.3392889842258091E-2"/>
                      <c:h val="4.5492364301919885E-2"/>
                    </c:manualLayout>
                  </c15:layout>
                </c:ext>
                <c:ext xmlns:c16="http://schemas.microsoft.com/office/drawing/2014/chart" uri="{C3380CC4-5D6E-409C-BE32-E72D297353CC}">
                  <c16:uniqueId val="{0000000C-B0EB-4320-886C-526F51EF60BA}"/>
                </c:ext>
              </c:extLst>
            </c:dLbl>
            <c:dLbl>
              <c:idx val="12"/>
              <c:layout>
                <c:manualLayout>
                  <c:x val="3.5918765968206649E-3"/>
                  <c:y val="9.62701696186281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EB-4320-886C-526F51EF60BA}"/>
                </c:ext>
              </c:extLst>
            </c:dLbl>
            <c:dLbl>
              <c:idx val="13"/>
              <c:layout>
                <c:manualLayout>
                  <c:x val="1.0025062656641482E-2"/>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EB-4320-886C-526F51EF60BA}"/>
                </c:ext>
              </c:extLst>
            </c:dLbl>
            <c:dLbl>
              <c:idx val="14"/>
              <c:layout>
                <c:manualLayout>
                  <c:x val="-1.0041768034809602E-3"/>
                  <c:y val="9.627016961862817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EB-4320-886C-526F51EF60BA}"/>
                </c:ext>
              </c:extLst>
            </c:dLbl>
            <c:dLbl>
              <c:idx val="15"/>
              <c:layout>
                <c:manualLayout>
                  <c:x val="2.3728429295173689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EB-4320-886C-526F51EF60BA}"/>
                </c:ext>
              </c:extLst>
            </c:dLbl>
            <c:dLbl>
              <c:idx val="16"/>
              <c:layout>
                <c:manualLayout>
                  <c:x val="3.3842144939407238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EB-4320-886C-526F51EF60BA}"/>
                </c:ext>
              </c:extLst>
            </c:dLbl>
            <c:dLbl>
              <c:idx val="17"/>
              <c:layout>
                <c:manualLayout>
                  <c:x val="-8.9238845144356952E-4"/>
                  <c:y val="3.17019694572076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EB-4320-886C-526F51EF60BA}"/>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EB-4320-886C-526F51EF60BA}"/>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'34bdictcasaad'!$AW$11:$AW$29</c:f>
              <c:strCache>
                <c:ptCount val="19"/>
                <c:pt idx="0">
                  <c:v>Castilla y León</c:v>
                </c:pt>
                <c:pt idx="1">
                  <c:v>Extremadura</c:v>
                </c:pt>
                <c:pt idx="2">
                  <c:v>Andalucía</c:v>
                </c:pt>
                <c:pt idx="3">
                  <c:v>Castilla - La Mancha</c:v>
                </c:pt>
                <c:pt idx="4">
                  <c:v>Balears, Illes</c:v>
                </c:pt>
                <c:pt idx="5">
                  <c:v>Cataluña</c:v>
                </c:pt>
                <c:pt idx="6">
                  <c:v>País Vasco</c:v>
                </c:pt>
                <c:pt idx="7">
                  <c:v>Rioja, La</c:v>
                </c:pt>
                <c:pt idx="8">
                  <c:v>Madrid, Comunidad de</c:v>
                </c:pt>
                <c:pt idx="9">
                  <c:v>TOTAL</c:v>
                </c:pt>
                <c:pt idx="10">
                  <c:v>Comunitat Valenciana</c:v>
                </c:pt>
                <c:pt idx="11">
                  <c:v>Murcia, Región de</c:v>
                </c:pt>
                <c:pt idx="12">
                  <c:v>Aragón</c:v>
                </c:pt>
                <c:pt idx="13">
                  <c:v>Ceuta y Melilla</c:v>
                </c:pt>
                <c:pt idx="14">
                  <c:v>Navarra, Comunidad Foral de</c:v>
                </c:pt>
                <c:pt idx="15">
                  <c:v>Cantabria</c:v>
                </c:pt>
                <c:pt idx="16">
                  <c:v>Asturias, Principado de</c:v>
                </c:pt>
                <c:pt idx="17">
                  <c:v>Canarias</c:v>
                </c:pt>
                <c:pt idx="18">
                  <c:v>Galicia</c:v>
                </c:pt>
              </c:strCache>
            </c:strRef>
          </c:cat>
          <c:val>
            <c:numRef>
              <c:f>'34bdictcasaad'!$AX$11:$AX$29</c:f>
              <c:numCache>
                <c:formatCode>0.00</c:formatCode>
                <c:ptCount val="19"/>
                <c:pt idx="0">
                  <c:v>43.477080889624879</c:v>
                </c:pt>
                <c:pt idx="1">
                  <c:v>42.523166208133155</c:v>
                </c:pt>
                <c:pt idx="2">
                  <c:v>41.887374463679464</c:v>
                </c:pt>
                <c:pt idx="3">
                  <c:v>41.828618536555581</c:v>
                </c:pt>
                <c:pt idx="4">
                  <c:v>39.746907706945763</c:v>
                </c:pt>
                <c:pt idx="5">
                  <c:v>39.443382356187605</c:v>
                </c:pt>
                <c:pt idx="6">
                  <c:v>39.008859357696565</c:v>
                </c:pt>
                <c:pt idx="7">
                  <c:v>38.931159420289852</c:v>
                </c:pt>
                <c:pt idx="8">
                  <c:v>38.275918966967225</c:v>
                </c:pt>
                <c:pt idx="9">
                  <c:v>36.313266621492595</c:v>
                </c:pt>
                <c:pt idx="10">
                  <c:v>34.454488842050516</c:v>
                </c:pt>
                <c:pt idx="11">
                  <c:v>33.928396135130207</c:v>
                </c:pt>
                <c:pt idx="12">
                  <c:v>31.913343119189648</c:v>
                </c:pt>
                <c:pt idx="13">
                  <c:v>30.536705737199259</c:v>
                </c:pt>
                <c:pt idx="14">
                  <c:v>30.109021205223435</c:v>
                </c:pt>
                <c:pt idx="15">
                  <c:v>29.025517478735434</c:v>
                </c:pt>
                <c:pt idx="16">
                  <c:v>27.066620576210173</c:v>
                </c:pt>
                <c:pt idx="17">
                  <c:v>23.367963079675523</c:v>
                </c:pt>
                <c:pt idx="18">
                  <c:v>18.834601386554976</c:v>
                </c:pt>
              </c:numCache>
            </c:numRef>
          </c:val>
          <c:extLst>
            <c:ext xmlns:c16="http://schemas.microsoft.com/office/drawing/2014/chart" uri="{C3380CC4-5D6E-409C-BE32-E72D297353CC}">
              <c16:uniqueId val="{00000014-B0EB-4320-886C-526F51EF60BA}"/>
            </c:ext>
          </c:extLst>
        </c:ser>
        <c:dLbls>
          <c:showLegendKey val="0"/>
          <c:showVal val="0"/>
          <c:showCatName val="0"/>
          <c:showSerName val="0"/>
          <c:showPercent val="0"/>
          <c:showBubbleSize val="0"/>
        </c:dLbls>
        <c:gapWidth val="20"/>
        <c:axId val="-1956964112"/>
        <c:axId val="-1956964656"/>
      </c:barChart>
      <c:catAx>
        <c:axId val="-195696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4656"/>
        <c:crosses val="autoZero"/>
        <c:auto val="1"/>
        <c:lblAlgn val="ctr"/>
        <c:lblOffset val="100"/>
        <c:tickLblSkip val="1"/>
        <c:tickMarkSkip val="1"/>
        <c:noMultiLvlLbl val="0"/>
      </c:catAx>
      <c:valAx>
        <c:axId val="-195696465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411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accent1">
                    <a:lumMod val="75000"/>
                  </a:schemeClr>
                </a:solidFill>
                <a:latin typeface="+mn-lt"/>
                <a:ea typeface="+mn-ea"/>
                <a:cs typeface="+mn-cs"/>
              </a:defRPr>
            </a:pPr>
            <a:r>
              <a:rPr lang="en-US" sz="1050" b="1">
                <a:solidFill>
                  <a:schemeClr val="accent1">
                    <a:lumMod val="75000"/>
                  </a:schemeClr>
                </a:solidFill>
              </a:rPr>
              <a:t>Evolución de las Altas y Bajas de Resoluciones de grado. Total nacional</a:t>
            </a: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accent1">
                  <a:lumMod val="75000"/>
                </a:schemeClr>
              </a:solidFill>
              <a:latin typeface="+mn-lt"/>
              <a:ea typeface="+mn-ea"/>
              <a:cs typeface="+mn-cs"/>
            </a:defRPr>
          </a:pPr>
          <a:endParaRPr lang="es-ES"/>
        </a:p>
      </c:txPr>
    </c:title>
    <c:autoTitleDeleted val="0"/>
    <c:plotArea>
      <c:layout/>
      <c:lineChart>
        <c:grouping val="standard"/>
        <c:varyColors val="0"/>
        <c:ser>
          <c:idx val="0"/>
          <c:order val="0"/>
          <c:tx>
            <c:strRef>
              <c:f>'35ResolGraAltaBaj'!$AB$10</c:f>
              <c:strCache>
                <c:ptCount val="1"/>
                <c:pt idx="0">
                  <c:v>Altas Grado</c:v>
                </c:pt>
              </c:strCache>
            </c:strRef>
          </c:tx>
          <c:spPr>
            <a:ln w="28575" cap="rnd">
              <a:solidFill>
                <a:schemeClr val="accent1"/>
              </a:solidFill>
              <a:round/>
            </a:ln>
            <a:effectLst/>
          </c:spPr>
          <c:marker>
            <c:symbol val="none"/>
          </c:marker>
          <c:cat>
            <c:numRef>
              <c:f>'35ResolGraAltaBaj'!$AA$11:$AA$51</c:f>
              <c:numCache>
                <c:formatCode>m/d/yyyy</c:formatCode>
                <c:ptCount val="41"/>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numCache>
            </c:numRef>
          </c:cat>
          <c:val>
            <c:numRef>
              <c:f>'35ResolGraAltaBaj'!$AB$11:$AB$51</c:f>
              <c:numCache>
                <c:formatCode>0</c:formatCode>
                <c:ptCount val="41"/>
                <c:pt idx="0">
                  <c:v>25720</c:v>
                </c:pt>
                <c:pt idx="1">
                  <c:v>26707</c:v>
                </c:pt>
                <c:pt idx="2">
                  <c:v>28175</c:v>
                </c:pt>
                <c:pt idx="3">
                  <c:v>28047</c:v>
                </c:pt>
                <c:pt idx="4">
                  <c:v>26363</c:v>
                </c:pt>
                <c:pt idx="5">
                  <c:v>16420</c:v>
                </c:pt>
                <c:pt idx="6">
                  <c:v>22330</c:v>
                </c:pt>
                <c:pt idx="7">
                  <c:v>29317</c:v>
                </c:pt>
                <c:pt idx="8">
                  <c:v>28155</c:v>
                </c:pt>
                <c:pt idx="9">
                  <c:v>24865</c:v>
                </c:pt>
                <c:pt idx="10">
                  <c:v>20377</c:v>
                </c:pt>
                <c:pt idx="11">
                  <c:v>25448</c:v>
                </c:pt>
                <c:pt idx="12">
                  <c:v>31825</c:v>
                </c:pt>
                <c:pt idx="13">
                  <c:v>29337</c:v>
                </c:pt>
                <c:pt idx="14">
                  <c:v>27733</c:v>
                </c:pt>
                <c:pt idx="15">
                  <c:v>30967</c:v>
                </c:pt>
                <c:pt idx="16">
                  <c:v>28674</c:v>
                </c:pt>
                <c:pt idx="17">
                  <c:v>19988</c:v>
                </c:pt>
                <c:pt idx="18">
                  <c:v>27552</c:v>
                </c:pt>
                <c:pt idx="19">
                  <c:v>29104</c:v>
                </c:pt>
                <c:pt idx="20">
                  <c:v>30634</c:v>
                </c:pt>
                <c:pt idx="21">
                  <c:v>28835</c:v>
                </c:pt>
                <c:pt idx="22">
                  <c:v>25222</c:v>
                </c:pt>
                <c:pt idx="23">
                  <c:v>28262</c:v>
                </c:pt>
                <c:pt idx="24">
                  <c:v>37938</c:v>
                </c:pt>
                <c:pt idx="25">
                  <c:v>30972</c:v>
                </c:pt>
                <c:pt idx="26">
                  <c:v>34993</c:v>
                </c:pt>
                <c:pt idx="27">
                  <c:v>33173</c:v>
                </c:pt>
                <c:pt idx="28">
                  <c:v>29845</c:v>
                </c:pt>
                <c:pt idx="29">
                  <c:v>17652</c:v>
                </c:pt>
                <c:pt idx="30">
                  <c:v>35295</c:v>
                </c:pt>
                <c:pt idx="31">
                  <c:v>31994</c:v>
                </c:pt>
                <c:pt idx="32">
                  <c:v>28434</c:v>
                </c:pt>
                <c:pt idx="33">
                  <c:v>25527</c:v>
                </c:pt>
                <c:pt idx="34">
                  <c:v>23712</c:v>
                </c:pt>
                <c:pt idx="35">
                  <c:v>26838</c:v>
                </c:pt>
                <c:pt idx="36">
                  <c:v>32072</c:v>
                </c:pt>
                <c:pt idx="37">
                  <c:v>26319</c:v>
                </c:pt>
                <c:pt idx="38">
                  <c:v>26675</c:v>
                </c:pt>
                <c:pt idx="39">
                  <c:v>31224</c:v>
                </c:pt>
                <c:pt idx="40">
                  <c:v>23913</c:v>
                </c:pt>
              </c:numCache>
            </c:numRef>
          </c:val>
          <c:smooth val="0"/>
          <c:extLst>
            <c:ext xmlns:c16="http://schemas.microsoft.com/office/drawing/2014/chart" uri="{C3380CC4-5D6E-409C-BE32-E72D297353CC}">
              <c16:uniqueId val="{00000000-52C8-41FD-A91A-81599EEA3FC4}"/>
            </c:ext>
          </c:extLst>
        </c:ser>
        <c:ser>
          <c:idx val="1"/>
          <c:order val="1"/>
          <c:tx>
            <c:strRef>
              <c:f>'35ResolGraAltaBaj'!$AC$10</c:f>
              <c:strCache>
                <c:ptCount val="1"/>
                <c:pt idx="0">
                  <c:v>Bajas Grado</c:v>
                </c:pt>
              </c:strCache>
            </c:strRef>
          </c:tx>
          <c:spPr>
            <a:ln w="28575" cap="rnd">
              <a:solidFill>
                <a:schemeClr val="accent1">
                  <a:lumMod val="50000"/>
                </a:schemeClr>
              </a:solidFill>
              <a:round/>
            </a:ln>
            <a:effectLst/>
          </c:spPr>
          <c:marker>
            <c:symbol val="none"/>
          </c:marker>
          <c:cat>
            <c:numRef>
              <c:f>'35ResolGraAltaBaj'!$AA$11:$AA$51</c:f>
              <c:numCache>
                <c:formatCode>m/d/yyyy</c:formatCode>
                <c:ptCount val="41"/>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numCache>
            </c:numRef>
          </c:cat>
          <c:val>
            <c:numRef>
              <c:f>'35ResolGraAltaBaj'!$AC$11:$AC$51</c:f>
              <c:numCache>
                <c:formatCode>0</c:formatCode>
                <c:ptCount val="41"/>
                <c:pt idx="0">
                  <c:v>23592</c:v>
                </c:pt>
                <c:pt idx="1">
                  <c:v>18034</c:v>
                </c:pt>
                <c:pt idx="2">
                  <c:v>15503</c:v>
                </c:pt>
                <c:pt idx="3">
                  <c:v>18622</c:v>
                </c:pt>
                <c:pt idx="4">
                  <c:v>16904</c:v>
                </c:pt>
                <c:pt idx="5">
                  <c:v>20385</c:v>
                </c:pt>
                <c:pt idx="6">
                  <c:v>19468</c:v>
                </c:pt>
                <c:pt idx="7">
                  <c:v>17136</c:v>
                </c:pt>
                <c:pt idx="8">
                  <c:v>19590</c:v>
                </c:pt>
                <c:pt idx="9">
                  <c:v>26807</c:v>
                </c:pt>
                <c:pt idx="10">
                  <c:v>22366</c:v>
                </c:pt>
                <c:pt idx="11">
                  <c:v>23602</c:v>
                </c:pt>
                <c:pt idx="12">
                  <c:v>22165</c:v>
                </c:pt>
                <c:pt idx="13">
                  <c:v>20494</c:v>
                </c:pt>
                <c:pt idx="14">
                  <c:v>19944</c:v>
                </c:pt>
                <c:pt idx="15">
                  <c:v>20368</c:v>
                </c:pt>
                <c:pt idx="16">
                  <c:v>20566</c:v>
                </c:pt>
                <c:pt idx="17">
                  <c:v>21716</c:v>
                </c:pt>
                <c:pt idx="18">
                  <c:v>21574</c:v>
                </c:pt>
                <c:pt idx="19">
                  <c:v>17287</c:v>
                </c:pt>
                <c:pt idx="20">
                  <c:v>17693</c:v>
                </c:pt>
                <c:pt idx="21">
                  <c:v>20499</c:v>
                </c:pt>
                <c:pt idx="22">
                  <c:v>21942</c:v>
                </c:pt>
                <c:pt idx="23">
                  <c:v>21287</c:v>
                </c:pt>
                <c:pt idx="24">
                  <c:v>24401</c:v>
                </c:pt>
                <c:pt idx="25">
                  <c:v>22154</c:v>
                </c:pt>
                <c:pt idx="26">
                  <c:v>18583</c:v>
                </c:pt>
                <c:pt idx="27">
                  <c:v>18432</c:v>
                </c:pt>
                <c:pt idx="28">
                  <c:v>17338</c:v>
                </c:pt>
                <c:pt idx="29">
                  <c:v>15962</c:v>
                </c:pt>
                <c:pt idx="30">
                  <c:v>21157</c:v>
                </c:pt>
                <c:pt idx="31">
                  <c:v>20149</c:v>
                </c:pt>
                <c:pt idx="32">
                  <c:v>45500</c:v>
                </c:pt>
                <c:pt idx="33">
                  <c:v>18425</c:v>
                </c:pt>
                <c:pt idx="34">
                  <c:v>22911</c:v>
                </c:pt>
                <c:pt idx="35">
                  <c:v>27054</c:v>
                </c:pt>
                <c:pt idx="36">
                  <c:v>22207</c:v>
                </c:pt>
                <c:pt idx="37">
                  <c:v>20493</c:v>
                </c:pt>
                <c:pt idx="38">
                  <c:v>21872</c:v>
                </c:pt>
                <c:pt idx="39">
                  <c:v>20144</c:v>
                </c:pt>
                <c:pt idx="40">
                  <c:v>18018</c:v>
                </c:pt>
              </c:numCache>
            </c:numRef>
          </c:val>
          <c:smooth val="0"/>
          <c:extLst>
            <c:ext xmlns:c16="http://schemas.microsoft.com/office/drawing/2014/chart" uri="{C3380CC4-5D6E-409C-BE32-E72D297353CC}">
              <c16:uniqueId val="{00000001-52C8-41FD-A91A-81599EEA3FC4}"/>
            </c:ext>
          </c:extLst>
        </c:ser>
        <c:dLbls>
          <c:showLegendKey val="0"/>
          <c:showVal val="0"/>
          <c:showCatName val="0"/>
          <c:showSerName val="0"/>
          <c:showPercent val="0"/>
          <c:showBubbleSize val="0"/>
        </c:dLbls>
        <c:smooth val="0"/>
        <c:axId val="-1956961392"/>
        <c:axId val="-1956960304"/>
      </c:lineChart>
      <c:catAx>
        <c:axId val="-195696139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0304"/>
        <c:crosses val="autoZero"/>
        <c:auto val="0"/>
        <c:lblAlgn val="ctr"/>
        <c:lblOffset val="100"/>
        <c:noMultiLvlLbl val="1"/>
      </c:catAx>
      <c:valAx>
        <c:axId val="-195696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139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chemeClr val="accent1">
                    <a:lumMod val="50000"/>
                  </a:schemeClr>
                </a:solidFill>
                <a:latin typeface="+mn-lt"/>
                <a:ea typeface="+mn-ea"/>
                <a:cs typeface="+mn-cs"/>
              </a:defRPr>
            </a:pPr>
            <a:endParaRPr lang="es-ES"/>
          </a:p>
        </c:txPr>
      </c:legendEntry>
      <c:overlay val="0"/>
      <c:spPr>
        <a:noFill/>
        <a:ln>
          <a:noFill/>
        </a:ln>
        <a:effectLst/>
      </c:spPr>
      <c:txPr>
        <a:bodyPr rot="0" spcFirstLastPara="1" vertOverflow="ellipsis" vert="horz" wrap="square" anchor="ctr" anchorCtr="1"/>
        <a:lstStyle/>
        <a:p>
          <a:pPr>
            <a:defRPr sz="8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a:solidFill>
                  <a:schemeClr val="accent1">
                    <a:lumMod val="75000"/>
                  </a:schemeClr>
                </a:solidFill>
                <a:latin typeface="+mn-lt"/>
              </a:rPr>
              <a:t>Resoluciones de grado por tramo de edad</a:t>
            </a:r>
          </a:p>
        </c:rich>
      </c:tx>
      <c:layout>
        <c:manualLayout>
          <c:xMode val="edge"/>
          <c:yMode val="edge"/>
          <c:x val="0.31840033153750519"/>
          <c:y val="4.3582630463007083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7B28-40F3-B973-5CB34CEEED38}"/>
              </c:ext>
            </c:extLst>
          </c:dPt>
          <c:dPt>
            <c:idx val="1"/>
            <c:invertIfNegative val="0"/>
            <c:bubble3D val="0"/>
            <c:spPr>
              <a:solidFill>
                <a:srgbClr val="993366"/>
              </a:solidFill>
              <a:ln w="25400">
                <a:noFill/>
              </a:ln>
            </c:spPr>
            <c:extLst>
              <c:ext xmlns:c16="http://schemas.microsoft.com/office/drawing/2014/chart" uri="{C3380CC4-5D6E-409C-BE32-E72D297353CC}">
                <c16:uniqueId val="{00000002-7B28-40F3-B973-5CB34CEEED38}"/>
              </c:ext>
            </c:extLst>
          </c:dPt>
          <c:dPt>
            <c:idx val="2"/>
            <c:invertIfNegative val="0"/>
            <c:bubble3D val="0"/>
            <c:spPr>
              <a:solidFill>
                <a:srgbClr val="CCFFFF"/>
              </a:solidFill>
              <a:ln w="25400">
                <a:noFill/>
              </a:ln>
            </c:spPr>
            <c:extLst>
              <c:ext xmlns:c16="http://schemas.microsoft.com/office/drawing/2014/chart" uri="{C3380CC4-5D6E-409C-BE32-E72D297353CC}">
                <c16:uniqueId val="{00000004-7B28-40F3-B973-5CB34CEEED38}"/>
              </c:ext>
            </c:extLst>
          </c:dPt>
          <c:dPt>
            <c:idx val="3"/>
            <c:invertIfNegative val="0"/>
            <c:bubble3D val="0"/>
            <c:spPr>
              <a:solidFill>
                <a:srgbClr val="660066"/>
              </a:solidFill>
              <a:ln w="25400">
                <a:noFill/>
              </a:ln>
            </c:spPr>
            <c:extLst>
              <c:ext xmlns:c16="http://schemas.microsoft.com/office/drawing/2014/chart" uri="{C3380CC4-5D6E-409C-BE32-E72D297353CC}">
                <c16:uniqueId val="{00000006-7B28-40F3-B973-5CB34CEEED38}"/>
              </c:ext>
            </c:extLst>
          </c:dPt>
          <c:dPt>
            <c:idx val="4"/>
            <c:invertIfNegative val="0"/>
            <c:bubble3D val="0"/>
            <c:spPr>
              <a:solidFill>
                <a:srgbClr val="0066CC"/>
              </a:solidFill>
              <a:ln w="25400">
                <a:noFill/>
              </a:ln>
            </c:spPr>
            <c:extLst>
              <c:ext xmlns:c16="http://schemas.microsoft.com/office/drawing/2014/chart" uri="{C3380CC4-5D6E-409C-BE32-E72D297353CC}">
                <c16:uniqueId val="{00000008-7B28-40F3-B973-5CB34CEEED38}"/>
              </c:ext>
            </c:extLst>
          </c:dPt>
          <c:dPt>
            <c:idx val="5"/>
            <c:invertIfNegative val="0"/>
            <c:bubble3D val="0"/>
            <c:spPr>
              <a:solidFill>
                <a:srgbClr val="CCCCFF"/>
              </a:solidFill>
              <a:ln w="25400">
                <a:noFill/>
              </a:ln>
            </c:spPr>
            <c:extLst>
              <c:ext xmlns:c16="http://schemas.microsoft.com/office/drawing/2014/chart" uri="{C3380CC4-5D6E-409C-BE32-E72D297353CC}">
                <c16:uniqueId val="{0000000A-7B28-40F3-B973-5CB34CEEED38}"/>
              </c:ext>
            </c:extLst>
          </c:dPt>
          <c:dPt>
            <c:idx val="6"/>
            <c:invertIfNegative val="0"/>
            <c:bubble3D val="0"/>
            <c:spPr>
              <a:solidFill>
                <a:srgbClr val="9966FF"/>
              </a:solidFill>
              <a:ln w="25400">
                <a:noFill/>
              </a:ln>
            </c:spPr>
            <c:extLst>
              <c:ext xmlns:c16="http://schemas.microsoft.com/office/drawing/2014/chart" uri="{C3380CC4-5D6E-409C-BE32-E72D297353CC}">
                <c16:uniqueId val="{0000000C-7B28-40F3-B973-5CB34CEEED38}"/>
              </c:ext>
            </c:extLst>
          </c:dPt>
          <c:dPt>
            <c:idx val="7"/>
            <c:invertIfNegative val="0"/>
            <c:bubble3D val="0"/>
            <c:spPr>
              <a:solidFill>
                <a:srgbClr val="99CCFF"/>
              </a:solidFill>
              <a:ln w="25400">
                <a:noFill/>
              </a:ln>
            </c:spPr>
            <c:extLst>
              <c:ext xmlns:c16="http://schemas.microsoft.com/office/drawing/2014/chart" uri="{C3380CC4-5D6E-409C-BE32-E72D297353CC}">
                <c16:uniqueId val="{0000000E-7B28-40F3-B973-5CB34CEEED38}"/>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28-40F3-B973-5CB34CEEED38}"/>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28-40F3-B973-5CB34CEEED38}"/>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28-40F3-B973-5CB34CEEED38}"/>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28-40F3-B973-5CB34CEEED38}"/>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28-40F3-B973-5CB34CEEED38}"/>
                </c:ext>
              </c:extLst>
            </c:dLbl>
            <c:dLbl>
              <c:idx val="5"/>
              <c:layout>
                <c:manualLayout>
                  <c:x val="5.6996822765575357E-3"/>
                  <c:y val="-8.570814769150297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28-40F3-B973-5CB34CEEED38}"/>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28-40F3-B973-5CB34CEEED38}"/>
                </c:ext>
              </c:extLst>
            </c:dLbl>
            <c:dLbl>
              <c:idx val="7"/>
              <c:layout>
                <c:manualLayout>
                  <c:x val="1.5659966846249481E-2"/>
                  <c:y val="-3.4030319163841173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28-40F3-B973-5CB34CEEED38}"/>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('36perfresol'!$E$27:$F$27,'36perfresol'!$H$27:$I$27,'36perfresol'!$K$27:$L$27,'36perfresol'!$N$27:$O$27)</c:f>
              <c:strCache>
                <c:ptCount val="8"/>
                <c:pt idx="0">
                  <c:v>&lt; 3</c:v>
                </c:pt>
                <c:pt idx="1">
                  <c:v>3 a 18</c:v>
                </c:pt>
                <c:pt idx="2">
                  <c:v>19 a 30</c:v>
                </c:pt>
                <c:pt idx="3">
                  <c:v>31 a 45</c:v>
                </c:pt>
                <c:pt idx="4">
                  <c:v>46 a 54</c:v>
                </c:pt>
                <c:pt idx="5">
                  <c:v>55 a 64</c:v>
                </c:pt>
                <c:pt idx="6">
                  <c:v>65 a 79</c:v>
                </c:pt>
                <c:pt idx="7">
                  <c:v>80 y +</c:v>
                </c:pt>
              </c:strCache>
            </c:strRef>
          </c:cat>
          <c:val>
            <c:numRef>
              <c:f>('36perfresol'!$E$23,'36perfresol'!$H$23,'36perfresol'!$K$23,'36perfresol'!$N$23,'36perfresol'!$Q$23,'36perfresol'!$T$23,'36perfresol'!$W$23,'36perfresol'!$Z$23)</c:f>
              <c:numCache>
                <c:formatCode>#,##0</c:formatCode>
                <c:ptCount val="8"/>
                <c:pt idx="0">
                  <c:v>5574</c:v>
                </c:pt>
                <c:pt idx="1">
                  <c:v>129569</c:v>
                </c:pt>
                <c:pt idx="2">
                  <c:v>67267</c:v>
                </c:pt>
                <c:pt idx="3">
                  <c:v>82886</c:v>
                </c:pt>
                <c:pt idx="4">
                  <c:v>91410</c:v>
                </c:pt>
                <c:pt idx="5">
                  <c:v>145722</c:v>
                </c:pt>
                <c:pt idx="6">
                  <c:v>416947</c:v>
                </c:pt>
                <c:pt idx="7">
                  <c:v>1042864</c:v>
                </c:pt>
              </c:numCache>
            </c:numRef>
          </c:val>
          <c:shape val="cylinder"/>
          <c:extLst>
            <c:ext xmlns:c16="http://schemas.microsoft.com/office/drawing/2014/chart" uri="{C3380CC4-5D6E-409C-BE32-E72D297353CC}">
              <c16:uniqueId val="{0000000F-7B28-40F3-B973-5CB34CEEED38}"/>
            </c:ext>
          </c:extLst>
        </c:ser>
        <c:dLbls>
          <c:showLegendKey val="0"/>
          <c:showVal val="0"/>
          <c:showCatName val="0"/>
          <c:showSerName val="0"/>
          <c:showPercent val="0"/>
          <c:showBubbleSize val="0"/>
        </c:dLbls>
        <c:gapWidth val="30"/>
        <c:shape val="box"/>
        <c:axId val="-1956965744"/>
        <c:axId val="-1956965200"/>
        <c:axId val="0"/>
      </c:bar3DChart>
      <c:catAx>
        <c:axId val="-195696574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956965200"/>
        <c:crosses val="autoZero"/>
        <c:auto val="1"/>
        <c:lblAlgn val="ctr"/>
        <c:lblOffset val="100"/>
        <c:tickLblSkip val="1"/>
        <c:tickMarkSkip val="1"/>
        <c:noMultiLvlLbl val="0"/>
      </c:catAx>
      <c:valAx>
        <c:axId val="-195696520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95696574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40000"/>
                <a:lumOff val="60000"/>
              </a:schemeClr>
            </a:solidFill>
            <a:ln>
              <a:solidFill>
                <a:schemeClr val="tx1"/>
              </a:solidFill>
            </a:ln>
            <a:effectLst/>
          </c:spPr>
          <c:invertIfNegative val="0"/>
          <c:dLbls>
            <c:dLbl>
              <c:idx val="0"/>
              <c:layout>
                <c:manualLayout>
                  <c:x val="1.935483870967742E-2"/>
                  <c:y val="0"/>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F1-4E84-A954-E966D9D4DEBC}"/>
                </c:ext>
              </c:extLst>
            </c:dLbl>
            <c:dLbl>
              <c:idx val="3"/>
              <c:layout>
                <c:manualLayout>
                  <c:x val="-3.8800257243489501E-17"/>
                  <c:y val="7.29927007299270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F1-4E84-A954-E966D9D4DEBC}"/>
                </c:ext>
              </c:extLst>
            </c:dLbl>
            <c:dLbl>
              <c:idx val="9"/>
              <c:layout>
                <c:manualLayout>
                  <c:x val="6.349206349206272E-3"/>
                  <c:y val="-8.921227030437367E-17"/>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F1-4E84-A954-E966D9D4DEBC}"/>
                </c:ext>
              </c:extLst>
            </c:dLbl>
            <c:spPr>
              <a:noFill/>
              <a:ln w="25400">
                <a:noFill/>
              </a:ln>
            </c:spPr>
            <c:txPr>
              <a:bodyPr wrap="square" lIns="38100" tIns="19050" rIns="38100" bIns="19050" anchor="ctr">
                <a:spAutoFit/>
              </a:bodyPr>
              <a:lstStyle/>
              <a:p>
                <a:pPr>
                  <a:defRPr sz="900" b="0" i="0" u="none" strike="noStrike" baseline="0">
                    <a:solidFill>
                      <a:schemeClr val="accent1">
                        <a:lumMod val="50000"/>
                      </a:schemeClr>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'21solsaad'!$B$10:$B$27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'21solsaad'!$D$10:$D$27</c:f>
              <c:numCache>
                <c:formatCode>#,##0</c:formatCode>
                <c:ptCount val="18"/>
                <c:pt idx="0">
                  <c:v>411417</c:v>
                </c:pt>
                <c:pt idx="1">
                  <c:v>57063</c:v>
                </c:pt>
                <c:pt idx="2">
                  <c:v>49263</c:v>
                </c:pt>
                <c:pt idx="3">
                  <c:v>45432</c:v>
                </c:pt>
                <c:pt idx="4">
                  <c:v>71366</c:v>
                </c:pt>
                <c:pt idx="5">
                  <c:v>24038</c:v>
                </c:pt>
                <c:pt idx="6">
                  <c:v>159998</c:v>
                </c:pt>
                <c:pt idx="7">
                  <c:v>98427</c:v>
                </c:pt>
                <c:pt idx="8">
                  <c:v>371456</c:v>
                </c:pt>
                <c:pt idx="9">
                  <c:v>213107</c:v>
                </c:pt>
                <c:pt idx="10">
                  <c:v>58552</c:v>
                </c:pt>
                <c:pt idx="11">
                  <c:v>84329</c:v>
                </c:pt>
                <c:pt idx="12">
                  <c:v>253141</c:v>
                </c:pt>
                <c:pt idx="13">
                  <c:v>65981</c:v>
                </c:pt>
                <c:pt idx="14">
                  <c:v>21790</c:v>
                </c:pt>
                <c:pt idx="15">
                  <c:v>116122</c:v>
                </c:pt>
                <c:pt idx="16">
                  <c:v>14871</c:v>
                </c:pt>
                <c:pt idx="17">
                  <c:v>5498</c:v>
                </c:pt>
              </c:numCache>
            </c:numRef>
          </c:val>
          <c:extLst>
            <c:ext xmlns:c16="http://schemas.microsoft.com/office/drawing/2014/chart" uri="{C3380CC4-5D6E-409C-BE32-E72D297353CC}">
              <c16:uniqueId val="{00000003-1BF1-4E84-A954-E966D9D4DEBC}"/>
            </c:ext>
          </c:extLst>
        </c:ser>
        <c:dLbls>
          <c:showLegendKey val="0"/>
          <c:showVal val="0"/>
          <c:showCatName val="0"/>
          <c:showSerName val="0"/>
          <c:showPercent val="0"/>
          <c:showBubbleSize val="0"/>
        </c:dLbls>
        <c:gapWidth val="27"/>
        <c:overlap val="-27"/>
        <c:axId val="711914816"/>
        <c:axId val="711915904"/>
      </c:barChart>
      <c:catAx>
        <c:axId val="711914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2700000" vert="horz"/>
          <a:lstStyle/>
          <a:p>
            <a:pPr>
              <a:defRPr sz="1000" b="1" i="0" u="none" strike="noStrike" baseline="0">
                <a:solidFill>
                  <a:schemeClr val="accent1">
                    <a:lumMod val="50000"/>
                  </a:schemeClr>
                </a:solidFill>
                <a:latin typeface="Calibri"/>
                <a:ea typeface="Calibri"/>
                <a:cs typeface="Calibri"/>
              </a:defRPr>
            </a:pPr>
            <a:endParaRPr lang="es-ES"/>
          </a:p>
        </c:txPr>
        <c:crossAx val="711915904"/>
        <c:crosses val="autoZero"/>
        <c:auto val="1"/>
        <c:lblAlgn val="ctr"/>
        <c:lblOffset val="100"/>
        <c:noMultiLvlLbl val="0"/>
      </c:catAx>
      <c:valAx>
        <c:axId val="711915904"/>
        <c:scaling>
          <c:orientation val="minMax"/>
        </c:scaling>
        <c:delete val="0"/>
        <c:axPos val="l"/>
        <c:numFmt formatCode="#,##0" sourceLinked="1"/>
        <c:majorTickMark val="none"/>
        <c:minorTickMark val="none"/>
        <c:tickLblPos val="nextTo"/>
        <c:spPr>
          <a:noFill/>
          <a:ln>
            <a:solidFill>
              <a:schemeClr val="tx1"/>
            </a:solidFill>
          </a:ln>
          <a:effectLst/>
        </c:spPr>
        <c:txPr>
          <a:bodyPr rot="0" vert="horz"/>
          <a:lstStyle/>
          <a:p>
            <a:pPr>
              <a:defRPr sz="900" b="0" i="0" u="none" strike="noStrike" baseline="0">
                <a:solidFill>
                  <a:schemeClr val="accent1">
                    <a:lumMod val="50000"/>
                  </a:schemeClr>
                </a:solidFill>
                <a:latin typeface="Calibri"/>
                <a:ea typeface="Calibri"/>
                <a:cs typeface="Calibri"/>
              </a:defRPr>
            </a:pPr>
            <a:endParaRPr lang="es-ES"/>
          </a:p>
        </c:txPr>
        <c:crossAx val="71191481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8000"/>
          </a:solidFill>
          <a:latin typeface="Calibri"/>
          <a:ea typeface="Calibri"/>
          <a:cs typeface="Calibri"/>
        </a:defRPr>
      </a:pPr>
      <a:endParaRPr lang="es-ES"/>
    </a:p>
  </c:tx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a:solidFill>
                  <a:schemeClr val="accent1">
                    <a:lumMod val="75000"/>
                  </a:schemeClr>
                </a:solidFill>
                <a:latin typeface="+mn-lt"/>
              </a:rPr>
              <a:t>Resoluciones de</a:t>
            </a:r>
            <a:r>
              <a:rPr lang="es-ES" sz="1100" baseline="0">
                <a:solidFill>
                  <a:schemeClr val="accent1">
                    <a:lumMod val="75000"/>
                  </a:schemeClr>
                </a:solidFill>
                <a:latin typeface="+mn-lt"/>
              </a:rPr>
              <a:t> grado </a:t>
            </a:r>
            <a:r>
              <a:rPr lang="es-ES" sz="1100">
                <a:solidFill>
                  <a:schemeClr val="accent1">
                    <a:lumMod val="75000"/>
                  </a:schemeClr>
                </a:solidFill>
                <a:latin typeface="+mn-lt"/>
              </a:rPr>
              <a:t>por sexo</a:t>
            </a:r>
          </a:p>
        </c:rich>
      </c:tx>
      <c:layout>
        <c:manualLayout>
          <c:xMode val="edge"/>
          <c:yMode val="edge"/>
          <c:x val="0.11201565264474136"/>
          <c:y val="2.022836745126556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7D21-4537-9746-77BFBEC8BD58}"/>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7D21-4537-9746-77BFBEC8BD58}"/>
              </c:ext>
            </c:extLst>
          </c:dPt>
          <c:dLbls>
            <c:dLbl>
              <c:idx val="0"/>
              <c:layout>
                <c:manualLayout>
                  <c:x val="8.0135532627387096E-2"/>
                  <c:y val="-9.0920753878366706E-2"/>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D21-4537-9746-77BFBEC8BD58}"/>
                </c:ext>
              </c:extLst>
            </c:dLbl>
            <c:dLbl>
              <c:idx val="1"/>
              <c:layout>
                <c:manualLayout>
                  <c:x val="1.0355457255287812E-4"/>
                  <c:y val="-0.10288840286921544"/>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7D21-4537-9746-77BFBEC8BD58}"/>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D21-4537-9746-77BFBEC8BD58}"/>
                </c:ext>
              </c:extLst>
            </c:dLbl>
            <c:numFmt formatCode="0%" sourceLinked="0"/>
            <c:spPr>
              <a:noFill/>
              <a:ln w="25400">
                <a:noFill/>
              </a:ln>
            </c:spPr>
            <c:txPr>
              <a:bodyPr wrap="square" lIns="38100" tIns="19050" rIns="38100" bIns="19050" anchor="ctr">
                <a:spAutoFit/>
              </a:bodyPr>
              <a:lstStyle/>
              <a:p>
                <a:pPr>
                  <a:defRPr sz="1050" b="1" i="0" u="none" strike="noStrike" baseline="0">
                    <a:solidFill>
                      <a:schemeClr val="accent1">
                        <a:lumMod val="75000"/>
                      </a:schemeClr>
                    </a:solidFill>
                    <a:latin typeface="+mn-lt"/>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('36perfresol'!$B$12,'36perfresol'!$B$17)</c:f>
              <c:strCache>
                <c:ptCount val="2"/>
                <c:pt idx="0">
                  <c:v>Mujer</c:v>
                </c:pt>
                <c:pt idx="1">
                  <c:v>Hombre</c:v>
                </c:pt>
              </c:strCache>
            </c:strRef>
          </c:cat>
          <c:val>
            <c:numRef>
              <c:f>('36perfresol'!$AC$16,'36perfresol'!$AC$21)</c:f>
              <c:numCache>
                <c:formatCode>#,##0</c:formatCode>
                <c:ptCount val="2"/>
                <c:pt idx="0">
                  <c:v>1241464</c:v>
                </c:pt>
                <c:pt idx="1">
                  <c:v>740775</c:v>
                </c:pt>
              </c:numCache>
            </c:numRef>
          </c:val>
          <c:extLst>
            <c:ext xmlns:c16="http://schemas.microsoft.com/office/drawing/2014/chart" uri="{C3380CC4-5D6E-409C-BE32-E72D297353CC}">
              <c16:uniqueId val="{00000004-7D21-4537-9746-77BFBEC8BD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r">
              <a:defRPr sz="1100" b="1" i="0" u="none" strike="noStrike" baseline="0">
                <a:solidFill>
                  <a:schemeClr val="accent1">
                    <a:lumMod val="75000"/>
                  </a:schemeClr>
                </a:solidFill>
                <a:latin typeface="Verdana"/>
                <a:ea typeface="Verdana"/>
                <a:cs typeface="Verdana"/>
              </a:defRPr>
            </a:pPr>
            <a:r>
              <a:rPr lang="es-ES" sz="1100">
                <a:solidFill>
                  <a:schemeClr val="accent1">
                    <a:lumMod val="75000"/>
                  </a:schemeClr>
                </a:solidFill>
                <a:latin typeface="+mn-lt"/>
              </a:rPr>
              <a:t>Distribución por Grado de Resolución de cada tramo de edad. Mujeres</a:t>
            </a:r>
          </a:p>
        </c:rich>
      </c:tx>
      <c:layout>
        <c:manualLayout>
          <c:xMode val="edge"/>
          <c:yMode val="edge"/>
          <c:x val="0.20075390966754156"/>
          <c:y val="1.3772746110085525E-2"/>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C53-41DD-9E7E-C299E7BB238A}"/>
              </c:ext>
            </c:extLst>
          </c:dPt>
          <c:dPt>
            <c:idx val="1"/>
            <c:invertIfNegative val="0"/>
            <c:bubble3D val="0"/>
            <c:extLst>
              <c:ext xmlns:c16="http://schemas.microsoft.com/office/drawing/2014/chart" uri="{C3380CC4-5D6E-409C-BE32-E72D297353CC}">
                <c16:uniqueId val="{00000001-EC53-41DD-9E7E-C299E7BB238A}"/>
              </c:ext>
            </c:extLst>
          </c:dPt>
          <c:dPt>
            <c:idx val="2"/>
            <c:invertIfNegative val="0"/>
            <c:bubble3D val="0"/>
            <c:extLst>
              <c:ext xmlns:c16="http://schemas.microsoft.com/office/drawing/2014/chart" uri="{C3380CC4-5D6E-409C-BE32-E72D297353CC}">
                <c16:uniqueId val="{00000002-EC53-41DD-9E7E-C299E7BB238A}"/>
              </c:ext>
            </c:extLst>
          </c:dPt>
          <c:dPt>
            <c:idx val="3"/>
            <c:invertIfNegative val="0"/>
            <c:bubble3D val="0"/>
            <c:extLst>
              <c:ext xmlns:c16="http://schemas.microsoft.com/office/drawing/2014/chart" uri="{C3380CC4-5D6E-409C-BE32-E72D297353CC}">
                <c16:uniqueId val="{00000003-EC53-41DD-9E7E-C299E7BB238A}"/>
              </c:ext>
            </c:extLst>
          </c:dPt>
          <c:dPt>
            <c:idx val="4"/>
            <c:invertIfNegative val="0"/>
            <c:bubble3D val="0"/>
            <c:extLst>
              <c:ext xmlns:c16="http://schemas.microsoft.com/office/drawing/2014/chart" uri="{C3380CC4-5D6E-409C-BE32-E72D297353CC}">
                <c16:uniqueId val="{00000004-EC53-41DD-9E7E-C299E7BB238A}"/>
              </c:ext>
            </c:extLst>
          </c:dPt>
          <c:dPt>
            <c:idx val="5"/>
            <c:invertIfNegative val="0"/>
            <c:bubble3D val="0"/>
            <c:extLst>
              <c:ext xmlns:c16="http://schemas.microsoft.com/office/drawing/2014/chart" uri="{C3380CC4-5D6E-409C-BE32-E72D297353CC}">
                <c16:uniqueId val="{00000005-EC53-41DD-9E7E-C299E7BB238A}"/>
              </c:ext>
            </c:extLst>
          </c:dPt>
          <c:dPt>
            <c:idx val="6"/>
            <c:invertIfNegative val="0"/>
            <c:bubble3D val="0"/>
            <c:extLst>
              <c:ext xmlns:c16="http://schemas.microsoft.com/office/drawing/2014/chart" uri="{C3380CC4-5D6E-409C-BE32-E72D297353CC}">
                <c16:uniqueId val="{00000006-EC53-41DD-9E7E-C299E7BB238A}"/>
              </c:ext>
            </c:extLst>
          </c:dPt>
          <c:dPt>
            <c:idx val="7"/>
            <c:invertIfNegative val="0"/>
            <c:bubble3D val="0"/>
            <c:extLst>
              <c:ext xmlns:c16="http://schemas.microsoft.com/office/drawing/2014/chart" uri="{C3380CC4-5D6E-409C-BE32-E72D297353CC}">
                <c16:uniqueId val="{00000007-EC53-41DD-9E7E-C299E7BB238A}"/>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C53-41DD-9E7E-C299E7BB238A}"/>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C53-41DD-9E7E-C299E7BB238A}"/>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C53-41DD-9E7E-C299E7BB238A}"/>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53-41DD-9E7E-C299E7BB238A}"/>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C53-41DD-9E7E-C299E7BB238A}"/>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53-41DD-9E7E-C299E7BB238A}"/>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C53-41DD-9E7E-C299E7BB238A}"/>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C53-41DD-9E7E-C299E7BB238A}"/>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('36aperfresol_graf'!$E$12,'36aperfresol_graf'!$G$12,'36aperfresol_graf'!$I$12,'36aperfresol_graf'!$K$12,'36aperfresol_graf'!$M$12,'36aperfresol_graf'!$O$12,'36aperfresol_graf'!$Q$12,'36aperfresol_graf'!$S$12)</c:f>
              <c:numCache>
                <c:formatCode>#,##0</c:formatCode>
                <c:ptCount val="8"/>
                <c:pt idx="0">
                  <c:v>643</c:v>
                </c:pt>
                <c:pt idx="1">
                  <c:v>10369</c:v>
                </c:pt>
                <c:pt idx="2">
                  <c:v>6171</c:v>
                </c:pt>
                <c:pt idx="3">
                  <c:v>9081</c:v>
                </c:pt>
                <c:pt idx="4">
                  <c:v>8588</c:v>
                </c:pt>
                <c:pt idx="5">
                  <c:v>11738</c:v>
                </c:pt>
                <c:pt idx="6">
                  <c:v>39841</c:v>
                </c:pt>
                <c:pt idx="7">
                  <c:v>186988</c:v>
                </c:pt>
              </c:numCache>
            </c:numRef>
          </c:val>
          <c:extLst>
            <c:ext xmlns:c15="http://schemas.microsoft.com/office/drawing/2012/chart" uri="{02D57815-91ED-43cb-92C2-25804820EDAC}">
              <c15:datalabelsRange>
                <c15:f>'36aperfresol_graf'!$V$12:$AC$12</c15:f>
                <c15:dlblRangeCache>
                  <c:ptCount val="8"/>
                  <c:pt idx="0">
                    <c:v>26%</c:v>
                  </c:pt>
                  <c:pt idx="1">
                    <c:v>25%</c:v>
                  </c:pt>
                  <c:pt idx="2">
                    <c:v>24%</c:v>
                  </c:pt>
                  <c:pt idx="3">
                    <c:v>25%</c:v>
                  </c:pt>
                  <c:pt idx="4">
                    <c:v>20%</c:v>
                  </c:pt>
                  <c:pt idx="5">
                    <c:v>16%</c:v>
                  </c:pt>
                  <c:pt idx="6">
                    <c:v>15%</c:v>
                  </c:pt>
                  <c:pt idx="7">
                    <c:v>25%</c:v>
                  </c:pt>
                </c15:dlblRangeCache>
              </c15:datalabelsRange>
            </c:ext>
            <c:ext xmlns:c16="http://schemas.microsoft.com/office/drawing/2014/chart" uri="{C3380CC4-5D6E-409C-BE32-E72D297353CC}">
              <c16:uniqueId val="{00000008-EC53-41DD-9E7E-C299E7BB238A}"/>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C53-41DD-9E7E-C299E7BB238A}"/>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C53-41DD-9E7E-C299E7BB238A}"/>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C53-41DD-9E7E-C299E7BB238A}"/>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C53-41DD-9E7E-C299E7BB238A}"/>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C53-41DD-9E7E-C299E7BB238A}"/>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C53-41DD-9E7E-C299E7BB238A}"/>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C53-41DD-9E7E-C299E7BB238A}"/>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C53-41DD-9E7E-C299E7BB238A}"/>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('36aperfresol_graf'!$E$13,'36aperfresol_graf'!$G$13,'36aperfresol_graf'!$I$13,'36aperfresol_graf'!$K$13,'36aperfresol_graf'!$M$13,'36aperfresol_graf'!$O$13,'36aperfresol_graf'!$Q$13,'36aperfresol_graf'!$S$13)</c:f>
              <c:numCache>
                <c:formatCode>#,##0</c:formatCode>
                <c:ptCount val="8"/>
                <c:pt idx="0">
                  <c:v>815</c:v>
                </c:pt>
                <c:pt idx="1">
                  <c:v>12203</c:v>
                </c:pt>
                <c:pt idx="2">
                  <c:v>7873</c:v>
                </c:pt>
                <c:pt idx="3">
                  <c:v>11673</c:v>
                </c:pt>
                <c:pt idx="4">
                  <c:v>13095</c:v>
                </c:pt>
                <c:pt idx="5">
                  <c:v>21095</c:v>
                </c:pt>
                <c:pt idx="6">
                  <c:v>68328</c:v>
                </c:pt>
                <c:pt idx="7">
                  <c:v>239782</c:v>
                </c:pt>
              </c:numCache>
            </c:numRef>
          </c:val>
          <c:extLst>
            <c:ext xmlns:c15="http://schemas.microsoft.com/office/drawing/2012/chart" uri="{02D57815-91ED-43cb-92C2-25804820EDAC}">
              <c15:datalabelsRange>
                <c15:f>'36aperfresol_graf'!$V$13:$AC$13</c15:f>
                <c15:dlblRangeCache>
                  <c:ptCount val="8"/>
                  <c:pt idx="0">
                    <c:v>33%</c:v>
                  </c:pt>
                  <c:pt idx="1">
                    <c:v>29%</c:v>
                  </c:pt>
                  <c:pt idx="2">
                    <c:v>30%</c:v>
                  </c:pt>
                  <c:pt idx="3">
                    <c:v>32%</c:v>
                  </c:pt>
                  <c:pt idx="4">
                    <c:v>30%</c:v>
                  </c:pt>
                  <c:pt idx="5">
                    <c:v>29%</c:v>
                  </c:pt>
                  <c:pt idx="6">
                    <c:v>26%</c:v>
                  </c:pt>
                  <c:pt idx="7">
                    <c:v>32%</c:v>
                  </c:pt>
                </c15:dlblRangeCache>
              </c15:datalabelsRange>
            </c:ext>
            <c:ext xmlns:c16="http://schemas.microsoft.com/office/drawing/2014/chart" uri="{C3380CC4-5D6E-409C-BE32-E72D297353CC}">
              <c16:uniqueId val="{00000011-EC53-41DD-9E7E-C299E7BB238A}"/>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C53-41DD-9E7E-C299E7BB238A}"/>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C53-41DD-9E7E-C299E7BB238A}"/>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C53-41DD-9E7E-C299E7BB238A}"/>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C53-41DD-9E7E-C299E7BB238A}"/>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C53-41DD-9E7E-C299E7BB238A}"/>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C53-41DD-9E7E-C299E7BB238A}"/>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C53-41DD-9E7E-C299E7BB238A}"/>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C53-41DD-9E7E-C299E7BB238A}"/>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('36aperfresol_graf'!$E$14,'36aperfresol_graf'!$G$14,'36aperfresol_graf'!$I$14,'36aperfresol_graf'!$K$14,'36aperfresol_graf'!$M$14,'36aperfresol_graf'!$O$14,'36aperfresol_graf'!$Q$14,'36aperfresol_graf'!$S$14)</c:f>
              <c:numCache>
                <c:formatCode>#,##0</c:formatCode>
                <c:ptCount val="8"/>
                <c:pt idx="0">
                  <c:v>360</c:v>
                </c:pt>
                <c:pt idx="1">
                  <c:v>8930</c:v>
                </c:pt>
                <c:pt idx="2">
                  <c:v>7110</c:v>
                </c:pt>
                <c:pt idx="3">
                  <c:v>9828</c:v>
                </c:pt>
                <c:pt idx="4">
                  <c:v>13141</c:v>
                </c:pt>
                <c:pt idx="5">
                  <c:v>23249</c:v>
                </c:pt>
                <c:pt idx="6">
                  <c:v>83965</c:v>
                </c:pt>
                <c:pt idx="7">
                  <c:v>208855</c:v>
                </c:pt>
              </c:numCache>
            </c:numRef>
          </c:val>
          <c:extLst>
            <c:ext xmlns:c15="http://schemas.microsoft.com/office/drawing/2012/chart" uri="{02D57815-91ED-43cb-92C2-25804820EDAC}">
              <c15:datalabelsRange>
                <c15:f>'36aperfresol_graf'!$V$14:$AC$14</c15:f>
                <c15:dlblRangeCache>
                  <c:ptCount val="8"/>
                  <c:pt idx="0">
                    <c:v>15%</c:v>
                  </c:pt>
                  <c:pt idx="1">
                    <c:v>21%</c:v>
                  </c:pt>
                  <c:pt idx="2">
                    <c:v>27%</c:v>
                  </c:pt>
                  <c:pt idx="3">
                    <c:v>27%</c:v>
                  </c:pt>
                  <c:pt idx="4">
                    <c:v>31%</c:v>
                  </c:pt>
                  <c:pt idx="5">
                    <c:v>32%</c:v>
                  </c:pt>
                  <c:pt idx="6">
                    <c:v>32%</c:v>
                  </c:pt>
                  <c:pt idx="7">
                    <c:v>28%</c:v>
                  </c:pt>
                </c15:dlblRangeCache>
              </c15:datalabelsRange>
            </c:ext>
            <c:ext xmlns:c16="http://schemas.microsoft.com/office/drawing/2014/chart" uri="{C3380CC4-5D6E-409C-BE32-E72D297353CC}">
              <c16:uniqueId val="{0000001A-EC53-41DD-9E7E-C299E7BB238A}"/>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C53-41DD-9E7E-C299E7BB238A}"/>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C53-41DD-9E7E-C299E7BB238A}"/>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C53-41DD-9E7E-C299E7BB238A}"/>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C53-41DD-9E7E-C299E7BB238A}"/>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C53-41DD-9E7E-C299E7BB238A}"/>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C53-41DD-9E7E-C299E7BB238A}"/>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C53-41DD-9E7E-C299E7BB238A}"/>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C53-41DD-9E7E-C299E7BB238A}"/>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('36aperfresol_graf'!$E$15,'36aperfresol_graf'!$G$15,'36aperfresol_graf'!$I$15,'36aperfresol_graf'!$K$15,'36aperfresol_graf'!$M$15,'36aperfresol_graf'!$O$15,'36aperfresol_graf'!$Q$15,'36aperfresol_graf'!$S$15)</c:f>
              <c:numCache>
                <c:formatCode>#,##0</c:formatCode>
                <c:ptCount val="8"/>
                <c:pt idx="0">
                  <c:v>634</c:v>
                </c:pt>
                <c:pt idx="1">
                  <c:v>10683</c:v>
                </c:pt>
                <c:pt idx="2">
                  <c:v>4711</c:v>
                </c:pt>
                <c:pt idx="3">
                  <c:v>5370</c:v>
                </c:pt>
                <c:pt idx="4">
                  <c:v>8256</c:v>
                </c:pt>
                <c:pt idx="5">
                  <c:v>16484</c:v>
                </c:pt>
                <c:pt idx="6">
                  <c:v>69380</c:v>
                </c:pt>
                <c:pt idx="7">
                  <c:v>122225</c:v>
                </c:pt>
              </c:numCache>
            </c:numRef>
          </c:val>
          <c:extLst>
            <c:ext xmlns:c15="http://schemas.microsoft.com/office/drawing/2012/chart" uri="{02D57815-91ED-43cb-92C2-25804820EDAC}">
              <c15:datalabelsRange>
                <c15:f>'36aperfresol_graf'!$V$15:$AC$15</c15:f>
                <c15:dlblRangeCache>
                  <c:ptCount val="8"/>
                  <c:pt idx="0">
                    <c:v>26%</c:v>
                  </c:pt>
                  <c:pt idx="1">
                    <c:v>25%</c:v>
                  </c:pt>
                  <c:pt idx="2">
                    <c:v>18%</c:v>
                  </c:pt>
                  <c:pt idx="3">
                    <c:v>15%</c:v>
                  </c:pt>
                  <c:pt idx="4">
                    <c:v>19%</c:v>
                  </c:pt>
                  <c:pt idx="5">
                    <c:v>23%</c:v>
                  </c:pt>
                  <c:pt idx="6">
                    <c:v>27%</c:v>
                  </c:pt>
                  <c:pt idx="7">
                    <c:v>16%</c:v>
                  </c:pt>
                </c15:dlblRangeCache>
              </c15:datalabelsRange>
            </c:ext>
            <c:ext xmlns:c16="http://schemas.microsoft.com/office/drawing/2014/chart" uri="{C3380CC4-5D6E-409C-BE32-E72D297353CC}">
              <c16:uniqueId val="{00000023-EC53-41DD-9E7E-C299E7BB238A}"/>
            </c:ext>
          </c:extLst>
        </c:ser>
        <c:dLbls>
          <c:dLblPos val="ctr"/>
          <c:showLegendKey val="0"/>
          <c:showVal val="1"/>
          <c:showCatName val="0"/>
          <c:showSerName val="0"/>
          <c:showPercent val="0"/>
          <c:showBubbleSize val="0"/>
        </c:dLbls>
        <c:gapWidth val="30"/>
        <c:overlap val="100"/>
        <c:axId val="-1839928848"/>
        <c:axId val="-1839928304"/>
      </c:barChart>
      <c:catAx>
        <c:axId val="-183992884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839928304"/>
        <c:crosses val="autoZero"/>
        <c:auto val="1"/>
        <c:lblAlgn val="ctr"/>
        <c:lblOffset val="100"/>
        <c:noMultiLvlLbl val="0"/>
      </c:catAx>
      <c:valAx>
        <c:axId val="-183992830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83992884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b="1" i="0" baseline="0">
                <a:solidFill>
                  <a:schemeClr val="accent1">
                    <a:lumMod val="75000"/>
                  </a:schemeClr>
                </a:solidFill>
                <a:effectLst/>
                <a:latin typeface="+mn-lt"/>
              </a:rPr>
              <a:t>Distribución por Grado de Resolución de cada tramo de edad. Hombres</a:t>
            </a:r>
            <a:endParaRPr lang="es-ES" sz="1100">
              <a:solidFill>
                <a:schemeClr val="accent1">
                  <a:lumMod val="75000"/>
                </a:schemeClr>
              </a:solidFill>
              <a:effectLst/>
              <a:latin typeface="+mn-lt"/>
            </a:endParaRPr>
          </a:p>
        </c:rich>
      </c:tx>
      <c:layout>
        <c:manualLayout>
          <c:xMode val="edge"/>
          <c:yMode val="edge"/>
          <c:x val="0.20047865278218635"/>
          <c:y val="4.3584880357108646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4453-422D-A19C-0E47FF826DFE}"/>
              </c:ext>
            </c:extLst>
          </c:dPt>
          <c:dPt>
            <c:idx val="1"/>
            <c:invertIfNegative val="0"/>
            <c:bubble3D val="0"/>
            <c:extLst>
              <c:ext xmlns:c16="http://schemas.microsoft.com/office/drawing/2014/chart" uri="{C3380CC4-5D6E-409C-BE32-E72D297353CC}">
                <c16:uniqueId val="{00000001-4453-422D-A19C-0E47FF826DFE}"/>
              </c:ext>
            </c:extLst>
          </c:dPt>
          <c:dPt>
            <c:idx val="2"/>
            <c:invertIfNegative val="0"/>
            <c:bubble3D val="0"/>
            <c:extLst>
              <c:ext xmlns:c16="http://schemas.microsoft.com/office/drawing/2014/chart" uri="{C3380CC4-5D6E-409C-BE32-E72D297353CC}">
                <c16:uniqueId val="{00000002-4453-422D-A19C-0E47FF826DFE}"/>
              </c:ext>
            </c:extLst>
          </c:dPt>
          <c:dPt>
            <c:idx val="3"/>
            <c:invertIfNegative val="0"/>
            <c:bubble3D val="0"/>
            <c:extLst>
              <c:ext xmlns:c16="http://schemas.microsoft.com/office/drawing/2014/chart" uri="{C3380CC4-5D6E-409C-BE32-E72D297353CC}">
                <c16:uniqueId val="{00000003-4453-422D-A19C-0E47FF826DFE}"/>
              </c:ext>
            </c:extLst>
          </c:dPt>
          <c:dPt>
            <c:idx val="4"/>
            <c:invertIfNegative val="0"/>
            <c:bubble3D val="0"/>
            <c:extLst>
              <c:ext xmlns:c16="http://schemas.microsoft.com/office/drawing/2014/chart" uri="{C3380CC4-5D6E-409C-BE32-E72D297353CC}">
                <c16:uniqueId val="{00000004-4453-422D-A19C-0E47FF826DFE}"/>
              </c:ext>
            </c:extLst>
          </c:dPt>
          <c:dPt>
            <c:idx val="5"/>
            <c:invertIfNegative val="0"/>
            <c:bubble3D val="0"/>
            <c:extLst>
              <c:ext xmlns:c16="http://schemas.microsoft.com/office/drawing/2014/chart" uri="{C3380CC4-5D6E-409C-BE32-E72D297353CC}">
                <c16:uniqueId val="{00000005-4453-422D-A19C-0E47FF826DFE}"/>
              </c:ext>
            </c:extLst>
          </c:dPt>
          <c:dPt>
            <c:idx val="6"/>
            <c:invertIfNegative val="0"/>
            <c:bubble3D val="0"/>
            <c:extLst>
              <c:ext xmlns:c16="http://schemas.microsoft.com/office/drawing/2014/chart" uri="{C3380CC4-5D6E-409C-BE32-E72D297353CC}">
                <c16:uniqueId val="{00000006-4453-422D-A19C-0E47FF826DFE}"/>
              </c:ext>
            </c:extLst>
          </c:dPt>
          <c:dPt>
            <c:idx val="7"/>
            <c:invertIfNegative val="0"/>
            <c:bubble3D val="0"/>
            <c:extLst>
              <c:ext xmlns:c16="http://schemas.microsoft.com/office/drawing/2014/chart" uri="{C3380CC4-5D6E-409C-BE32-E72D297353CC}">
                <c16:uniqueId val="{00000007-4453-422D-A19C-0E47FF826DFE}"/>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453-422D-A19C-0E47FF826DFE}"/>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453-422D-A19C-0E47FF826DFE}"/>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453-422D-A19C-0E47FF826DFE}"/>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453-422D-A19C-0E47FF826DFE}"/>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453-422D-A19C-0E47FF826DFE}"/>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453-422D-A19C-0E47FF826DFE}"/>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453-422D-A19C-0E47FF826DFE}"/>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453-422D-A19C-0E47FF826DFE}"/>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('36aperfresol_graf'!$E$17,'36aperfresol_graf'!$G$17,'36aperfresol_graf'!$I$17,'36aperfresol_graf'!$K$17,'36aperfresol_graf'!$M$17,'36aperfresol_graf'!$O$17,'36aperfresol_graf'!$Q$17,'36aperfresol_graf'!$S$17)</c:f>
              <c:numCache>
                <c:formatCode>#,##0</c:formatCode>
                <c:ptCount val="8"/>
                <c:pt idx="0">
                  <c:v>780</c:v>
                </c:pt>
                <c:pt idx="1">
                  <c:v>22052</c:v>
                </c:pt>
                <c:pt idx="2">
                  <c:v>9520</c:v>
                </c:pt>
                <c:pt idx="3">
                  <c:v>11176</c:v>
                </c:pt>
                <c:pt idx="4">
                  <c:v>9730</c:v>
                </c:pt>
                <c:pt idx="5">
                  <c:v>12881</c:v>
                </c:pt>
                <c:pt idx="6">
                  <c:v>29688</c:v>
                </c:pt>
                <c:pt idx="7">
                  <c:v>59816</c:v>
                </c:pt>
              </c:numCache>
            </c:numRef>
          </c:val>
          <c:extLst>
            <c:ext xmlns:c15="http://schemas.microsoft.com/office/drawing/2012/chart" uri="{02D57815-91ED-43cb-92C2-25804820EDAC}">
              <c15:datalabelsRange>
                <c15:f>'36aperfresol_graf'!$V$17:$AC$17</c15:f>
                <c15:dlblRangeCache>
                  <c:ptCount val="8"/>
                  <c:pt idx="0">
                    <c:v>25%</c:v>
                  </c:pt>
                  <c:pt idx="1">
                    <c:v>25%</c:v>
                  </c:pt>
                  <c:pt idx="2">
                    <c:v>23%</c:v>
                  </c:pt>
                  <c:pt idx="3">
                    <c:v>24%</c:v>
                  </c:pt>
                  <c:pt idx="4">
                    <c:v>20%</c:v>
                  </c:pt>
                  <c:pt idx="5">
                    <c:v>18%</c:v>
                  </c:pt>
                  <c:pt idx="6">
                    <c:v>19%</c:v>
                  </c:pt>
                  <c:pt idx="7">
                    <c:v>21%</c:v>
                  </c:pt>
                </c15:dlblRangeCache>
              </c15:datalabelsRange>
            </c:ext>
            <c:ext xmlns:c16="http://schemas.microsoft.com/office/drawing/2014/chart" uri="{C3380CC4-5D6E-409C-BE32-E72D297353CC}">
              <c16:uniqueId val="{00000008-4453-422D-A19C-0E47FF826DFE}"/>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453-422D-A19C-0E47FF826DFE}"/>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453-422D-A19C-0E47FF826DFE}"/>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453-422D-A19C-0E47FF826DFE}"/>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453-422D-A19C-0E47FF826DFE}"/>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4453-422D-A19C-0E47FF826DFE}"/>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4453-422D-A19C-0E47FF826DFE}"/>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4453-422D-A19C-0E47FF826DFE}"/>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4453-422D-A19C-0E47FF826DFE}"/>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('36aperfresol_graf'!$E$18,'36aperfresol_graf'!$G$18,'36aperfresol_graf'!$I$18,'36aperfresol_graf'!$K$18,'36aperfresol_graf'!$M$18,'36aperfresol_graf'!$O$18,'36aperfresol_graf'!$Q$18,'36aperfresol_graf'!$S$18)</c:f>
              <c:numCache>
                <c:formatCode>#,##0</c:formatCode>
                <c:ptCount val="8"/>
                <c:pt idx="0">
                  <c:v>1144</c:v>
                </c:pt>
                <c:pt idx="1">
                  <c:v>30017</c:v>
                </c:pt>
                <c:pt idx="2">
                  <c:v>12393</c:v>
                </c:pt>
                <c:pt idx="3">
                  <c:v>15409</c:v>
                </c:pt>
                <c:pt idx="4">
                  <c:v>15714</c:v>
                </c:pt>
                <c:pt idx="5">
                  <c:v>22992</c:v>
                </c:pt>
                <c:pt idx="6">
                  <c:v>45904</c:v>
                </c:pt>
                <c:pt idx="7">
                  <c:v>82369</c:v>
                </c:pt>
              </c:numCache>
            </c:numRef>
          </c:val>
          <c:extLst>
            <c:ext xmlns:c15="http://schemas.microsoft.com/office/drawing/2012/chart" uri="{02D57815-91ED-43cb-92C2-25804820EDAC}">
              <c15:datalabelsRange>
                <c15:f>'36aperfresol_graf'!$V$18:$AC$18</c15:f>
                <c15:dlblRangeCache>
                  <c:ptCount val="8"/>
                  <c:pt idx="0">
                    <c:v>37%</c:v>
                  </c:pt>
                  <c:pt idx="1">
                    <c:v>34%</c:v>
                  </c:pt>
                  <c:pt idx="2">
                    <c:v>30%</c:v>
                  </c:pt>
                  <c:pt idx="3">
                    <c:v>33%</c:v>
                  </c:pt>
                  <c:pt idx="4">
                    <c:v>33%</c:v>
                  </c:pt>
                  <c:pt idx="5">
                    <c:v>31%</c:v>
                  </c:pt>
                  <c:pt idx="6">
                    <c:v>30%</c:v>
                  </c:pt>
                  <c:pt idx="7">
                    <c:v>29%</c:v>
                  </c:pt>
                </c15:dlblRangeCache>
              </c15:datalabelsRange>
            </c:ext>
            <c:ext xmlns:c16="http://schemas.microsoft.com/office/drawing/2014/chart" uri="{C3380CC4-5D6E-409C-BE32-E72D297353CC}">
              <c16:uniqueId val="{00000011-4453-422D-A19C-0E47FF826DFE}"/>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4453-422D-A19C-0E47FF826DFE}"/>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453-422D-A19C-0E47FF826DFE}"/>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453-422D-A19C-0E47FF826DFE}"/>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4453-422D-A19C-0E47FF826DFE}"/>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453-422D-A19C-0E47FF826DFE}"/>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4453-422D-A19C-0E47FF826DFE}"/>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4453-422D-A19C-0E47FF826DFE}"/>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4453-422D-A19C-0E47FF826DFE}"/>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('36aperfresol_graf'!$E$19,'36aperfresol_graf'!$G$19,'36aperfresol_graf'!$I$19,'36aperfresol_graf'!$K$19,'36aperfresol_graf'!$M$19,'36aperfresol_graf'!$O$19,'36aperfresol_graf'!$Q$19,'36aperfresol_graf'!$S$19)</c:f>
              <c:numCache>
                <c:formatCode>#,##0</c:formatCode>
                <c:ptCount val="8"/>
                <c:pt idx="0">
                  <c:v>433</c:v>
                </c:pt>
                <c:pt idx="1">
                  <c:v>20374</c:v>
                </c:pt>
                <c:pt idx="2">
                  <c:v>12121</c:v>
                </c:pt>
                <c:pt idx="3">
                  <c:v>13817</c:v>
                </c:pt>
                <c:pt idx="4">
                  <c:v>15151</c:v>
                </c:pt>
                <c:pt idx="5">
                  <c:v>23064</c:v>
                </c:pt>
                <c:pt idx="6">
                  <c:v>44726</c:v>
                </c:pt>
                <c:pt idx="7">
                  <c:v>81731</c:v>
                </c:pt>
              </c:numCache>
            </c:numRef>
          </c:val>
          <c:extLst>
            <c:ext xmlns:c15="http://schemas.microsoft.com/office/drawing/2012/chart" uri="{02D57815-91ED-43cb-92C2-25804820EDAC}">
              <c15:datalabelsRange>
                <c15:f>'36aperfresol_graf'!$V$19:$AC$19</c15:f>
                <c15:dlblRangeCache>
                  <c:ptCount val="8"/>
                  <c:pt idx="0">
                    <c:v>14%</c:v>
                  </c:pt>
                  <c:pt idx="1">
                    <c:v>23%</c:v>
                  </c:pt>
                  <c:pt idx="2">
                    <c:v>29%</c:v>
                  </c:pt>
                  <c:pt idx="3">
                    <c:v>29%</c:v>
                  </c:pt>
                  <c:pt idx="4">
                    <c:v>31%</c:v>
                  </c:pt>
                  <c:pt idx="5">
                    <c:v>32%</c:v>
                  </c:pt>
                  <c:pt idx="6">
                    <c:v>29%</c:v>
                  </c:pt>
                  <c:pt idx="7">
                    <c:v>29%</c:v>
                  </c:pt>
                </c15:dlblRangeCache>
              </c15:datalabelsRange>
            </c:ext>
            <c:ext xmlns:c16="http://schemas.microsoft.com/office/drawing/2014/chart" uri="{C3380CC4-5D6E-409C-BE32-E72D297353CC}">
              <c16:uniqueId val="{0000001A-4453-422D-A19C-0E47FF826DFE}"/>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4453-422D-A19C-0E47FF826DFE}"/>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4453-422D-A19C-0E47FF826DFE}"/>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4453-422D-A19C-0E47FF826DFE}"/>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4453-422D-A19C-0E47FF826DFE}"/>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4453-422D-A19C-0E47FF826DFE}"/>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4453-422D-A19C-0E47FF826DFE}"/>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4453-422D-A19C-0E47FF826DFE}"/>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4453-422D-A19C-0E47FF826DFE}"/>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('36aperfresol_graf'!$E$20,'36aperfresol_graf'!$G$20,'36aperfresol_graf'!$I$20,'36aperfresol_graf'!$K$20,'36aperfresol_graf'!$M$20,'36aperfresol_graf'!$O$20,'36aperfresol_graf'!$Q$20,'36aperfresol_graf'!$S$20)</c:f>
              <c:numCache>
                <c:formatCode>#,##0</c:formatCode>
                <c:ptCount val="8"/>
                <c:pt idx="0">
                  <c:v>765</c:v>
                </c:pt>
                <c:pt idx="1">
                  <c:v>14941</c:v>
                </c:pt>
                <c:pt idx="2">
                  <c:v>7368</c:v>
                </c:pt>
                <c:pt idx="3">
                  <c:v>6532</c:v>
                </c:pt>
                <c:pt idx="4">
                  <c:v>7735</c:v>
                </c:pt>
                <c:pt idx="5">
                  <c:v>14219</c:v>
                </c:pt>
                <c:pt idx="6">
                  <c:v>35115</c:v>
                </c:pt>
                <c:pt idx="7">
                  <c:v>61098</c:v>
                </c:pt>
              </c:numCache>
            </c:numRef>
          </c:val>
          <c:extLst>
            <c:ext xmlns:c15="http://schemas.microsoft.com/office/drawing/2012/chart" uri="{02D57815-91ED-43cb-92C2-25804820EDAC}">
              <c15:datalabelsRange>
                <c15:f>'36aperfresol_graf'!$V$20:$AC$20</c15:f>
                <c15:dlblRangeCache>
                  <c:ptCount val="8"/>
                  <c:pt idx="0">
                    <c:v>25%</c:v>
                  </c:pt>
                  <c:pt idx="1">
                    <c:v>17%</c:v>
                  </c:pt>
                  <c:pt idx="2">
                    <c:v>18%</c:v>
                  </c:pt>
                  <c:pt idx="3">
                    <c:v>14%</c:v>
                  </c:pt>
                  <c:pt idx="4">
                    <c:v>16%</c:v>
                  </c:pt>
                  <c:pt idx="5">
                    <c:v>19%</c:v>
                  </c:pt>
                  <c:pt idx="6">
                    <c:v>23%</c:v>
                  </c:pt>
                  <c:pt idx="7">
                    <c:v>21%</c:v>
                  </c:pt>
                </c15:dlblRangeCache>
              </c15:datalabelsRange>
            </c:ext>
            <c:ext xmlns:c16="http://schemas.microsoft.com/office/drawing/2014/chart" uri="{C3380CC4-5D6E-409C-BE32-E72D297353CC}">
              <c16:uniqueId val="{00000023-4453-422D-A19C-0E47FF826DFE}"/>
            </c:ext>
          </c:extLst>
        </c:ser>
        <c:dLbls>
          <c:dLblPos val="ctr"/>
          <c:showLegendKey val="0"/>
          <c:showVal val="1"/>
          <c:showCatName val="0"/>
          <c:showSerName val="0"/>
          <c:showPercent val="0"/>
          <c:showBubbleSize val="0"/>
        </c:dLbls>
        <c:gapWidth val="30"/>
        <c:overlap val="100"/>
        <c:axId val="-1839929392"/>
        <c:axId val="-1839933744"/>
      </c:barChart>
      <c:catAx>
        <c:axId val="-183992939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839933744"/>
        <c:crosses val="autoZero"/>
        <c:auto val="1"/>
        <c:lblAlgn val="ctr"/>
        <c:lblOffset val="100"/>
        <c:noMultiLvlLbl val="0"/>
      </c:catAx>
      <c:valAx>
        <c:axId val="-183993374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839929392"/>
        <c:crosses val="autoZero"/>
        <c:crossBetween val="between"/>
      </c:valAx>
      <c:spPr>
        <a:noFill/>
        <a:ln w="25400">
          <a:noFill/>
        </a:ln>
      </c:spPr>
    </c:plotArea>
    <c:legend>
      <c:legendPos val="r"/>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75000"/>
                  </a:schemeClr>
                </a:solidFill>
                <a:latin typeface="Verdana"/>
                <a:ea typeface="Verdana"/>
                <a:cs typeface="Verdana"/>
              </a:defRPr>
            </a:pPr>
            <a:r>
              <a:rPr lang="es-ES" sz="1100">
                <a:solidFill>
                  <a:schemeClr val="accent1">
                    <a:lumMod val="75000"/>
                  </a:schemeClr>
                </a:solidFill>
                <a:latin typeface="+mn-lt"/>
              </a:rPr>
              <a:t>Distribución por Grado de Resolución de cada tramo de edad. Mujeres</a:t>
            </a:r>
          </a:p>
        </c:rich>
      </c:tx>
      <c:layout>
        <c:manualLayout>
          <c:xMode val="edge"/>
          <c:yMode val="edge"/>
          <c:x val="0.17471224300087485"/>
          <c:y val="8.9881010531251831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77A-4563-9E07-0CB0C681B391}"/>
              </c:ext>
            </c:extLst>
          </c:dPt>
          <c:dPt>
            <c:idx val="1"/>
            <c:invertIfNegative val="0"/>
            <c:bubble3D val="0"/>
            <c:extLst>
              <c:ext xmlns:c16="http://schemas.microsoft.com/office/drawing/2014/chart" uri="{C3380CC4-5D6E-409C-BE32-E72D297353CC}">
                <c16:uniqueId val="{00000001-E77A-4563-9E07-0CB0C681B391}"/>
              </c:ext>
            </c:extLst>
          </c:dPt>
          <c:dPt>
            <c:idx val="2"/>
            <c:invertIfNegative val="0"/>
            <c:bubble3D val="0"/>
            <c:extLst>
              <c:ext xmlns:c16="http://schemas.microsoft.com/office/drawing/2014/chart" uri="{C3380CC4-5D6E-409C-BE32-E72D297353CC}">
                <c16:uniqueId val="{00000002-E77A-4563-9E07-0CB0C681B391}"/>
              </c:ext>
            </c:extLst>
          </c:dPt>
          <c:dPt>
            <c:idx val="3"/>
            <c:invertIfNegative val="0"/>
            <c:bubble3D val="0"/>
            <c:extLst>
              <c:ext xmlns:c16="http://schemas.microsoft.com/office/drawing/2014/chart" uri="{C3380CC4-5D6E-409C-BE32-E72D297353CC}">
                <c16:uniqueId val="{00000003-E77A-4563-9E07-0CB0C681B391}"/>
              </c:ext>
            </c:extLst>
          </c:dPt>
          <c:dPt>
            <c:idx val="4"/>
            <c:invertIfNegative val="0"/>
            <c:bubble3D val="0"/>
            <c:extLst>
              <c:ext xmlns:c16="http://schemas.microsoft.com/office/drawing/2014/chart" uri="{C3380CC4-5D6E-409C-BE32-E72D297353CC}">
                <c16:uniqueId val="{00000004-E77A-4563-9E07-0CB0C681B391}"/>
              </c:ext>
            </c:extLst>
          </c:dPt>
          <c:dPt>
            <c:idx val="5"/>
            <c:invertIfNegative val="0"/>
            <c:bubble3D val="0"/>
            <c:extLst>
              <c:ext xmlns:c16="http://schemas.microsoft.com/office/drawing/2014/chart" uri="{C3380CC4-5D6E-409C-BE32-E72D297353CC}">
                <c16:uniqueId val="{00000005-E77A-4563-9E07-0CB0C681B391}"/>
              </c:ext>
            </c:extLst>
          </c:dPt>
          <c:dPt>
            <c:idx val="6"/>
            <c:invertIfNegative val="0"/>
            <c:bubble3D val="0"/>
            <c:extLst>
              <c:ext xmlns:c16="http://schemas.microsoft.com/office/drawing/2014/chart" uri="{C3380CC4-5D6E-409C-BE32-E72D297353CC}">
                <c16:uniqueId val="{00000006-E77A-4563-9E07-0CB0C681B391}"/>
              </c:ext>
            </c:extLst>
          </c:dPt>
          <c:dPt>
            <c:idx val="7"/>
            <c:invertIfNegative val="0"/>
            <c:bubble3D val="0"/>
            <c:extLst>
              <c:ext xmlns:c16="http://schemas.microsoft.com/office/drawing/2014/chart" uri="{C3380CC4-5D6E-409C-BE32-E72D297353CC}">
                <c16:uniqueId val="{00000007-E77A-4563-9E07-0CB0C681B391}"/>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77A-4563-9E07-0CB0C681B391}"/>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77A-4563-9E07-0CB0C681B391}"/>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77A-4563-9E07-0CB0C681B391}"/>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77A-4563-9E07-0CB0C681B391}"/>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77A-4563-9E07-0CB0C681B391}"/>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77A-4563-9E07-0CB0C681B391}"/>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77A-4563-9E07-0CB0C681B391}"/>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('36bperfresol_graf'!$E$12,'36bperfresol_graf'!$G$12,'36bperfresol_graf'!$I$12,'36bperfresol_graf'!$K$12,'36bperfresol_graf'!$M$12,'36bperfresol_graf'!$O$12,'36bperfresol_graf'!$Q$12,'36bperfresol_graf'!$S$12)</c:f>
              <c:numCache>
                <c:formatCode>#,##0</c:formatCode>
                <c:ptCount val="8"/>
                <c:pt idx="0">
                  <c:v>643</c:v>
                </c:pt>
                <c:pt idx="1">
                  <c:v>10369</c:v>
                </c:pt>
                <c:pt idx="2">
                  <c:v>6171</c:v>
                </c:pt>
                <c:pt idx="3">
                  <c:v>9081</c:v>
                </c:pt>
                <c:pt idx="4">
                  <c:v>8588</c:v>
                </c:pt>
                <c:pt idx="5">
                  <c:v>11738</c:v>
                </c:pt>
                <c:pt idx="6">
                  <c:v>39841</c:v>
                </c:pt>
                <c:pt idx="7">
                  <c:v>186988</c:v>
                </c:pt>
              </c:numCache>
            </c:numRef>
          </c:val>
          <c:extLst>
            <c:ext xmlns:c15="http://schemas.microsoft.com/office/drawing/2012/chart" uri="{02D57815-91ED-43cb-92C2-25804820EDAC}">
              <c15:datalabelsRange>
                <c15:f>'36bperfresol_graf'!$V$12:$AC$12</c15:f>
                <c15:dlblRangeCache>
                  <c:ptCount val="8"/>
                  <c:pt idx="0">
                    <c:v>35%</c:v>
                  </c:pt>
                  <c:pt idx="1">
                    <c:v>33%</c:v>
                  </c:pt>
                  <c:pt idx="2">
                    <c:v>29%</c:v>
                  </c:pt>
                  <c:pt idx="3">
                    <c:v>30%</c:v>
                  </c:pt>
                  <c:pt idx="4">
                    <c:v>25%</c:v>
                  </c:pt>
                  <c:pt idx="5">
                    <c:v>21%</c:v>
                  </c:pt>
                  <c:pt idx="6">
                    <c:v>21%</c:v>
                  </c:pt>
                  <c:pt idx="7">
                    <c:v>29%</c:v>
                  </c:pt>
                </c15:dlblRangeCache>
              </c15:datalabelsRange>
            </c:ext>
            <c:ext xmlns:c16="http://schemas.microsoft.com/office/drawing/2014/chart" uri="{C3380CC4-5D6E-409C-BE32-E72D297353CC}">
              <c16:uniqueId val="{00000008-E77A-4563-9E07-0CB0C681B391}"/>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77A-4563-9E07-0CB0C681B391}"/>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77A-4563-9E07-0CB0C681B391}"/>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77A-4563-9E07-0CB0C681B391}"/>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77A-4563-9E07-0CB0C681B391}"/>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77A-4563-9E07-0CB0C681B391}"/>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77A-4563-9E07-0CB0C681B391}"/>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77A-4563-9E07-0CB0C681B391}"/>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('36bperfresol_graf'!$E$13,'36bperfresol_graf'!$G$13,'36bperfresol_graf'!$I$13,'36bperfresol_graf'!$K$13,'36bperfresol_graf'!$M$13,'36bperfresol_graf'!$O$13,'36bperfresol_graf'!$Q$13,'36bperfresol_graf'!$S$13)</c:f>
              <c:numCache>
                <c:formatCode>#,##0</c:formatCode>
                <c:ptCount val="8"/>
                <c:pt idx="0">
                  <c:v>815</c:v>
                </c:pt>
                <c:pt idx="1">
                  <c:v>12203</c:v>
                </c:pt>
                <c:pt idx="2">
                  <c:v>7873</c:v>
                </c:pt>
                <c:pt idx="3">
                  <c:v>11673</c:v>
                </c:pt>
                <c:pt idx="4">
                  <c:v>13095</c:v>
                </c:pt>
                <c:pt idx="5">
                  <c:v>21095</c:v>
                </c:pt>
                <c:pt idx="6">
                  <c:v>68328</c:v>
                </c:pt>
                <c:pt idx="7">
                  <c:v>239782</c:v>
                </c:pt>
              </c:numCache>
            </c:numRef>
          </c:val>
          <c:extLst>
            <c:ext xmlns:c15="http://schemas.microsoft.com/office/drawing/2012/chart" uri="{02D57815-91ED-43cb-92C2-25804820EDAC}">
              <c15:datalabelsRange>
                <c15:f>'36bperfresol_graf'!$V$13:$AC$13</c15:f>
                <c15:dlblRangeCache>
                  <c:ptCount val="8"/>
                  <c:pt idx="0">
                    <c:v>45%</c:v>
                  </c:pt>
                  <c:pt idx="1">
                    <c:v>39%</c:v>
                  </c:pt>
                  <c:pt idx="2">
                    <c:v>37%</c:v>
                  </c:pt>
                  <c:pt idx="3">
                    <c:v>38%</c:v>
                  </c:pt>
                  <c:pt idx="4">
                    <c:v>38%</c:v>
                  </c:pt>
                  <c:pt idx="5">
                    <c:v>38%</c:v>
                  </c:pt>
                  <c:pt idx="6">
                    <c:v>36%</c:v>
                  </c:pt>
                  <c:pt idx="7">
                    <c:v>38%</c:v>
                  </c:pt>
                </c15:dlblRangeCache>
              </c15:datalabelsRange>
            </c:ext>
            <c:ext xmlns:c16="http://schemas.microsoft.com/office/drawing/2014/chart" uri="{C3380CC4-5D6E-409C-BE32-E72D297353CC}">
              <c16:uniqueId val="{00000011-E77A-4563-9E07-0CB0C681B391}"/>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77A-4563-9E07-0CB0C681B391}"/>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77A-4563-9E07-0CB0C681B391}"/>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77A-4563-9E07-0CB0C681B391}"/>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77A-4563-9E07-0CB0C681B391}"/>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77A-4563-9E07-0CB0C681B391}"/>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77A-4563-9E07-0CB0C681B391}"/>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77A-4563-9E07-0CB0C681B391}"/>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('36bperfresol_graf'!$E$14,'36bperfresol_graf'!$G$14,'36bperfresol_graf'!$I$14,'36bperfresol_graf'!$K$14,'36bperfresol_graf'!$M$14,'36bperfresol_graf'!$O$14,'36bperfresol_graf'!$Q$14,'36bperfresol_graf'!$S$14)</c:f>
              <c:numCache>
                <c:formatCode>#,##0</c:formatCode>
                <c:ptCount val="8"/>
                <c:pt idx="0">
                  <c:v>360</c:v>
                </c:pt>
                <c:pt idx="1">
                  <c:v>8930</c:v>
                </c:pt>
                <c:pt idx="2">
                  <c:v>7110</c:v>
                </c:pt>
                <c:pt idx="3">
                  <c:v>9828</c:v>
                </c:pt>
                <c:pt idx="4">
                  <c:v>13141</c:v>
                </c:pt>
                <c:pt idx="5">
                  <c:v>23249</c:v>
                </c:pt>
                <c:pt idx="6">
                  <c:v>83965</c:v>
                </c:pt>
                <c:pt idx="7">
                  <c:v>208855</c:v>
                </c:pt>
              </c:numCache>
            </c:numRef>
          </c:val>
          <c:extLst>
            <c:ext xmlns:c15="http://schemas.microsoft.com/office/drawing/2012/chart" uri="{02D57815-91ED-43cb-92C2-25804820EDAC}">
              <c15:datalabelsRange>
                <c15:f>'36bperfresol_graf'!$V$14:$AC$14</c15:f>
                <c15:dlblRangeCache>
                  <c:ptCount val="8"/>
                  <c:pt idx="0">
                    <c:v>20%</c:v>
                  </c:pt>
                  <c:pt idx="1">
                    <c:v>28%</c:v>
                  </c:pt>
                  <c:pt idx="2">
                    <c:v>34%</c:v>
                  </c:pt>
                  <c:pt idx="3">
                    <c:v>32%</c:v>
                  </c:pt>
                  <c:pt idx="4">
                    <c:v>38%</c:v>
                  </c:pt>
                  <c:pt idx="5">
                    <c:v>41%</c:v>
                  </c:pt>
                  <c:pt idx="6">
                    <c:v>44%</c:v>
                  </c:pt>
                  <c:pt idx="7">
                    <c:v>33%</c:v>
                  </c:pt>
                </c15:dlblRangeCache>
              </c15:datalabelsRange>
            </c:ext>
            <c:ext xmlns:c16="http://schemas.microsoft.com/office/drawing/2014/chart" uri="{C3380CC4-5D6E-409C-BE32-E72D297353CC}">
              <c16:uniqueId val="{0000001A-E77A-4563-9E07-0CB0C681B391}"/>
            </c:ext>
          </c:extLst>
        </c:ser>
        <c:ser>
          <c:idx val="3"/>
          <c:order val="3"/>
          <c:tx>
            <c:strRef>
              <c:f>'36bperfresol_graf'!$D$15</c:f>
              <c:strCache>
                <c:ptCount val="1"/>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77A-4563-9E07-0CB0C681B391}"/>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77A-4563-9E07-0CB0C681B391}"/>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77A-4563-9E07-0CB0C681B391}"/>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77A-4563-9E07-0CB0C681B391}"/>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77A-4563-9E07-0CB0C681B391}"/>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77A-4563-9E07-0CB0C681B391}"/>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77A-4563-9E07-0CB0C681B391}"/>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('36bperfresol_graf'!$E$15,'36bperfresol_graf'!$G$15,'36bperfresol_graf'!$I$15,'36bperfresol_graf'!$K$15,'36bperfresol_graf'!$M$15,'36bperfresol_graf'!$O$15,'36bperfresol_graf'!$Q$15,'36bperfresol_graf'!$S$15)</c:f>
              <c:numCache>
                <c:formatCode>#,##0</c:formatCode>
                <c:ptCount val="8"/>
              </c:numCache>
            </c:numRef>
          </c:val>
          <c:extLst>
            <c:ext xmlns:c15="http://schemas.microsoft.com/office/drawing/2012/chart" uri="{02D57815-91ED-43cb-92C2-25804820EDAC}">
              <c15:datalabelsRange>
                <c15:f>'36bperfresol_graf'!$V$15:$AC$15</c15:f>
                <c15:dlblRangeCache>
                  <c:ptCount val="8"/>
                </c15:dlblRangeCache>
              </c15:datalabelsRange>
            </c:ext>
            <c:ext xmlns:c16="http://schemas.microsoft.com/office/drawing/2014/chart" uri="{C3380CC4-5D6E-409C-BE32-E72D297353CC}">
              <c16:uniqueId val="{00000023-E77A-4563-9E07-0CB0C681B391}"/>
            </c:ext>
          </c:extLst>
        </c:ser>
        <c:dLbls>
          <c:dLblPos val="ctr"/>
          <c:showLegendKey val="0"/>
          <c:showVal val="1"/>
          <c:showCatName val="0"/>
          <c:showSerName val="0"/>
          <c:showPercent val="0"/>
          <c:showBubbleSize val="0"/>
        </c:dLbls>
        <c:gapWidth val="30"/>
        <c:overlap val="100"/>
        <c:axId val="-1839934832"/>
        <c:axId val="-1839931568"/>
      </c:barChart>
      <c:catAx>
        <c:axId val="-183993483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568"/>
        <c:crosses val="autoZero"/>
        <c:auto val="1"/>
        <c:lblAlgn val="ctr"/>
        <c:lblOffset val="100"/>
        <c:noMultiLvlLbl val="0"/>
      </c:catAx>
      <c:valAx>
        <c:axId val="-18399315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83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b="1" i="0" baseline="0">
                <a:solidFill>
                  <a:schemeClr val="accent1">
                    <a:lumMod val="75000"/>
                  </a:schemeClr>
                </a:solidFill>
                <a:effectLst/>
                <a:latin typeface="+mn-lt"/>
              </a:rPr>
              <a:t>Distribución por Grado de Resolución de cada tramo de edad. Hombres</a:t>
            </a:r>
            <a:endParaRPr lang="es-ES" sz="1100">
              <a:solidFill>
                <a:schemeClr val="accent1">
                  <a:lumMod val="75000"/>
                </a:schemeClr>
              </a:solidFill>
              <a:effectLst/>
              <a:latin typeface="+mn-lt"/>
            </a:endParaRPr>
          </a:p>
        </c:rich>
      </c:tx>
      <c:layout>
        <c:manualLayout>
          <c:xMode val="edge"/>
          <c:yMode val="edge"/>
          <c:x val="0.17793855742024445"/>
          <c:y val="4.3585460908295553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F13B-4F65-A59B-A96749FB406D}"/>
              </c:ext>
            </c:extLst>
          </c:dPt>
          <c:dPt>
            <c:idx val="1"/>
            <c:invertIfNegative val="0"/>
            <c:bubble3D val="0"/>
            <c:extLst>
              <c:ext xmlns:c16="http://schemas.microsoft.com/office/drawing/2014/chart" uri="{C3380CC4-5D6E-409C-BE32-E72D297353CC}">
                <c16:uniqueId val="{00000001-F13B-4F65-A59B-A96749FB406D}"/>
              </c:ext>
            </c:extLst>
          </c:dPt>
          <c:dPt>
            <c:idx val="2"/>
            <c:invertIfNegative val="0"/>
            <c:bubble3D val="0"/>
            <c:extLst>
              <c:ext xmlns:c16="http://schemas.microsoft.com/office/drawing/2014/chart" uri="{C3380CC4-5D6E-409C-BE32-E72D297353CC}">
                <c16:uniqueId val="{00000002-F13B-4F65-A59B-A96749FB406D}"/>
              </c:ext>
            </c:extLst>
          </c:dPt>
          <c:dPt>
            <c:idx val="3"/>
            <c:invertIfNegative val="0"/>
            <c:bubble3D val="0"/>
            <c:extLst>
              <c:ext xmlns:c16="http://schemas.microsoft.com/office/drawing/2014/chart" uri="{C3380CC4-5D6E-409C-BE32-E72D297353CC}">
                <c16:uniqueId val="{00000003-F13B-4F65-A59B-A96749FB406D}"/>
              </c:ext>
            </c:extLst>
          </c:dPt>
          <c:dPt>
            <c:idx val="4"/>
            <c:invertIfNegative val="0"/>
            <c:bubble3D val="0"/>
            <c:extLst>
              <c:ext xmlns:c16="http://schemas.microsoft.com/office/drawing/2014/chart" uri="{C3380CC4-5D6E-409C-BE32-E72D297353CC}">
                <c16:uniqueId val="{00000004-F13B-4F65-A59B-A96749FB406D}"/>
              </c:ext>
            </c:extLst>
          </c:dPt>
          <c:dPt>
            <c:idx val="5"/>
            <c:invertIfNegative val="0"/>
            <c:bubble3D val="0"/>
            <c:extLst>
              <c:ext xmlns:c16="http://schemas.microsoft.com/office/drawing/2014/chart" uri="{C3380CC4-5D6E-409C-BE32-E72D297353CC}">
                <c16:uniqueId val="{00000005-F13B-4F65-A59B-A96749FB406D}"/>
              </c:ext>
            </c:extLst>
          </c:dPt>
          <c:dPt>
            <c:idx val="6"/>
            <c:invertIfNegative val="0"/>
            <c:bubble3D val="0"/>
            <c:extLst>
              <c:ext xmlns:c16="http://schemas.microsoft.com/office/drawing/2014/chart" uri="{C3380CC4-5D6E-409C-BE32-E72D297353CC}">
                <c16:uniqueId val="{00000006-F13B-4F65-A59B-A96749FB406D}"/>
              </c:ext>
            </c:extLst>
          </c:dPt>
          <c:dPt>
            <c:idx val="7"/>
            <c:invertIfNegative val="0"/>
            <c:bubble3D val="0"/>
            <c:extLst>
              <c:ext xmlns:c16="http://schemas.microsoft.com/office/drawing/2014/chart" uri="{C3380CC4-5D6E-409C-BE32-E72D297353CC}">
                <c16:uniqueId val="{00000007-F13B-4F65-A59B-A96749FB406D}"/>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13B-4F65-A59B-A96749FB406D}"/>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13B-4F65-A59B-A96749FB406D}"/>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13B-4F65-A59B-A96749FB406D}"/>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13B-4F65-A59B-A96749FB406D}"/>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13B-4F65-A59B-A96749FB406D}"/>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13B-4F65-A59B-A96749FB406D}"/>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13B-4F65-A59B-A96749FB406D}"/>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('36bperfresol_graf'!$E$17,'36bperfresol_graf'!$G$17,'36bperfresol_graf'!$I$17,'36bperfresol_graf'!$K$17,'36bperfresol_graf'!$M$17,'36bperfresol_graf'!$O$17,'36bperfresol_graf'!$Q$17,'36bperfresol_graf'!$S$17)</c:f>
              <c:numCache>
                <c:formatCode>#,##0</c:formatCode>
                <c:ptCount val="8"/>
                <c:pt idx="0">
                  <c:v>780</c:v>
                </c:pt>
                <c:pt idx="1">
                  <c:v>22052</c:v>
                </c:pt>
                <c:pt idx="2">
                  <c:v>9520</c:v>
                </c:pt>
                <c:pt idx="3">
                  <c:v>11176</c:v>
                </c:pt>
                <c:pt idx="4">
                  <c:v>9730</c:v>
                </c:pt>
                <c:pt idx="5">
                  <c:v>12881</c:v>
                </c:pt>
                <c:pt idx="6">
                  <c:v>29688</c:v>
                </c:pt>
                <c:pt idx="7">
                  <c:v>59816</c:v>
                </c:pt>
              </c:numCache>
            </c:numRef>
          </c:val>
          <c:extLst>
            <c:ext xmlns:c15="http://schemas.microsoft.com/office/drawing/2012/chart" uri="{02D57815-91ED-43cb-92C2-25804820EDAC}">
              <c15:datalabelsRange>
                <c15:f>'36bperfresol_graf'!$V$17:$AC$17</c15:f>
                <c15:dlblRangeCache>
                  <c:ptCount val="8"/>
                  <c:pt idx="0">
                    <c:v>33%</c:v>
                  </c:pt>
                  <c:pt idx="1">
                    <c:v>30%</c:v>
                  </c:pt>
                  <c:pt idx="2">
                    <c:v>28%</c:v>
                  </c:pt>
                  <c:pt idx="3">
                    <c:v>28%</c:v>
                  </c:pt>
                  <c:pt idx="4">
                    <c:v>24%</c:v>
                  </c:pt>
                  <c:pt idx="5">
                    <c:v>22%</c:v>
                  </c:pt>
                  <c:pt idx="6">
                    <c:v>25%</c:v>
                  </c:pt>
                  <c:pt idx="7">
                    <c:v>27%</c:v>
                  </c:pt>
                </c15:dlblRangeCache>
              </c15:datalabelsRange>
            </c:ext>
            <c:ext xmlns:c16="http://schemas.microsoft.com/office/drawing/2014/chart" uri="{C3380CC4-5D6E-409C-BE32-E72D297353CC}">
              <c16:uniqueId val="{00000008-F13B-4F65-A59B-A96749FB406D}"/>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13B-4F65-A59B-A96749FB406D}"/>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13B-4F65-A59B-A96749FB406D}"/>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13B-4F65-A59B-A96749FB406D}"/>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13B-4F65-A59B-A96749FB406D}"/>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13B-4F65-A59B-A96749FB406D}"/>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13B-4F65-A59B-A96749FB406D}"/>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13B-4F65-A59B-A96749FB406D}"/>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('36bperfresol_graf'!$E$18,'36bperfresol_graf'!$G$18,'36bperfresol_graf'!$I$18,'36bperfresol_graf'!$K$18,'36bperfresol_graf'!$M$18,'36bperfresol_graf'!$O$18,'36bperfresol_graf'!$Q$18,'36bperfresol_graf'!$S$18)</c:f>
              <c:numCache>
                <c:formatCode>#,##0</c:formatCode>
                <c:ptCount val="8"/>
                <c:pt idx="0">
                  <c:v>1144</c:v>
                </c:pt>
                <c:pt idx="1">
                  <c:v>30017</c:v>
                </c:pt>
                <c:pt idx="2">
                  <c:v>12393</c:v>
                </c:pt>
                <c:pt idx="3">
                  <c:v>15409</c:v>
                </c:pt>
                <c:pt idx="4">
                  <c:v>15714</c:v>
                </c:pt>
                <c:pt idx="5">
                  <c:v>22992</c:v>
                </c:pt>
                <c:pt idx="6">
                  <c:v>45904</c:v>
                </c:pt>
                <c:pt idx="7">
                  <c:v>82369</c:v>
                </c:pt>
              </c:numCache>
            </c:numRef>
          </c:val>
          <c:extLst>
            <c:ext xmlns:c15="http://schemas.microsoft.com/office/drawing/2012/chart" uri="{02D57815-91ED-43cb-92C2-25804820EDAC}">
              <c15:datalabelsRange>
                <c15:f>'36bperfresol_graf'!$V$18:$AC$18</c15:f>
                <c15:dlblRangeCache>
                  <c:ptCount val="8"/>
                  <c:pt idx="0">
                    <c:v>49%</c:v>
                  </c:pt>
                  <c:pt idx="1">
                    <c:v>41%</c:v>
                  </c:pt>
                  <c:pt idx="2">
                    <c:v>36%</c:v>
                  </c:pt>
                  <c:pt idx="3">
                    <c:v>38%</c:v>
                  </c:pt>
                  <c:pt idx="4">
                    <c:v>39%</c:v>
                  </c:pt>
                  <c:pt idx="5">
                    <c:v>39%</c:v>
                  </c:pt>
                  <c:pt idx="6">
                    <c:v>38%</c:v>
                  </c:pt>
                  <c:pt idx="7">
                    <c:v>37%</c:v>
                  </c:pt>
                </c15:dlblRangeCache>
              </c15:datalabelsRange>
            </c:ext>
            <c:ext xmlns:c16="http://schemas.microsoft.com/office/drawing/2014/chart" uri="{C3380CC4-5D6E-409C-BE32-E72D297353CC}">
              <c16:uniqueId val="{00000011-F13B-4F65-A59B-A96749FB406D}"/>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13B-4F65-A59B-A96749FB406D}"/>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13B-4F65-A59B-A96749FB406D}"/>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13B-4F65-A59B-A96749FB406D}"/>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13B-4F65-A59B-A96749FB406D}"/>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13B-4F65-A59B-A96749FB406D}"/>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13B-4F65-A59B-A96749FB406D}"/>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13B-4F65-A59B-A96749FB406D}"/>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('36bperfresol_graf'!$E$19,'36bperfresol_graf'!$G$19,'36bperfresol_graf'!$I$19,'36bperfresol_graf'!$K$19,'36bperfresol_graf'!$M$19,'36bperfresol_graf'!$O$19,'36bperfresol_graf'!$Q$19,'36bperfresol_graf'!$S$19)</c:f>
              <c:numCache>
                <c:formatCode>#,##0</c:formatCode>
                <c:ptCount val="8"/>
                <c:pt idx="0">
                  <c:v>433</c:v>
                </c:pt>
                <c:pt idx="1">
                  <c:v>20374</c:v>
                </c:pt>
                <c:pt idx="2">
                  <c:v>12121</c:v>
                </c:pt>
                <c:pt idx="3">
                  <c:v>13817</c:v>
                </c:pt>
                <c:pt idx="4">
                  <c:v>15151</c:v>
                </c:pt>
                <c:pt idx="5">
                  <c:v>23064</c:v>
                </c:pt>
                <c:pt idx="6">
                  <c:v>44726</c:v>
                </c:pt>
                <c:pt idx="7">
                  <c:v>81731</c:v>
                </c:pt>
              </c:numCache>
            </c:numRef>
          </c:val>
          <c:extLst>
            <c:ext xmlns:c15="http://schemas.microsoft.com/office/drawing/2012/chart" uri="{02D57815-91ED-43cb-92C2-25804820EDAC}">
              <c15:datalabelsRange>
                <c15:f>'36bperfresol_graf'!$V$19:$AC$19</c15:f>
                <c15:dlblRangeCache>
                  <c:ptCount val="8"/>
                  <c:pt idx="0">
                    <c:v>18%</c:v>
                  </c:pt>
                  <c:pt idx="1">
                    <c:v>28%</c:v>
                  </c:pt>
                  <c:pt idx="2">
                    <c:v>36%</c:v>
                  </c:pt>
                  <c:pt idx="3">
                    <c:v>34%</c:v>
                  </c:pt>
                  <c:pt idx="4">
                    <c:v>37%</c:v>
                  </c:pt>
                  <c:pt idx="5">
                    <c:v>39%</c:v>
                  </c:pt>
                  <c:pt idx="6">
                    <c:v>37%</c:v>
                  </c:pt>
                  <c:pt idx="7">
                    <c:v>37%</c:v>
                  </c:pt>
                </c15:dlblRangeCache>
              </c15:datalabelsRange>
            </c:ext>
            <c:ext xmlns:c16="http://schemas.microsoft.com/office/drawing/2014/chart" uri="{C3380CC4-5D6E-409C-BE32-E72D297353CC}">
              <c16:uniqueId val="{0000001A-F13B-4F65-A59B-A96749FB406D}"/>
            </c:ext>
          </c:extLst>
        </c:ser>
        <c:ser>
          <c:idx val="3"/>
          <c:order val="3"/>
          <c:tx>
            <c:strRef>
              <c:f>'36bperfresol_graf'!$D$15</c:f>
              <c:strCache>
                <c:ptCount val="1"/>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F13B-4F65-A59B-A96749FB406D}"/>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F13B-4F65-A59B-A96749FB406D}"/>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F13B-4F65-A59B-A96749FB406D}"/>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F13B-4F65-A59B-A96749FB406D}"/>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F13B-4F65-A59B-A96749FB406D}"/>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F13B-4F65-A59B-A96749FB406D}"/>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F13B-4F65-A59B-A96749FB406D}"/>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('36bperfresol_graf'!$E$20,'36bperfresol_graf'!$G$20,'36bperfresol_graf'!$I$20,'36bperfresol_graf'!$K$20,'36bperfresol_graf'!$M$20,'36bperfresol_graf'!$O$20,'36bperfresol_graf'!$Q$20,'36bperfresol_graf'!$S$20)</c:f>
              <c:numCache>
                <c:formatCode>#,##0</c:formatCode>
                <c:ptCount val="8"/>
              </c:numCache>
            </c:numRef>
          </c:val>
          <c:extLst>
            <c:ext xmlns:c15="http://schemas.microsoft.com/office/drawing/2012/chart" uri="{02D57815-91ED-43cb-92C2-25804820EDAC}">
              <c15:datalabelsRange>
                <c15:f>'36bperfresol_graf'!$V$20:$AC$20</c15:f>
                <c15:dlblRangeCache>
                  <c:ptCount val="8"/>
                </c15:dlblRangeCache>
              </c15:datalabelsRange>
            </c:ext>
            <c:ext xmlns:c16="http://schemas.microsoft.com/office/drawing/2014/chart" uri="{C3380CC4-5D6E-409C-BE32-E72D297353CC}">
              <c16:uniqueId val="{00000023-F13B-4F65-A59B-A96749FB406D}"/>
            </c:ext>
          </c:extLst>
        </c:ser>
        <c:dLbls>
          <c:dLblPos val="ctr"/>
          <c:showLegendKey val="0"/>
          <c:showVal val="1"/>
          <c:showCatName val="0"/>
          <c:showSerName val="0"/>
          <c:showPercent val="0"/>
          <c:showBubbleSize val="0"/>
        </c:dLbls>
        <c:gapWidth val="30"/>
        <c:overlap val="100"/>
        <c:axId val="-1839934288"/>
        <c:axId val="-1839931024"/>
      </c:barChart>
      <c:catAx>
        <c:axId val="-183993428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024"/>
        <c:crosses val="autoZero"/>
        <c:auto val="1"/>
        <c:lblAlgn val="ctr"/>
        <c:lblOffset val="100"/>
        <c:noMultiLvlLbl val="0"/>
      </c:catAx>
      <c:valAx>
        <c:axId val="-183993102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288"/>
        <c:crosses val="autoZero"/>
        <c:crossBetween val="between"/>
      </c:valAx>
      <c:spPr>
        <a:noFill/>
        <a:ln w="25400">
          <a:noFill/>
        </a:ln>
      </c:spPr>
    </c:plotArea>
    <c:legend>
      <c:legendPos val="r"/>
      <c:legendEntry>
        <c:idx val="0"/>
        <c:delete val="1"/>
      </c:legendEntry>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'41benpresaad_graf'!$F$7:$G$7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B8EC-4782-B6E3-6BFFDAA5226C}"/>
              </c:ext>
            </c:extLst>
          </c:dPt>
          <c:dPt>
            <c:idx val="11"/>
            <c:invertIfNegative val="0"/>
            <c:bubble3D val="0"/>
            <c:extLst>
              <c:ext xmlns:c16="http://schemas.microsoft.com/office/drawing/2014/chart" uri="{C3380CC4-5D6E-409C-BE32-E72D297353CC}">
                <c16:uniqueId val="{00000001-B8EC-4782-B6E3-6BFFDAA5226C}"/>
              </c:ext>
            </c:extLst>
          </c:dPt>
          <c:dPt>
            <c:idx val="12"/>
            <c:invertIfNegative val="0"/>
            <c:bubble3D val="0"/>
            <c:extLst>
              <c:ext xmlns:c16="http://schemas.microsoft.com/office/drawing/2014/chart" uri="{C3380CC4-5D6E-409C-BE32-E72D297353CC}">
                <c16:uniqueId val="{00000002-B8EC-4782-B6E3-6BFFDAA5226C}"/>
              </c:ext>
            </c:extLst>
          </c:dPt>
          <c:dPt>
            <c:idx val="14"/>
            <c:invertIfNegative val="0"/>
            <c:bubble3D val="0"/>
            <c:extLst>
              <c:ext xmlns:c16="http://schemas.microsoft.com/office/drawing/2014/chart" uri="{C3380CC4-5D6E-409C-BE32-E72D297353CC}">
                <c16:uniqueId val="{00000003-B8EC-4782-B6E3-6BFFDAA5226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B8EC-4782-B6E3-6BFFDAA5226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8EC-4782-B6E3-6BFFDAA5226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B8EC-4782-B6E3-6BFFDAA5226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8EC-4782-B6E3-6BFFDAA5226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B8EC-4782-B6E3-6BFFDAA5226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8EC-4782-B6E3-6BFFDAA5226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B8EC-4782-B6E3-6BFFDAA5226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8EC-4782-B6E3-6BFFDAA5226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B8EC-4782-B6E3-6BFFDAA5226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B8EC-4782-B6E3-6BFFDAA5226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8EC-4782-B6E3-6BFFDAA5226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8EC-4782-B6E3-6BFFDAA5226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B8EC-4782-B6E3-6BFFDAA5226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B8EC-4782-B6E3-6BFFDAA5226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8EC-4782-B6E3-6BFFDAA5226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8EC-4782-B6E3-6BFFDAA5226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B8EC-4782-B6E3-6BFFDAA5226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8EC-4782-B6E3-6BFFDAA5226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B8EC-4782-B6E3-6BFFDAA5226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'41benpresaad_graf'!$G$10:$G$27</c:f>
              <c:numCache>
                <c:formatCode>#,##0.00</c:formatCode>
                <c:ptCount val="18"/>
                <c:pt idx="0">
                  <c:v>78.842443881569949</c:v>
                </c:pt>
                <c:pt idx="1">
                  <c:v>44.255567512357054</c:v>
                </c:pt>
                <c:pt idx="2">
                  <c:v>61.190824562231555</c:v>
                </c:pt>
                <c:pt idx="3">
                  <c:v>53.096300957699945</c:v>
                </c:pt>
                <c:pt idx="4">
                  <c:v>32.412146715490906</c:v>
                </c:pt>
                <c:pt idx="5">
                  <c:v>67.018525734122065</c:v>
                </c:pt>
                <c:pt idx="6">
                  <c:v>46.014312837739155</c:v>
                </c:pt>
                <c:pt idx="7">
                  <c:v>70.883668124010313</c:v>
                </c:pt>
                <c:pt idx="8">
                  <c:v>44.433386957985711</c:v>
                </c:pt>
                <c:pt idx="9">
                  <c:v>48.621386435485448</c:v>
                </c:pt>
                <c:pt idx="10">
                  <c:v>39.475759684527951</c:v>
                </c:pt>
                <c:pt idx="11">
                  <c:v>63.841096227110732</c:v>
                </c:pt>
                <c:pt idx="12">
                  <c:v>69.914651770654388</c:v>
                </c:pt>
                <c:pt idx="13">
                  <c:v>50.82671781483652</c:v>
                </c:pt>
                <c:pt idx="14">
                  <c:v>43.965327583931007</c:v>
                </c:pt>
                <c:pt idx="15">
                  <c:v>54.386749768690329</c:v>
                </c:pt>
                <c:pt idx="16">
                  <c:v>84.119563677574732</c:v>
                </c:pt>
                <c:pt idx="17">
                  <c:v>62.040648737425578</c:v>
                </c:pt>
              </c:numCache>
            </c:numRef>
          </c:val>
          <c:extLst>
            <c:ext xmlns:c16="http://schemas.microsoft.com/office/drawing/2014/chart" uri="{C3380CC4-5D6E-409C-BE32-E72D297353CC}">
              <c16:uniqueId val="{00000014-B8EC-4782-B6E3-6BFFDAA5226C}"/>
            </c:ext>
          </c:extLst>
        </c:ser>
        <c:ser>
          <c:idx val="1"/>
          <c:order val="1"/>
          <c:tx>
            <c:strRef>
              <c:f>'41benpresaad_graf'!$H$7:$I$7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B8EC-4782-B6E3-6BFFDAA5226C}"/>
              </c:ext>
            </c:extLst>
          </c:dPt>
          <c:dPt>
            <c:idx val="11"/>
            <c:invertIfNegative val="0"/>
            <c:bubble3D val="0"/>
            <c:extLst>
              <c:ext xmlns:c16="http://schemas.microsoft.com/office/drawing/2014/chart" uri="{C3380CC4-5D6E-409C-BE32-E72D297353CC}">
                <c16:uniqueId val="{00000016-B8EC-4782-B6E3-6BFFDAA5226C}"/>
              </c:ext>
            </c:extLst>
          </c:dPt>
          <c:dPt>
            <c:idx val="14"/>
            <c:invertIfNegative val="0"/>
            <c:bubble3D val="0"/>
            <c:extLst>
              <c:ext xmlns:c16="http://schemas.microsoft.com/office/drawing/2014/chart" uri="{C3380CC4-5D6E-409C-BE32-E72D297353CC}">
                <c16:uniqueId val="{00000017-B8EC-4782-B6E3-6BFFDAA5226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B8EC-4782-B6E3-6BFFDAA5226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B8EC-4782-B6E3-6BFFDAA5226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B8EC-4782-B6E3-6BFFDAA5226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B8EC-4782-B6E3-6BFFDAA5226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B8EC-4782-B6E3-6BFFDAA5226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B8EC-4782-B6E3-6BFFDAA5226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B8EC-4782-B6E3-6BFFDAA5226C}"/>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B8EC-4782-B6E3-6BFFDAA5226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B8EC-4782-B6E3-6BFFDAA5226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'41benpresaad_graf'!$I$10:$I$27</c:f>
              <c:numCache>
                <c:formatCode>#,##0.00</c:formatCode>
                <c:ptCount val="18"/>
                <c:pt idx="0">
                  <c:v>1.1957152358176852</c:v>
                </c:pt>
                <c:pt idx="1">
                  <c:v>16.614077005854778</c:v>
                </c:pt>
                <c:pt idx="2">
                  <c:v>11.006749421815265</c:v>
                </c:pt>
                <c:pt idx="3">
                  <c:v>1.4827633674853986</c:v>
                </c:pt>
                <c:pt idx="4">
                  <c:v>30.039045904226263</c:v>
                </c:pt>
                <c:pt idx="5">
                  <c:v>0.71552548616768796</c:v>
                </c:pt>
                <c:pt idx="6">
                  <c:v>32.094639988316054</c:v>
                </c:pt>
                <c:pt idx="7">
                  <c:v>10.960950493471831</c:v>
                </c:pt>
                <c:pt idx="8">
                  <c:v>8.8458228889969703</c:v>
                </c:pt>
                <c:pt idx="9">
                  <c:v>9.6775901965257631</c:v>
                </c:pt>
                <c:pt idx="10">
                  <c:v>45.198329853862212</c:v>
                </c:pt>
                <c:pt idx="11">
                  <c:v>16.60214657326615</c:v>
                </c:pt>
                <c:pt idx="12">
                  <c:v>10.885307717178328</c:v>
                </c:pt>
                <c:pt idx="13">
                  <c:v>2.7794057577210647</c:v>
                </c:pt>
                <c:pt idx="14">
                  <c:v>12.535750429005148</c:v>
                </c:pt>
                <c:pt idx="15">
                  <c:v>1.3573556475145649</c:v>
                </c:pt>
                <c:pt idx="16">
                  <c:v>7.3381498795863438</c:v>
                </c:pt>
                <c:pt idx="17">
                  <c:v>0.10264832683227264</c:v>
                </c:pt>
              </c:numCache>
            </c:numRef>
          </c:val>
          <c:extLst>
            <c:ext xmlns:c16="http://schemas.microsoft.com/office/drawing/2014/chart" uri="{C3380CC4-5D6E-409C-BE32-E72D297353CC}">
              <c16:uniqueId val="{00000021-B8EC-4782-B6E3-6BFFDAA5226C}"/>
            </c:ext>
          </c:extLst>
        </c:ser>
        <c:ser>
          <c:idx val="2"/>
          <c:order val="2"/>
          <c:tx>
            <c:strRef>
              <c:f>'41benpresaad_graf'!$J$7:$K$7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'41benpresaad_graf'!$K$10:$K$27</c:f>
              <c:numCache>
                <c:formatCode>#,##0.00</c:formatCode>
                <c:ptCount val="18"/>
                <c:pt idx="0">
                  <c:v>19.959010787379661</c:v>
                </c:pt>
                <c:pt idx="1">
                  <c:v>39.130355481788172</c:v>
                </c:pt>
                <c:pt idx="2">
                  <c:v>27.74814744890735</c:v>
                </c:pt>
                <c:pt idx="3">
                  <c:v>45.420935674814658</c:v>
                </c:pt>
                <c:pt idx="4">
                  <c:v>37.548807380282831</c:v>
                </c:pt>
                <c:pt idx="5">
                  <c:v>32.26594877971025</c:v>
                </c:pt>
                <c:pt idx="6">
                  <c:v>20.436395501679566</c:v>
                </c:pt>
                <c:pt idx="7">
                  <c:v>18.134467339235741</c:v>
                </c:pt>
                <c:pt idx="8">
                  <c:v>46.687867110628908</c:v>
                </c:pt>
                <c:pt idx="9">
                  <c:v>41.432959619333182</c:v>
                </c:pt>
                <c:pt idx="10">
                  <c:v>15.325910461609835</c:v>
                </c:pt>
                <c:pt idx="11">
                  <c:v>19.419523985088688</c:v>
                </c:pt>
                <c:pt idx="12">
                  <c:v>19.16809822642406</c:v>
                </c:pt>
                <c:pt idx="13">
                  <c:v>46.388548493082567</c:v>
                </c:pt>
                <c:pt idx="14">
                  <c:v>43.331719980639768</c:v>
                </c:pt>
                <c:pt idx="15">
                  <c:v>37.00548025988023</c:v>
                </c:pt>
                <c:pt idx="16">
                  <c:v>8.5422864428389289</c:v>
                </c:pt>
                <c:pt idx="17">
                  <c:v>37.856702935742149</c:v>
                </c:pt>
              </c:numCache>
            </c:numRef>
          </c:val>
          <c:extLst>
            <c:ext xmlns:c16="http://schemas.microsoft.com/office/drawing/2014/chart" uri="{C3380CC4-5D6E-409C-BE32-E72D297353CC}">
              <c16:uniqueId val="{00000022-B8EC-4782-B6E3-6BFFDAA5226C}"/>
            </c:ext>
          </c:extLst>
        </c:ser>
        <c:ser>
          <c:idx val="3"/>
          <c:order val="3"/>
          <c:tx>
            <c:strRef>
              <c:f>'41benpresaad_graf'!$L$7:$M$7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8EC-4782-B6E3-6BFFDAA5226C}"/>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8EC-4782-B6E3-6BFFDAA5226C}"/>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8EC-4782-B6E3-6BFFDAA5226C}"/>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8EC-4782-B6E3-6BFFDAA5226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8EC-4782-B6E3-6BFFDAA5226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8EC-4782-B6E3-6BFFDAA5226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8EC-4782-B6E3-6BFFDAA5226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8EC-4782-B6E3-6BFFDAA5226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8EC-4782-B6E3-6BFFDAA5226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8EC-4782-B6E3-6BFFDAA5226C}"/>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8EC-4782-B6E3-6BFFDAA5226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8EC-4782-B6E3-6BFFDAA5226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8EC-4782-B6E3-6BFFDAA5226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8EC-4782-B6E3-6BFFDAA5226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8EC-4782-B6E3-6BFFDAA5226C}"/>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8EC-4782-B6E3-6BFFDAA5226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8EC-4782-B6E3-6BFFDAA5226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'41benpresaad_graf'!$M$10:$M$27</c:f>
              <c:numCache>
                <c:formatCode>#,##0.00</c:formatCode>
                <c:ptCount val="18"/>
                <c:pt idx="0">
                  <c:v>2.8300952327045804E-3</c:v>
                </c:pt>
                <c:pt idx="1">
                  <c:v>0</c:v>
                </c:pt>
                <c:pt idx="2">
                  <c:v>5.4278567045829992E-2</c:v>
                </c:pt>
                <c:pt idx="3">
                  <c:v>0</c:v>
                </c:pt>
                <c:pt idx="4">
                  <c:v>0</c:v>
                </c:pt>
                <c:pt idx="5">
                  <c:v>0</c:v>
                </c:pt>
                <c:pt idx="6">
                  <c:v>1.4546516722652256</c:v>
                </c:pt>
                <c:pt idx="7">
                  <c:v>2.0914043282110526E-2</c:v>
                </c:pt>
                <c:pt idx="8">
                  <c:v>3.2923042388417076E-2</c:v>
                </c:pt>
                <c:pt idx="9">
                  <c:v>0.26806374865560734</c:v>
                </c:pt>
                <c:pt idx="10">
                  <c:v>0</c:v>
                </c:pt>
                <c:pt idx="11">
                  <c:v>0.13723321453443119</c:v>
                </c:pt>
                <c:pt idx="12">
                  <c:v>3.1942285743222977E-2</c:v>
                </c:pt>
                <c:pt idx="13">
                  <c:v>5.3279343598486868E-3</c:v>
                </c:pt>
                <c:pt idx="14">
                  <c:v>0.16720200642407709</c:v>
                </c:pt>
                <c:pt idx="15">
                  <c:v>7.2504143239148782</c:v>
                </c:pt>
                <c:pt idx="16">
                  <c:v>0</c:v>
                </c:pt>
                <c:pt idx="17">
                  <c:v>0</c:v>
                </c:pt>
              </c:numCache>
            </c:numRef>
          </c:val>
          <c:extLst>
            <c:ext xmlns:c16="http://schemas.microsoft.com/office/drawing/2014/chart" uri="{C3380CC4-5D6E-409C-BE32-E72D297353CC}">
              <c16:uniqueId val="{00000034-B8EC-4782-B6E3-6BFFDAA5226C}"/>
            </c:ext>
          </c:extLst>
        </c:ser>
        <c:dLbls>
          <c:showLegendKey val="0"/>
          <c:showVal val="0"/>
          <c:showCatName val="0"/>
          <c:showSerName val="0"/>
          <c:showPercent val="0"/>
          <c:showBubbleSize val="0"/>
        </c:dLbls>
        <c:gapWidth val="39"/>
        <c:overlap val="100"/>
        <c:axId val="-1839930480"/>
        <c:axId val="-1839933200"/>
      </c:barChart>
      <c:catAx>
        <c:axId val="-183993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1839933200"/>
        <c:crosses val="autoZero"/>
        <c:auto val="1"/>
        <c:lblAlgn val="ctr"/>
        <c:lblOffset val="100"/>
        <c:noMultiLvlLbl val="0"/>
      </c:catAx>
      <c:valAx>
        <c:axId val="-183993320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0480"/>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'41abenpreGIII_graf'!$F$7:$G$7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08E3-449B-A163-577B2D53F24C}"/>
              </c:ext>
            </c:extLst>
          </c:dPt>
          <c:dPt>
            <c:idx val="11"/>
            <c:invertIfNegative val="0"/>
            <c:bubble3D val="0"/>
            <c:extLst>
              <c:ext xmlns:c16="http://schemas.microsoft.com/office/drawing/2014/chart" uri="{C3380CC4-5D6E-409C-BE32-E72D297353CC}">
                <c16:uniqueId val="{00000001-08E3-449B-A163-577B2D53F24C}"/>
              </c:ext>
            </c:extLst>
          </c:dPt>
          <c:dPt>
            <c:idx val="12"/>
            <c:invertIfNegative val="0"/>
            <c:bubble3D val="0"/>
            <c:extLst>
              <c:ext xmlns:c16="http://schemas.microsoft.com/office/drawing/2014/chart" uri="{C3380CC4-5D6E-409C-BE32-E72D297353CC}">
                <c16:uniqueId val="{00000002-08E3-449B-A163-577B2D53F24C}"/>
              </c:ext>
            </c:extLst>
          </c:dPt>
          <c:dPt>
            <c:idx val="14"/>
            <c:invertIfNegative val="0"/>
            <c:bubble3D val="0"/>
            <c:extLst>
              <c:ext xmlns:c16="http://schemas.microsoft.com/office/drawing/2014/chart" uri="{C3380CC4-5D6E-409C-BE32-E72D297353CC}">
                <c16:uniqueId val="{00000003-08E3-449B-A163-577B2D53F24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08E3-449B-A163-577B2D53F24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8E3-449B-A163-577B2D53F24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08E3-449B-A163-577B2D53F24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8E3-449B-A163-577B2D53F24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08E3-449B-A163-577B2D53F24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8E3-449B-A163-577B2D53F24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8E3-449B-A163-577B2D53F24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8E3-449B-A163-577B2D53F24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08E3-449B-A163-577B2D53F24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08E3-449B-A163-577B2D53F24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8E3-449B-A163-577B2D53F24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8E3-449B-A163-577B2D53F24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08E3-449B-A163-577B2D53F24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08E3-449B-A163-577B2D53F24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8E3-449B-A163-577B2D53F24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8E3-449B-A163-577B2D53F24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08E3-449B-A163-577B2D53F24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08E3-449B-A163-577B2D53F24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8E3-449B-A163-577B2D53F24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'41abenpreGIII_graf'!$G$10:$G$27</c:f>
              <c:numCache>
                <c:formatCode>#,##0.00</c:formatCode>
                <c:ptCount val="18"/>
                <c:pt idx="0">
                  <c:v>72.319986398027709</c:v>
                </c:pt>
                <c:pt idx="1">
                  <c:v>46.458977107901873</c:v>
                </c:pt>
                <c:pt idx="2">
                  <c:v>58.032941176470587</c:v>
                </c:pt>
                <c:pt idx="3">
                  <c:v>55.295178008111762</c:v>
                </c:pt>
                <c:pt idx="4">
                  <c:v>36.369837529455538</c:v>
                </c:pt>
                <c:pt idx="5">
                  <c:v>72.871018748588213</c:v>
                </c:pt>
                <c:pt idx="6">
                  <c:v>42.740578197234711</c:v>
                </c:pt>
                <c:pt idx="7">
                  <c:v>62.004222835796654</c:v>
                </c:pt>
                <c:pt idx="8">
                  <c:v>51.059501305247998</c:v>
                </c:pt>
                <c:pt idx="9">
                  <c:v>47.054886211512716</c:v>
                </c:pt>
                <c:pt idx="10">
                  <c:v>41.700109449106165</c:v>
                </c:pt>
                <c:pt idx="11">
                  <c:v>64.254585358206612</c:v>
                </c:pt>
                <c:pt idx="12">
                  <c:v>65.547586467229749</c:v>
                </c:pt>
                <c:pt idx="13">
                  <c:v>48.842218632202474</c:v>
                </c:pt>
                <c:pt idx="14">
                  <c:v>47.489029741589469</c:v>
                </c:pt>
                <c:pt idx="15">
                  <c:v>58.248863304550952</c:v>
                </c:pt>
                <c:pt idx="16">
                  <c:v>73.228346456692918</c:v>
                </c:pt>
                <c:pt idx="17">
                  <c:v>55.735580038885288</c:v>
                </c:pt>
              </c:numCache>
            </c:numRef>
          </c:val>
          <c:extLst>
            <c:ext xmlns:c16="http://schemas.microsoft.com/office/drawing/2014/chart" uri="{C3380CC4-5D6E-409C-BE32-E72D297353CC}">
              <c16:uniqueId val="{00000014-08E3-449B-A163-577B2D53F24C}"/>
            </c:ext>
          </c:extLst>
        </c:ser>
        <c:ser>
          <c:idx val="1"/>
          <c:order val="1"/>
          <c:tx>
            <c:strRef>
              <c:f>'41abenpreGIII_graf'!$H$7:$I$7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08E3-449B-A163-577B2D53F24C}"/>
              </c:ext>
            </c:extLst>
          </c:dPt>
          <c:dPt>
            <c:idx val="11"/>
            <c:invertIfNegative val="0"/>
            <c:bubble3D val="0"/>
            <c:extLst>
              <c:ext xmlns:c16="http://schemas.microsoft.com/office/drawing/2014/chart" uri="{C3380CC4-5D6E-409C-BE32-E72D297353CC}">
                <c16:uniqueId val="{00000016-08E3-449B-A163-577B2D53F24C}"/>
              </c:ext>
            </c:extLst>
          </c:dPt>
          <c:dPt>
            <c:idx val="14"/>
            <c:invertIfNegative val="0"/>
            <c:bubble3D val="0"/>
            <c:extLst>
              <c:ext xmlns:c16="http://schemas.microsoft.com/office/drawing/2014/chart" uri="{C3380CC4-5D6E-409C-BE32-E72D297353CC}">
                <c16:uniqueId val="{00000017-08E3-449B-A163-577B2D53F24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08E3-449B-A163-577B2D53F24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08E3-449B-A163-577B2D53F24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08E3-449B-A163-577B2D53F24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08E3-449B-A163-577B2D53F24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08E3-449B-A163-577B2D53F24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08E3-449B-A163-577B2D53F24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08E3-449B-A163-577B2D53F24C}"/>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08E3-449B-A163-577B2D53F24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08E3-449B-A163-577B2D53F24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'41abenpreGIII_graf'!$I$10:$I$27</c:f>
              <c:numCache>
                <c:formatCode>#,##0.00</c:formatCode>
                <c:ptCount val="18"/>
                <c:pt idx="0">
                  <c:v>2.4814153607828691</c:v>
                </c:pt>
                <c:pt idx="1">
                  <c:v>23.270479914233462</c:v>
                </c:pt>
                <c:pt idx="2">
                  <c:v>15.482352941176471</c:v>
                </c:pt>
                <c:pt idx="3">
                  <c:v>3.3618747183415953</c:v>
                </c:pt>
                <c:pt idx="4">
                  <c:v>25.05270990946298</c:v>
                </c:pt>
                <c:pt idx="5">
                  <c:v>1.1181386943754235</c:v>
                </c:pt>
                <c:pt idx="6">
                  <c:v>35.938132469801232</c:v>
                </c:pt>
                <c:pt idx="7">
                  <c:v>12.522332304693844</c:v>
                </c:pt>
                <c:pt idx="8">
                  <c:v>11.244936537942209</c:v>
                </c:pt>
                <c:pt idx="9">
                  <c:v>10.883249309293912</c:v>
                </c:pt>
                <c:pt idx="10">
                  <c:v>43.940167821962788</c:v>
                </c:pt>
                <c:pt idx="11">
                  <c:v>18.959084496002507</c:v>
                </c:pt>
                <c:pt idx="12">
                  <c:v>15.663190676166659</c:v>
                </c:pt>
                <c:pt idx="13">
                  <c:v>5.061927840603123</c:v>
                </c:pt>
                <c:pt idx="14">
                  <c:v>18.210628961482204</c:v>
                </c:pt>
                <c:pt idx="15">
                  <c:v>2.7656113127268176</c:v>
                </c:pt>
                <c:pt idx="16">
                  <c:v>13.412978550095032</c:v>
                </c:pt>
                <c:pt idx="17">
                  <c:v>0.12961762799740764</c:v>
                </c:pt>
              </c:numCache>
            </c:numRef>
          </c:val>
          <c:extLst>
            <c:ext xmlns:c16="http://schemas.microsoft.com/office/drawing/2014/chart" uri="{C3380CC4-5D6E-409C-BE32-E72D297353CC}">
              <c16:uniqueId val="{00000021-08E3-449B-A163-577B2D53F24C}"/>
            </c:ext>
          </c:extLst>
        </c:ser>
        <c:ser>
          <c:idx val="2"/>
          <c:order val="2"/>
          <c:tx>
            <c:strRef>
              <c:f>'41abenpreGIII_graf'!$J$7:$K$7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'41abenpreGIII_graf'!$K$10:$K$27</c:f>
              <c:numCache>
                <c:formatCode>#,##0.00</c:formatCode>
                <c:ptCount val="18"/>
                <c:pt idx="0">
                  <c:v>25.191041589919426</c:v>
                </c:pt>
                <c:pt idx="1">
                  <c:v>30.270542977864665</c:v>
                </c:pt>
                <c:pt idx="2">
                  <c:v>26.381176470588237</c:v>
                </c:pt>
                <c:pt idx="3">
                  <c:v>41.342947273546642</c:v>
                </c:pt>
                <c:pt idx="4">
                  <c:v>38.577452561081486</c:v>
                </c:pt>
                <c:pt idx="5">
                  <c:v>26.010842557036369</c:v>
                </c:pt>
                <c:pt idx="6">
                  <c:v>20.049425850572018</c:v>
                </c:pt>
                <c:pt idx="7">
                  <c:v>25.42471983108657</c:v>
                </c:pt>
                <c:pt idx="8">
                  <c:v>37.580340264650282</c:v>
                </c:pt>
                <c:pt idx="9">
                  <c:v>41.718647640206214</c:v>
                </c:pt>
                <c:pt idx="10">
                  <c:v>14.359722728931047</c:v>
                </c:pt>
                <c:pt idx="11">
                  <c:v>16.522965982128859</c:v>
                </c:pt>
                <c:pt idx="12">
                  <c:v>18.71136696078894</c:v>
                </c:pt>
                <c:pt idx="13">
                  <c:v>46.083886794710708</c:v>
                </c:pt>
                <c:pt idx="14">
                  <c:v>34.032179424670893</c:v>
                </c:pt>
                <c:pt idx="15">
                  <c:v>30.384182204980604</c:v>
                </c:pt>
                <c:pt idx="16">
                  <c:v>13.358674993212055</c:v>
                </c:pt>
                <c:pt idx="17">
                  <c:v>44.134802333117307</c:v>
                </c:pt>
              </c:numCache>
            </c:numRef>
          </c:val>
          <c:extLst>
            <c:ext xmlns:c16="http://schemas.microsoft.com/office/drawing/2014/chart" uri="{C3380CC4-5D6E-409C-BE32-E72D297353CC}">
              <c16:uniqueId val="{00000022-08E3-449B-A163-577B2D53F24C}"/>
            </c:ext>
          </c:extLst>
        </c:ser>
        <c:ser>
          <c:idx val="3"/>
          <c:order val="3"/>
          <c:tx>
            <c:strRef>
              <c:f>'41abenpreGIII_graf'!$L$7:$M$7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8E3-449B-A163-577B2D53F24C}"/>
                </c:ext>
              </c:extLst>
            </c:dLbl>
            <c:dLbl>
              <c:idx val="1"/>
              <c:layout>
                <c:manualLayout>
                  <c:x val="-2.4146356993808087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8E3-449B-A163-577B2D53F24C}"/>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8E3-449B-A163-577B2D53F24C}"/>
                </c:ext>
              </c:extLst>
            </c:dLbl>
            <c:dLbl>
              <c:idx val="3"/>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8E3-449B-A163-577B2D53F24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8E3-449B-A163-577B2D53F24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8E3-449B-A163-577B2D53F24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8E3-449B-A163-577B2D53F24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8E3-449B-A163-577B2D53F24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8E3-449B-A163-577B2D53F24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8E3-449B-A163-577B2D53F24C}"/>
                </c:ext>
              </c:extLst>
            </c:dLbl>
            <c:dLbl>
              <c:idx val="10"/>
              <c:layout>
                <c:manualLayout>
                  <c:x val="-9.6585427975232346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8E3-449B-A163-577B2D53F24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8E3-449B-A163-577B2D53F24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8E3-449B-A163-577B2D53F24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8E3-449B-A163-577B2D53F24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8E3-449B-A163-577B2D53F24C}"/>
                </c:ext>
              </c:extLst>
            </c:dLbl>
            <c:dLbl>
              <c:idx val="16"/>
              <c:layout>
                <c:manualLayout>
                  <c:x val="1.3170892327953288E-3"/>
                  <c:y val="-1.82724244671209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8E3-449B-A163-577B2D53F24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8E3-449B-A163-577B2D53F24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'41abenpreGIII_graf'!$M$10:$M$27</c:f>
              <c:numCache>
                <c:formatCode>#,##0.00</c:formatCode>
                <c:ptCount val="18"/>
                <c:pt idx="0">
                  <c:v>7.5566512699897044E-3</c:v>
                </c:pt>
                <c:pt idx="1">
                  <c:v>0</c:v>
                </c:pt>
                <c:pt idx="2">
                  <c:v>0.10352941176470588</c:v>
                </c:pt>
                <c:pt idx="3">
                  <c:v>0</c:v>
                </c:pt>
                <c:pt idx="4">
                  <c:v>0</c:v>
                </c:pt>
                <c:pt idx="5">
                  <c:v>0</c:v>
                </c:pt>
                <c:pt idx="6">
                  <c:v>1.2718634823920407</c:v>
                </c:pt>
                <c:pt idx="7">
                  <c:v>4.8725028422933248E-2</c:v>
                </c:pt>
                <c:pt idx="8">
                  <c:v>0.1152218921595103</c:v>
                </c:pt>
                <c:pt idx="9">
                  <c:v>0.34321683898715427</c:v>
                </c:pt>
                <c:pt idx="10">
                  <c:v>0</c:v>
                </c:pt>
                <c:pt idx="11">
                  <c:v>0.26336416366201598</c:v>
                </c:pt>
                <c:pt idx="12">
                  <c:v>7.7855895814655782E-2</c:v>
                </c:pt>
                <c:pt idx="13">
                  <c:v>1.1966732483695328E-2</c:v>
                </c:pt>
                <c:pt idx="14">
                  <c:v>0.26816187225743537</c:v>
                </c:pt>
                <c:pt idx="15">
                  <c:v>8.6013431777416258</c:v>
                </c:pt>
                <c:pt idx="16">
                  <c:v>0</c:v>
                </c:pt>
                <c:pt idx="17">
                  <c:v>0</c:v>
                </c:pt>
              </c:numCache>
            </c:numRef>
          </c:val>
          <c:extLst>
            <c:ext xmlns:c16="http://schemas.microsoft.com/office/drawing/2014/chart" uri="{C3380CC4-5D6E-409C-BE32-E72D297353CC}">
              <c16:uniqueId val="{00000034-08E3-449B-A163-577B2D53F24C}"/>
            </c:ext>
          </c:extLst>
        </c:ser>
        <c:dLbls>
          <c:showLegendKey val="0"/>
          <c:showVal val="0"/>
          <c:showCatName val="0"/>
          <c:showSerName val="0"/>
          <c:showPercent val="0"/>
          <c:showBubbleSize val="0"/>
        </c:dLbls>
        <c:gapWidth val="39"/>
        <c:overlap val="100"/>
        <c:axId val="-1839935376"/>
        <c:axId val="-1839932656"/>
      </c:barChart>
      <c:catAx>
        <c:axId val="-183993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656"/>
        <c:crosses val="autoZero"/>
        <c:auto val="1"/>
        <c:lblAlgn val="ctr"/>
        <c:lblOffset val="100"/>
        <c:noMultiLvlLbl val="0"/>
      </c:catAx>
      <c:valAx>
        <c:axId val="-183993265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5376"/>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'41bbenpreGII_graf'!$F$7:$G$7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DF94-4DCE-B587-187BE355C43F}"/>
              </c:ext>
            </c:extLst>
          </c:dPt>
          <c:dPt>
            <c:idx val="11"/>
            <c:invertIfNegative val="0"/>
            <c:bubble3D val="0"/>
            <c:extLst>
              <c:ext xmlns:c16="http://schemas.microsoft.com/office/drawing/2014/chart" uri="{C3380CC4-5D6E-409C-BE32-E72D297353CC}">
                <c16:uniqueId val="{00000001-DF94-4DCE-B587-187BE355C43F}"/>
              </c:ext>
            </c:extLst>
          </c:dPt>
          <c:dPt>
            <c:idx val="12"/>
            <c:invertIfNegative val="0"/>
            <c:bubble3D val="0"/>
            <c:extLst>
              <c:ext xmlns:c16="http://schemas.microsoft.com/office/drawing/2014/chart" uri="{C3380CC4-5D6E-409C-BE32-E72D297353CC}">
                <c16:uniqueId val="{00000002-DF94-4DCE-B587-187BE355C43F}"/>
              </c:ext>
            </c:extLst>
          </c:dPt>
          <c:dPt>
            <c:idx val="14"/>
            <c:invertIfNegative val="0"/>
            <c:bubble3D val="0"/>
            <c:extLst>
              <c:ext xmlns:c16="http://schemas.microsoft.com/office/drawing/2014/chart" uri="{C3380CC4-5D6E-409C-BE32-E72D297353CC}">
                <c16:uniqueId val="{00000003-DF94-4DCE-B587-187BE355C43F}"/>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DF94-4DCE-B587-187BE355C43F}"/>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F94-4DCE-B587-187BE355C43F}"/>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F94-4DCE-B587-187BE355C43F}"/>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F94-4DCE-B587-187BE355C43F}"/>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F94-4DCE-B587-187BE355C43F}"/>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F94-4DCE-B587-187BE355C43F}"/>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F94-4DCE-B587-187BE355C43F}"/>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F94-4DCE-B587-187BE355C43F}"/>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F94-4DCE-B587-187BE355C43F}"/>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F94-4DCE-B587-187BE355C43F}"/>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F94-4DCE-B587-187BE355C43F}"/>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F94-4DCE-B587-187BE355C43F}"/>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F94-4DCE-B587-187BE355C43F}"/>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F94-4DCE-B587-187BE355C43F}"/>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F94-4DCE-B587-187BE355C43F}"/>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F94-4DCE-B587-187BE355C43F}"/>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F94-4DCE-B587-187BE355C43F}"/>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F94-4DCE-B587-187BE355C43F}"/>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F94-4DCE-B587-187BE355C43F}"/>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'41bbenpreGII_graf'!$G$10:$G$27</c:f>
              <c:numCache>
                <c:formatCode>#,##0.00</c:formatCode>
                <c:ptCount val="18"/>
                <c:pt idx="0">
                  <c:v>78.571355067094757</c:v>
                </c:pt>
                <c:pt idx="1">
                  <c:v>39.52704454701032</c:v>
                </c:pt>
                <c:pt idx="2">
                  <c:v>60.225812994388477</c:v>
                </c:pt>
                <c:pt idx="3">
                  <c:v>51.518919879197014</c:v>
                </c:pt>
                <c:pt idx="4">
                  <c:v>32.600774311090866</c:v>
                </c:pt>
                <c:pt idx="5">
                  <c:v>71.09707971586424</c:v>
                </c:pt>
                <c:pt idx="6">
                  <c:v>45.033781986487206</c:v>
                </c:pt>
                <c:pt idx="7">
                  <c:v>65.189241521193239</c:v>
                </c:pt>
                <c:pt idx="8">
                  <c:v>47.75215979750179</c:v>
                </c:pt>
                <c:pt idx="9">
                  <c:v>49.156345653192162</c:v>
                </c:pt>
                <c:pt idx="10">
                  <c:v>38.409405255878283</c:v>
                </c:pt>
                <c:pt idx="11">
                  <c:v>64.945652173913047</c:v>
                </c:pt>
                <c:pt idx="12">
                  <c:v>69.70251108432258</c:v>
                </c:pt>
                <c:pt idx="13">
                  <c:v>52.534437741964524</c:v>
                </c:pt>
                <c:pt idx="14">
                  <c:v>45.578066238020135</c:v>
                </c:pt>
                <c:pt idx="15">
                  <c:v>54.522613065326631</c:v>
                </c:pt>
                <c:pt idx="16">
                  <c:v>80.645161290322577</c:v>
                </c:pt>
                <c:pt idx="17">
                  <c:v>61.117381489841989</c:v>
                </c:pt>
              </c:numCache>
            </c:numRef>
          </c:val>
          <c:extLst>
            <c:ext xmlns:c16="http://schemas.microsoft.com/office/drawing/2014/chart" uri="{C3380CC4-5D6E-409C-BE32-E72D297353CC}">
              <c16:uniqueId val="{00000014-DF94-4DCE-B587-187BE355C43F}"/>
            </c:ext>
          </c:extLst>
        </c:ser>
        <c:ser>
          <c:idx val="1"/>
          <c:order val="1"/>
          <c:tx>
            <c:strRef>
              <c:f>'41bbenpreGII_graf'!$H$7:$I$7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DF94-4DCE-B587-187BE355C43F}"/>
              </c:ext>
            </c:extLst>
          </c:dPt>
          <c:dPt>
            <c:idx val="11"/>
            <c:invertIfNegative val="0"/>
            <c:bubble3D val="0"/>
            <c:extLst>
              <c:ext xmlns:c16="http://schemas.microsoft.com/office/drawing/2014/chart" uri="{C3380CC4-5D6E-409C-BE32-E72D297353CC}">
                <c16:uniqueId val="{00000016-DF94-4DCE-B587-187BE355C43F}"/>
              </c:ext>
            </c:extLst>
          </c:dPt>
          <c:dPt>
            <c:idx val="14"/>
            <c:invertIfNegative val="0"/>
            <c:bubble3D val="0"/>
            <c:extLst>
              <c:ext xmlns:c16="http://schemas.microsoft.com/office/drawing/2014/chart" uri="{C3380CC4-5D6E-409C-BE32-E72D297353CC}">
                <c16:uniqueId val="{00000017-DF94-4DCE-B587-187BE355C43F}"/>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DF94-4DCE-B587-187BE355C43F}"/>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DF94-4DCE-B587-187BE355C43F}"/>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DF94-4DCE-B587-187BE355C43F}"/>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F94-4DCE-B587-187BE355C43F}"/>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F94-4DCE-B587-187BE355C43F}"/>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F94-4DCE-B587-187BE355C43F}"/>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DF94-4DCE-B587-187BE355C43F}"/>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F94-4DCE-B587-187BE355C43F}"/>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F94-4DCE-B587-187BE355C43F}"/>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'41bbenpreGII_graf'!$I$10:$I$27</c:f>
              <c:numCache>
                <c:formatCode>#,##0.00</c:formatCode>
                <c:ptCount val="18"/>
                <c:pt idx="0">
                  <c:v>1.1942249115007821</c:v>
                </c:pt>
                <c:pt idx="1">
                  <c:v>19.711663122958047</c:v>
                </c:pt>
                <c:pt idx="2">
                  <c:v>11.22304103846934</c:v>
                </c:pt>
                <c:pt idx="3">
                  <c:v>2.0311482205246638</c:v>
                </c:pt>
                <c:pt idx="4">
                  <c:v>27.670234570712822</c:v>
                </c:pt>
                <c:pt idx="5">
                  <c:v>0.81294396211523279</c:v>
                </c:pt>
                <c:pt idx="6">
                  <c:v>30.738947704420919</c:v>
                </c:pt>
                <c:pt idx="7">
                  <c:v>12.271200798717212</c:v>
                </c:pt>
                <c:pt idx="8">
                  <c:v>10.352354225132522</c:v>
                </c:pt>
                <c:pt idx="9">
                  <c:v>9.693582998376959</c:v>
                </c:pt>
                <c:pt idx="10">
                  <c:v>43.948824343015211</c:v>
                </c:pt>
                <c:pt idx="11">
                  <c:v>15.287517531556801</c:v>
                </c:pt>
                <c:pt idx="12">
                  <c:v>10.144453752324132</c:v>
                </c:pt>
                <c:pt idx="13">
                  <c:v>2.3003511299180697</c:v>
                </c:pt>
                <c:pt idx="14">
                  <c:v>16.413926968336771</c:v>
                </c:pt>
                <c:pt idx="15">
                  <c:v>1.8610494332125744</c:v>
                </c:pt>
                <c:pt idx="16">
                  <c:v>8.127767235926628</c:v>
                </c:pt>
                <c:pt idx="17">
                  <c:v>0.16930022573363432</c:v>
                </c:pt>
              </c:numCache>
            </c:numRef>
          </c:val>
          <c:extLst>
            <c:ext xmlns:c16="http://schemas.microsoft.com/office/drawing/2014/chart" uri="{C3380CC4-5D6E-409C-BE32-E72D297353CC}">
              <c16:uniqueId val="{00000021-DF94-4DCE-B587-187BE355C43F}"/>
            </c:ext>
          </c:extLst>
        </c:ser>
        <c:ser>
          <c:idx val="2"/>
          <c:order val="2"/>
          <c:tx>
            <c:strRef>
              <c:f>'41bbenpreGII_graf'!$J$7:$K$7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'41bbenpreGII_graf'!$K$10:$K$27</c:f>
              <c:numCache>
                <c:formatCode>#,##0.00</c:formatCode>
                <c:ptCount val="18"/>
                <c:pt idx="0">
                  <c:v>20.232361900057626</c:v>
                </c:pt>
                <c:pt idx="1">
                  <c:v>40.761292330031637</c:v>
                </c:pt>
                <c:pt idx="2">
                  <c:v>28.524102494760328</c:v>
                </c:pt>
                <c:pt idx="3">
                  <c:v>46.449931900278322</c:v>
                </c:pt>
                <c:pt idx="4">
                  <c:v>39.728991118196312</c:v>
                </c:pt>
                <c:pt idx="5">
                  <c:v>28.089976322020522</c:v>
                </c:pt>
                <c:pt idx="6">
                  <c:v>22.737670904931637</c:v>
                </c:pt>
                <c:pt idx="7">
                  <c:v>22.53048134813784</c:v>
                </c:pt>
                <c:pt idx="8">
                  <c:v>41.878977970982596</c:v>
                </c:pt>
                <c:pt idx="9">
                  <c:v>40.827641798198314</c:v>
                </c:pt>
                <c:pt idx="10">
                  <c:v>17.641770401106502</c:v>
                </c:pt>
                <c:pt idx="11">
                  <c:v>19.62949976624591</c:v>
                </c:pt>
                <c:pt idx="12">
                  <c:v>20.136689618535847</c:v>
                </c:pt>
                <c:pt idx="13">
                  <c:v>45.165211128117406</c:v>
                </c:pt>
                <c:pt idx="14">
                  <c:v>37.813902705325731</c:v>
                </c:pt>
                <c:pt idx="15">
                  <c:v>36.210120369288305</c:v>
                </c:pt>
                <c:pt idx="16">
                  <c:v>11.22707147375079</c:v>
                </c:pt>
                <c:pt idx="17">
                  <c:v>38.713318284424382</c:v>
                </c:pt>
              </c:numCache>
            </c:numRef>
          </c:val>
          <c:extLst>
            <c:ext xmlns:c16="http://schemas.microsoft.com/office/drawing/2014/chart" uri="{C3380CC4-5D6E-409C-BE32-E72D297353CC}">
              <c16:uniqueId val="{00000022-DF94-4DCE-B587-187BE355C43F}"/>
            </c:ext>
          </c:extLst>
        </c:ser>
        <c:ser>
          <c:idx val="3"/>
          <c:order val="3"/>
          <c:tx>
            <c:strRef>
              <c:f>'41bbenpreGII_graf'!$L$7:$M$7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DF94-4DCE-B587-187BE355C43F}"/>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DF94-4DCE-B587-187BE355C43F}"/>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DF94-4DCE-B587-187BE355C43F}"/>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DF94-4DCE-B587-187BE355C43F}"/>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DF94-4DCE-B587-187BE355C43F}"/>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DF94-4DCE-B587-187BE355C43F}"/>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DF94-4DCE-B587-187BE355C43F}"/>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DF94-4DCE-B587-187BE355C43F}"/>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DF94-4DCE-B587-187BE355C43F}"/>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DF94-4DCE-B587-187BE355C43F}"/>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DF94-4DCE-B587-187BE355C43F}"/>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DF94-4DCE-B587-187BE355C43F}"/>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DF94-4DCE-B587-187BE355C43F}"/>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DF94-4DCE-B587-187BE355C43F}"/>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F94-4DCE-B587-187BE355C43F}"/>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F94-4DCE-B587-187BE355C43F}"/>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DF94-4DCE-B587-187BE355C43F}"/>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'41bbenpreGII_graf'!$M$10:$M$27</c:f>
              <c:numCache>
                <c:formatCode>#,##0.00</c:formatCode>
                <c:ptCount val="18"/>
                <c:pt idx="0">
                  <c:v>2.0581213468346092E-3</c:v>
                </c:pt>
                <c:pt idx="1">
                  <c:v>0</c:v>
                </c:pt>
                <c:pt idx="2">
                  <c:v>2.7043472381853829E-2</c:v>
                </c:pt>
                <c:pt idx="3">
                  <c:v>0</c:v>
                </c:pt>
                <c:pt idx="4">
                  <c:v>0</c:v>
                </c:pt>
                <c:pt idx="5">
                  <c:v>0</c:v>
                </c:pt>
                <c:pt idx="6">
                  <c:v>1.4895994041602383</c:v>
                </c:pt>
                <c:pt idx="7">
                  <c:v>9.0763319517139143E-3</c:v>
                </c:pt>
                <c:pt idx="8">
                  <c:v>1.65080063830958E-2</c:v>
                </c:pt>
                <c:pt idx="9">
                  <c:v>0.3224295502325632</c:v>
                </c:pt>
                <c:pt idx="10">
                  <c:v>0</c:v>
                </c:pt>
                <c:pt idx="11">
                  <c:v>0.13733052828424497</c:v>
                </c:pt>
                <c:pt idx="12">
                  <c:v>1.6345544817440695E-2</c:v>
                </c:pt>
                <c:pt idx="13">
                  <c:v>0</c:v>
                </c:pt>
                <c:pt idx="14">
                  <c:v>0.19410408831736017</c:v>
                </c:pt>
                <c:pt idx="15">
                  <c:v>7.4062171321724906</c:v>
                </c:pt>
                <c:pt idx="16">
                  <c:v>0</c:v>
                </c:pt>
                <c:pt idx="17">
                  <c:v>0</c:v>
                </c:pt>
              </c:numCache>
            </c:numRef>
          </c:val>
          <c:extLst>
            <c:ext xmlns:c16="http://schemas.microsoft.com/office/drawing/2014/chart" uri="{C3380CC4-5D6E-409C-BE32-E72D297353CC}">
              <c16:uniqueId val="{00000034-DF94-4DCE-B587-187BE355C43F}"/>
            </c:ext>
          </c:extLst>
        </c:ser>
        <c:dLbls>
          <c:showLegendKey val="0"/>
          <c:showVal val="0"/>
          <c:showCatName val="0"/>
          <c:showSerName val="0"/>
          <c:showPercent val="0"/>
          <c:showBubbleSize val="0"/>
        </c:dLbls>
        <c:gapWidth val="39"/>
        <c:overlap val="100"/>
        <c:axId val="-1839932112"/>
        <c:axId val="-1839929936"/>
      </c:barChart>
      <c:catAx>
        <c:axId val="-183993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29936"/>
        <c:crosses val="autoZero"/>
        <c:auto val="1"/>
        <c:lblAlgn val="ctr"/>
        <c:lblOffset val="100"/>
        <c:noMultiLvlLbl val="0"/>
      </c:catAx>
      <c:valAx>
        <c:axId val="-183992993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112"/>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'41cbenpreGI_graf'!$F$7:$G$7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1E5F-4C87-A16C-52F8B886E811}"/>
              </c:ext>
            </c:extLst>
          </c:dPt>
          <c:dPt>
            <c:idx val="11"/>
            <c:invertIfNegative val="0"/>
            <c:bubble3D val="0"/>
            <c:extLst>
              <c:ext xmlns:c16="http://schemas.microsoft.com/office/drawing/2014/chart" uri="{C3380CC4-5D6E-409C-BE32-E72D297353CC}">
                <c16:uniqueId val="{00000001-1E5F-4C87-A16C-52F8B886E811}"/>
              </c:ext>
            </c:extLst>
          </c:dPt>
          <c:dPt>
            <c:idx val="12"/>
            <c:invertIfNegative val="0"/>
            <c:bubble3D val="0"/>
            <c:extLst>
              <c:ext xmlns:c16="http://schemas.microsoft.com/office/drawing/2014/chart" uri="{C3380CC4-5D6E-409C-BE32-E72D297353CC}">
                <c16:uniqueId val="{00000002-1E5F-4C87-A16C-52F8B886E811}"/>
              </c:ext>
            </c:extLst>
          </c:dPt>
          <c:dPt>
            <c:idx val="14"/>
            <c:invertIfNegative val="0"/>
            <c:bubble3D val="0"/>
            <c:extLst>
              <c:ext xmlns:c16="http://schemas.microsoft.com/office/drawing/2014/chart" uri="{C3380CC4-5D6E-409C-BE32-E72D297353CC}">
                <c16:uniqueId val="{00000003-1E5F-4C87-A16C-52F8B886E811}"/>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E5F-4C87-A16C-52F8B886E811}"/>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5F-4C87-A16C-52F8B886E811}"/>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1E5F-4C87-A16C-52F8B886E811}"/>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5F-4C87-A16C-52F8B886E811}"/>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1E5F-4C87-A16C-52F8B886E811}"/>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5F-4C87-A16C-52F8B886E811}"/>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1E5F-4C87-A16C-52F8B886E811}"/>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5F-4C87-A16C-52F8B886E811}"/>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1E5F-4C87-A16C-52F8B886E811}"/>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E5F-4C87-A16C-52F8B886E811}"/>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5F-4C87-A16C-52F8B886E811}"/>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5F-4C87-A16C-52F8B886E811}"/>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1E5F-4C87-A16C-52F8B886E811}"/>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1E5F-4C87-A16C-52F8B886E811}"/>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5F-4C87-A16C-52F8B886E811}"/>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5F-4C87-A16C-52F8B886E811}"/>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1E5F-4C87-A16C-52F8B886E811}"/>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5F-4C87-A16C-52F8B886E811}"/>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1E5F-4C87-A16C-52F8B886E811}"/>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'41cbenpreGI_graf'!$G$10:$G$27</c:f>
              <c:numCache>
                <c:formatCode>#,##0.00</c:formatCode>
                <c:ptCount val="18"/>
                <c:pt idx="0">
                  <c:v>84.845914616906981</c:v>
                </c:pt>
                <c:pt idx="1">
                  <c:v>47.112307614161629</c:v>
                </c:pt>
                <c:pt idx="2">
                  <c:v>64.011086212996815</c:v>
                </c:pt>
                <c:pt idx="3">
                  <c:v>53.194280467007736</c:v>
                </c:pt>
                <c:pt idx="4">
                  <c:v>28.146642099243916</c:v>
                </c:pt>
                <c:pt idx="5">
                  <c:v>51.587893245862531</c:v>
                </c:pt>
                <c:pt idx="6">
                  <c:v>49.094258972658267</c:v>
                </c:pt>
                <c:pt idx="7">
                  <c:v>83.504224427856613</c:v>
                </c:pt>
                <c:pt idx="8">
                  <c:v>37.326569756686496</c:v>
                </c:pt>
                <c:pt idx="9">
                  <c:v>49.351054012919001</c:v>
                </c:pt>
                <c:pt idx="10">
                  <c:v>38.467714954834392</c:v>
                </c:pt>
                <c:pt idx="11">
                  <c:v>62.223632038065027</c:v>
                </c:pt>
                <c:pt idx="12">
                  <c:v>75.194112483964616</c:v>
                </c:pt>
                <c:pt idx="13">
                  <c:v>50.552359033371694</c:v>
                </c:pt>
                <c:pt idx="14">
                  <c:v>41.292621845501827</c:v>
                </c:pt>
                <c:pt idx="15">
                  <c:v>51.965032875074719</c:v>
                </c:pt>
                <c:pt idx="16">
                  <c:v>99.221600583799557</c:v>
                </c:pt>
                <c:pt idx="17">
                  <c:v>69.344473007712082</c:v>
                </c:pt>
              </c:numCache>
            </c:numRef>
          </c:val>
          <c:extLst>
            <c:ext xmlns:c16="http://schemas.microsoft.com/office/drawing/2014/chart" uri="{C3380CC4-5D6E-409C-BE32-E72D297353CC}">
              <c16:uniqueId val="{00000014-1E5F-4C87-A16C-52F8B886E811}"/>
            </c:ext>
          </c:extLst>
        </c:ser>
        <c:ser>
          <c:idx val="1"/>
          <c:order val="1"/>
          <c:tx>
            <c:strRef>
              <c:f>'41cbenpreGI_graf'!$H$7:$I$7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1E5F-4C87-A16C-52F8B886E811}"/>
              </c:ext>
            </c:extLst>
          </c:dPt>
          <c:dPt>
            <c:idx val="11"/>
            <c:invertIfNegative val="0"/>
            <c:bubble3D val="0"/>
            <c:extLst>
              <c:ext xmlns:c16="http://schemas.microsoft.com/office/drawing/2014/chart" uri="{C3380CC4-5D6E-409C-BE32-E72D297353CC}">
                <c16:uniqueId val="{00000016-1E5F-4C87-A16C-52F8B886E811}"/>
              </c:ext>
            </c:extLst>
          </c:dPt>
          <c:dPt>
            <c:idx val="14"/>
            <c:invertIfNegative val="0"/>
            <c:bubble3D val="0"/>
            <c:extLst>
              <c:ext xmlns:c16="http://schemas.microsoft.com/office/drawing/2014/chart" uri="{C3380CC4-5D6E-409C-BE32-E72D297353CC}">
                <c16:uniqueId val="{00000017-1E5F-4C87-A16C-52F8B886E811}"/>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1E5F-4C87-A16C-52F8B886E811}"/>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1E5F-4C87-A16C-52F8B886E811}"/>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1E5F-4C87-A16C-52F8B886E811}"/>
                </c:ext>
              </c:extLst>
            </c:dLbl>
            <c:dLbl>
              <c:idx val="7"/>
              <c:layout>
                <c:manualLayout>
                  <c:x val="-4.8292713987616173E-17"/>
                  <c:y val="3.902247645053318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1E5F-4C87-A16C-52F8B886E811}"/>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1E5F-4C87-A16C-52F8B886E811}"/>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1E5F-4C87-A16C-52F8B886E811}"/>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1E5F-4C87-A16C-52F8B886E811}"/>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1E5F-4C87-A16C-52F8B886E811}"/>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1E5F-4C87-A16C-52F8B886E811}"/>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'41cbenpreGI_graf'!$I$10:$I$27</c:f>
              <c:numCache>
                <c:formatCode>#,##0.00</c:formatCode>
                <c:ptCount val="18"/>
                <c:pt idx="0">
                  <c:v>9.8550022214144356E-2</c:v>
                </c:pt>
                <c:pt idx="1">
                  <c:v>8.2186214253060399</c:v>
                </c:pt>
                <c:pt idx="2">
                  <c:v>8.0139167354640879</c:v>
                </c:pt>
                <c:pt idx="3">
                  <c:v>0.1661638025274389</c:v>
                </c:pt>
                <c:pt idx="4">
                  <c:v>37.791473410000634</c:v>
                </c:pt>
                <c:pt idx="5">
                  <c:v>0</c:v>
                </c:pt>
                <c:pt idx="6">
                  <c:v>30.562311150416392</c:v>
                </c:pt>
                <c:pt idx="7">
                  <c:v>8.4625270007929352</c:v>
                </c:pt>
                <c:pt idx="8">
                  <c:v>5.9489616092379292</c:v>
                </c:pt>
                <c:pt idx="9">
                  <c:v>8.6454226238270433</c:v>
                </c:pt>
                <c:pt idx="10">
                  <c:v>47.561057209769153</c:v>
                </c:pt>
                <c:pt idx="11">
                  <c:v>15.644726407613005</c:v>
                </c:pt>
                <c:pt idx="12">
                  <c:v>6.3952467760448313</c:v>
                </c:pt>
                <c:pt idx="13">
                  <c:v>1.1967779056386652</c:v>
                </c:pt>
                <c:pt idx="14">
                  <c:v>7.2144095549990368</c:v>
                </c:pt>
                <c:pt idx="15">
                  <c:v>8.7168758716875877E-2</c:v>
                </c:pt>
                <c:pt idx="16">
                  <c:v>0.6810994891753831</c:v>
                </c:pt>
                <c:pt idx="17">
                  <c:v>0</c:v>
                </c:pt>
              </c:numCache>
            </c:numRef>
          </c:val>
          <c:extLst>
            <c:ext xmlns:c16="http://schemas.microsoft.com/office/drawing/2014/chart" uri="{C3380CC4-5D6E-409C-BE32-E72D297353CC}">
              <c16:uniqueId val="{00000021-1E5F-4C87-A16C-52F8B886E811}"/>
            </c:ext>
          </c:extLst>
        </c:ser>
        <c:ser>
          <c:idx val="2"/>
          <c:order val="2"/>
          <c:tx>
            <c:strRef>
              <c:f>'41cbenpreGI_graf'!$J$7:$K$7</c:f>
              <c:strCache>
                <c:ptCount val="1"/>
                <c:pt idx="0">
                  <c:v>P.E Cuidados  Familiares </c:v>
                </c:pt>
              </c:strCache>
            </c:strRef>
          </c:tx>
          <c:spPr>
            <a:solidFill>
              <a:srgbClr val="993366"/>
            </a:solidFill>
            <a:ln w="25400">
              <a:noFill/>
            </a:ln>
          </c:spPr>
          <c:invertIfNegative val="0"/>
          <c:dLbls>
            <c:dLbl>
              <c:idx val="0"/>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E5F-4C87-A16C-52F8B886E811}"/>
                </c:ext>
              </c:extLst>
            </c:dLbl>
            <c:dLbl>
              <c:idx val="16"/>
              <c:layout>
                <c:manualLayout>
                  <c:x val="-7.9025353967731322E-3"/>
                  <c:y val="-1.9930244145490793E-2"/>
                </c:manualLayout>
              </c:layout>
              <c:numFmt formatCode="#,##0.0" sourceLinked="0"/>
              <c:spPr>
                <a:noFill/>
                <a:ln>
                  <a:noFill/>
                </a:ln>
                <a:effectLst/>
              </c:spPr>
              <c:txPr>
                <a:bodyPr rot="-5400000" vert="horz" wrap="square" lIns="38100" tIns="19050" rIns="38100" bIns="19050" anchor="ctr">
                  <a:spAutoFit/>
                </a:bodyPr>
                <a:lstStyle/>
                <a:p>
                  <a:pPr>
                    <a:defRPr sz="1100">
                      <a:solidFill>
                        <a:sysClr val="windowText" lastClr="000000"/>
                      </a:solidFill>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E5F-4C87-A16C-52F8B886E811}"/>
                </c:ext>
              </c:extLst>
            </c:dLbl>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'41cbenpreGI_graf'!$K$10:$K$27</c:f>
              <c:numCache>
                <c:formatCode>#,##0.00</c:formatCode>
                <c:ptCount val="18"/>
                <c:pt idx="0">
                  <c:v>15.055535360878872</c:v>
                </c:pt>
                <c:pt idx="1">
                  <c:v>44.669070960532331</c:v>
                </c:pt>
                <c:pt idx="2">
                  <c:v>27.927821677084562</c:v>
                </c:pt>
                <c:pt idx="3">
                  <c:v>46.639555730464821</c:v>
                </c:pt>
                <c:pt idx="4">
                  <c:v>34.061884490755446</c:v>
                </c:pt>
                <c:pt idx="5">
                  <c:v>48.412106754137469</c:v>
                </c:pt>
                <c:pt idx="6">
                  <c:v>18.791362664897928</c:v>
                </c:pt>
                <c:pt idx="7">
                  <c:v>8.0250457988133324</c:v>
                </c:pt>
                <c:pt idx="8">
                  <c:v>56.718626773248175</c:v>
                </c:pt>
                <c:pt idx="9">
                  <c:v>41.858514195318961</c:v>
                </c:pt>
                <c:pt idx="10">
                  <c:v>13.971227835396453</c:v>
                </c:pt>
                <c:pt idx="11">
                  <c:v>22.122125297383029</c:v>
                </c:pt>
                <c:pt idx="12">
                  <c:v>18.410640739990548</c:v>
                </c:pt>
                <c:pt idx="13">
                  <c:v>48.245109321058685</c:v>
                </c:pt>
                <c:pt idx="14">
                  <c:v>51.387015989212095</c:v>
                </c:pt>
                <c:pt idx="15">
                  <c:v>41.636780235106592</c:v>
                </c:pt>
                <c:pt idx="16">
                  <c:v>9.729992702505473E-2</c:v>
                </c:pt>
                <c:pt idx="17">
                  <c:v>30.655526992287918</c:v>
                </c:pt>
              </c:numCache>
            </c:numRef>
          </c:val>
          <c:extLst>
            <c:ext xmlns:c16="http://schemas.microsoft.com/office/drawing/2014/chart" uri="{C3380CC4-5D6E-409C-BE32-E72D297353CC}">
              <c16:uniqueId val="{00000024-1E5F-4C87-A16C-52F8B886E811}"/>
            </c:ext>
          </c:extLst>
        </c:ser>
        <c:ser>
          <c:idx val="3"/>
          <c:order val="3"/>
          <c:tx>
            <c:strRef>
              <c:f>'41cbenpreGI_graf'!$L$7:$M$7</c:f>
              <c:strCache>
                <c:ptCount val="1"/>
                <c:pt idx="0">
                  <c:v>P.E Asist. Personal</c:v>
                </c:pt>
              </c:strCache>
            </c:strRef>
          </c:tx>
          <c:spPr>
            <a:solidFill>
              <a:srgbClr val="FFC000"/>
            </a:solidFill>
          </c:spPr>
          <c:invertIfNegative val="0"/>
          <c:dLbls>
            <c:dLbl>
              <c:idx val="0"/>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1E5F-4C87-A16C-52F8B886E811}"/>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1E5F-4C87-A16C-52F8B886E811}"/>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1E5F-4C87-A16C-52F8B886E811}"/>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1E5F-4C87-A16C-52F8B886E811}"/>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1E5F-4C87-A16C-52F8B886E811}"/>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1E5F-4C87-A16C-52F8B886E811}"/>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E5F-4C87-A16C-52F8B886E811}"/>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1E5F-4C87-A16C-52F8B886E811}"/>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1E5F-4C87-A16C-52F8B886E811}"/>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1E5F-4C87-A16C-52F8B886E811}"/>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1E5F-4C87-A16C-52F8B886E811}"/>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1E5F-4C87-A16C-52F8B886E811}"/>
                </c:ext>
              </c:extLst>
            </c:dLbl>
            <c:dLbl>
              <c:idx val="12"/>
              <c:layout>
                <c:manualLayout>
                  <c:x val="0"/>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E5F-4C87-A16C-52F8B886E811}"/>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1E5F-4C87-A16C-52F8B886E811}"/>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1E5F-4C87-A16C-52F8B886E811}"/>
                </c:ext>
              </c:extLst>
            </c:dLbl>
            <c:dLbl>
              <c:idx val="16"/>
              <c:layout>
                <c:manualLayout>
                  <c:x val="1.5805070793546264E-2"/>
                  <c:y val="-2.6244522125317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1E5F-4C87-A16C-52F8B886E811}"/>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1E5F-4C87-A16C-52F8B886E811}"/>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'41cbenpreGI_graf'!$M$10:$M$27</c:f>
              <c:numCache>
                <c:formatCode>#,##0.00</c:formatCode>
                <c:ptCount val="18"/>
                <c:pt idx="0">
                  <c:v>0</c:v>
                </c:pt>
                <c:pt idx="1">
                  <c:v>0</c:v>
                </c:pt>
                <c:pt idx="2">
                  <c:v>4.7175374454534735E-2</c:v>
                </c:pt>
                <c:pt idx="3">
                  <c:v>0</c:v>
                </c:pt>
                <c:pt idx="4">
                  <c:v>0</c:v>
                </c:pt>
                <c:pt idx="5">
                  <c:v>0</c:v>
                </c:pt>
                <c:pt idx="6">
                  <c:v>1.5520672120274155</c:v>
                </c:pt>
                <c:pt idx="7">
                  <c:v>8.2027725371175454E-3</c:v>
                </c:pt>
                <c:pt idx="8">
                  <c:v>5.8418608274022222E-3</c:v>
                </c:pt>
                <c:pt idx="9">
                  <c:v>0.14500916793499755</c:v>
                </c:pt>
                <c:pt idx="10">
                  <c:v>0</c:v>
                </c:pt>
                <c:pt idx="11">
                  <c:v>9.5162569389373505E-3</c:v>
                </c:pt>
                <c:pt idx="12">
                  <c:v>0</c:v>
                </c:pt>
                <c:pt idx="13">
                  <c:v>5.7537399309551211E-3</c:v>
                </c:pt>
                <c:pt idx="14">
                  <c:v>0.10595261028703526</c:v>
                </c:pt>
                <c:pt idx="15">
                  <c:v>6.3110181311018128</c:v>
                </c:pt>
                <c:pt idx="16">
                  <c:v>0</c:v>
                </c:pt>
                <c:pt idx="17">
                  <c:v>0</c:v>
                </c:pt>
              </c:numCache>
            </c:numRef>
          </c:val>
          <c:extLst>
            <c:ext xmlns:c16="http://schemas.microsoft.com/office/drawing/2014/chart" uri="{C3380CC4-5D6E-409C-BE32-E72D297353CC}">
              <c16:uniqueId val="{00000036-1E5F-4C87-A16C-52F8B886E811}"/>
            </c:ext>
          </c:extLst>
        </c:ser>
        <c:dLbls>
          <c:showLegendKey val="0"/>
          <c:showVal val="0"/>
          <c:showCatName val="0"/>
          <c:showSerName val="0"/>
          <c:showPercent val="0"/>
          <c:showBubbleSize val="0"/>
        </c:dLbls>
        <c:gapWidth val="39"/>
        <c:overlap val="100"/>
        <c:axId val="-2066982128"/>
        <c:axId val="-2066980496"/>
      </c:barChart>
      <c:catAx>
        <c:axId val="-206698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0496"/>
        <c:crosses val="autoZero"/>
        <c:auto val="1"/>
        <c:lblAlgn val="ctr"/>
        <c:lblOffset val="100"/>
        <c:noMultiLvlLbl val="0"/>
      </c:catAx>
      <c:valAx>
        <c:axId val="-206698049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2128"/>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ysClr val="windowText" lastClr="000000"/>
                </a:solidFill>
                <a:latin typeface="+mn-lt"/>
              </a:defRPr>
            </a:pPr>
            <a:r>
              <a:rPr lang="en-US" sz="1100" b="1">
                <a:solidFill>
                  <a:sysClr val="windowText" lastClr="000000"/>
                </a:solidFill>
                <a:latin typeface="+mn-lt"/>
              </a:rPr>
              <a:t>Porcentaje de personas con resolución de PIA sobre la población potencialmente dependiente</a:t>
            </a:r>
          </a:p>
        </c:rich>
      </c:tx>
      <c:layout>
        <c:manualLayout>
          <c:xMode val="edge"/>
          <c:yMode val="edge"/>
          <c:x val="0.16994001498315706"/>
          <c:y val="0"/>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CFB-46D3-A574-771DF452054E}"/>
              </c:ext>
            </c:extLst>
          </c:dPt>
          <c:dPt>
            <c:idx val="6"/>
            <c:invertIfNegative val="0"/>
            <c:bubble3D val="0"/>
            <c:spPr>
              <a:solidFill>
                <a:schemeClr val="accent1">
                  <a:lumMod val="50000"/>
                </a:schemeClr>
              </a:solidFill>
              <a:ln w="12700">
                <a:solidFill>
                  <a:srgbClr val="000000"/>
                </a:solidFill>
                <a:prstDash val="solid"/>
              </a:ln>
            </c:spPr>
            <c:extLst>
              <c:ext xmlns:c16="http://schemas.microsoft.com/office/drawing/2014/chart" uri="{C3380CC4-5D6E-409C-BE32-E72D297353CC}">
                <c16:uniqueId val="{00000003-2CFB-46D3-A574-771DF452054E}"/>
              </c:ext>
            </c:extLst>
          </c:dPt>
          <c:dPt>
            <c:idx val="7"/>
            <c:invertIfNegative val="0"/>
            <c:bubble3D val="0"/>
            <c:extLst>
              <c:ext xmlns:c16="http://schemas.microsoft.com/office/drawing/2014/chart" uri="{C3380CC4-5D6E-409C-BE32-E72D297353CC}">
                <c16:uniqueId val="{00000004-2CFB-46D3-A574-771DF452054E}"/>
              </c:ext>
            </c:extLst>
          </c:dPt>
          <c:dPt>
            <c:idx val="8"/>
            <c:invertIfNegative val="0"/>
            <c:bubble3D val="0"/>
            <c:extLst>
              <c:ext xmlns:c16="http://schemas.microsoft.com/office/drawing/2014/chart" uri="{C3380CC4-5D6E-409C-BE32-E72D297353CC}">
                <c16:uniqueId val="{00000005-2CFB-46D3-A574-771DF452054E}"/>
              </c:ext>
            </c:extLst>
          </c:dPt>
          <c:dPt>
            <c:idx val="9"/>
            <c:invertIfNegative val="0"/>
            <c:bubble3D val="0"/>
            <c:extLst>
              <c:ext xmlns:c16="http://schemas.microsoft.com/office/drawing/2014/chart" uri="{C3380CC4-5D6E-409C-BE32-E72D297353CC}">
                <c16:uniqueId val="{00000006-2CFB-46D3-A574-771DF452054E}"/>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FB-46D3-A574-771DF452054E}"/>
                </c:ext>
              </c:extLst>
            </c:dLbl>
            <c:dLbl>
              <c:idx val="1"/>
              <c:layout>
                <c:manualLayout>
                  <c:x val="1.5968063872255488E-2"/>
                  <c:y val="4.55840455840455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FB-46D3-A574-771DF452054E}"/>
                </c:ext>
              </c:extLst>
            </c:dLbl>
            <c:dLbl>
              <c:idx val="2"/>
              <c:layout>
                <c:manualLayout>
                  <c:x val="1.330671989354624E-2"/>
                  <c:y val="-1.3675213675213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FB-46D3-A574-771DF452054E}"/>
                </c:ext>
              </c:extLst>
            </c:dLbl>
            <c:dLbl>
              <c:idx val="3"/>
              <c:layout>
                <c:manualLayout>
                  <c:x val="2.6613439787092482E-3"/>
                  <c:y val="-2.7350427350427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FB-46D3-A574-771DF452054E}"/>
                </c:ext>
              </c:extLst>
            </c:dLbl>
            <c:dLbl>
              <c:idx val="4"/>
              <c:layout>
                <c:manualLayout>
                  <c:x val="7.9840319361276953E-3"/>
                  <c:y val="-3.1908831908831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FB-46D3-A574-771DF452054E}"/>
                </c:ext>
              </c:extLst>
            </c:dLbl>
            <c:dLbl>
              <c:idx val="5"/>
              <c:layout>
                <c:manualLayout>
                  <c:x val="7.9840319361277438E-3"/>
                  <c:y val="-1.59544159544159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FB-46D3-A574-771DF452054E}"/>
                </c:ext>
              </c:extLst>
            </c:dLbl>
            <c:dLbl>
              <c:idx val="6"/>
              <c:layout>
                <c:manualLayout>
                  <c:x val="2.6613439787092968E-3"/>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FB-46D3-A574-771DF452054E}"/>
                </c:ext>
              </c:extLst>
            </c:dLbl>
            <c:dLbl>
              <c:idx val="7"/>
              <c:layout>
                <c:manualLayout>
                  <c:x val="2.6613439787091992E-3"/>
                  <c:y val="-1.3675213675213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FB-46D3-A574-771DF452054E}"/>
                </c:ext>
              </c:extLst>
            </c:dLbl>
            <c:dLbl>
              <c:idx val="8"/>
              <c:layout>
                <c:manualLayout>
                  <c:x val="7.9840319361277438E-3"/>
                  <c:y val="-4.178489241606561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FB-46D3-A574-771DF452054E}"/>
                </c:ext>
              </c:extLst>
            </c:dLbl>
            <c:dLbl>
              <c:idx val="9"/>
              <c:layout>
                <c:manualLayout>
                  <c:x val="5.3226879574184965E-3"/>
                  <c:y val="1.1396011396011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FB-46D3-A574-771DF452054E}"/>
                </c:ext>
              </c:extLst>
            </c:dLbl>
            <c:dLbl>
              <c:idx val="10"/>
              <c:layout>
                <c:manualLayout>
                  <c:x val="5.3226879574183985E-3"/>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FB-46D3-A574-771DF452054E}"/>
                </c:ext>
              </c:extLst>
            </c:dLbl>
            <c:dLbl>
              <c:idx val="11"/>
              <c:layout>
                <c:manualLayout>
                  <c:x val="2.6613439787092482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FB-46D3-A574-771DF452054E}"/>
                </c:ext>
              </c:extLst>
            </c:dLbl>
            <c:dLbl>
              <c:idx val="12"/>
              <c:layout>
                <c:manualLayout>
                  <c:x val="5.3226879574184965E-3"/>
                  <c:y val="-2.2792022792023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CFB-46D3-A574-771DF452054E}"/>
                </c:ext>
              </c:extLst>
            </c:dLbl>
            <c:dLbl>
              <c:idx val="13"/>
              <c:layout>
                <c:manualLayout>
                  <c:x val="1.0645375914836993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CFB-46D3-A574-771DF452054E}"/>
                </c:ext>
              </c:extLst>
            </c:dLbl>
            <c:dLbl>
              <c:idx val="14"/>
              <c:layout>
                <c:manualLayout>
                  <c:x val="1.5968063872255488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FB-46D3-A574-771DF452054E}"/>
                </c:ext>
              </c:extLst>
            </c:dLbl>
            <c:dLbl>
              <c:idx val="15"/>
              <c:layout>
                <c:manualLayout>
                  <c:x val="7.9840319361276467E-3"/>
                  <c:y val="-1.13960113960114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FB-46D3-A574-771DF452054E}"/>
                </c:ext>
              </c:extLst>
            </c:dLbl>
            <c:dLbl>
              <c:idx val="16"/>
              <c:layout>
                <c:manualLayout>
                  <c:x val="2.6613439787091507E-3"/>
                  <c:y val="6.8376068376067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CFB-46D3-A574-771DF452054E}"/>
                </c:ext>
              </c:extLst>
            </c:dLbl>
            <c:dLbl>
              <c:idx val="17"/>
              <c:layout>
                <c:manualLayout>
                  <c:x val="1.8629407850964737E-2"/>
                  <c:y val="-9.11680911680920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CFB-46D3-A574-771DF452054E}"/>
                </c:ext>
              </c:extLst>
            </c:dLbl>
            <c:dLbl>
              <c:idx val="18"/>
              <c:layout>
                <c:manualLayout>
                  <c:x val="7.9840319361277438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CFB-46D3-A574-771DF452054E}"/>
                </c:ext>
              </c:extLst>
            </c:dLbl>
            <c:spPr>
              <a:noFill/>
              <a:ln w="25400">
                <a:noFill/>
              </a:ln>
            </c:spPr>
            <c:txPr>
              <a:bodyPr wrap="square" lIns="38100" tIns="19050" rIns="38100" bIns="19050" anchor="ctr">
                <a:spAutoFit/>
              </a:bodyPr>
              <a:lstStyle/>
              <a:p>
                <a:pPr>
                  <a:defRPr sz="1000">
                    <a:solidFill>
                      <a:sysClr val="windowText" lastClr="000000"/>
                    </a:solidFill>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'42pbpcasaadpot'!$Q$11:$Q$29</c:f>
              <c:strCache>
                <c:ptCount val="19"/>
                <c:pt idx="0">
                  <c:v>Castilla y León</c:v>
                </c:pt>
                <c:pt idx="1">
                  <c:v>Andalucía</c:v>
                </c:pt>
                <c:pt idx="2">
                  <c:v>Castilla - La Mancha</c:v>
                </c:pt>
                <c:pt idx="3">
                  <c:v>Balears, Illes</c:v>
                </c:pt>
                <c:pt idx="4">
                  <c:v>Comunitat Valenciana</c:v>
                </c:pt>
                <c:pt idx="5">
                  <c:v>Extremadura</c:v>
                </c:pt>
                <c:pt idx="6">
                  <c:v>TOTAL</c:v>
                </c:pt>
                <c:pt idx="7">
                  <c:v>Madrid, Comunidad de</c:v>
                </c:pt>
                <c:pt idx="8">
                  <c:v>Aragón</c:v>
                </c:pt>
                <c:pt idx="9">
                  <c:v>Murcia, Región de</c:v>
                </c:pt>
                <c:pt idx="10">
                  <c:v>Rioja, La</c:v>
                </c:pt>
                <c:pt idx="11">
                  <c:v>País Vasco</c:v>
                </c:pt>
                <c:pt idx="12">
                  <c:v>Cataluña</c:v>
                </c:pt>
                <c:pt idx="13">
                  <c:v>Navarra, Comunidad Foral de</c:v>
                </c:pt>
                <c:pt idx="14">
                  <c:v>Ceuta y Melilla</c:v>
                </c:pt>
                <c:pt idx="15">
                  <c:v>Cantabria</c:v>
                </c:pt>
                <c:pt idx="16">
                  <c:v>Asturias, Principado de</c:v>
                </c:pt>
                <c:pt idx="17">
                  <c:v>Canarias</c:v>
                </c:pt>
                <c:pt idx="18">
                  <c:v>Galicia</c:v>
                </c:pt>
              </c:strCache>
            </c:strRef>
          </c:cat>
          <c:val>
            <c:numRef>
              <c:f>'42pbpcasaadpot'!$R$11:$R$29</c:f>
              <c:numCache>
                <c:formatCode>#,##0.00</c:formatCode>
                <c:ptCount val="19"/>
                <c:pt idx="0">
                  <c:v>30.509467537951927</c:v>
                </c:pt>
                <c:pt idx="1">
                  <c:v>28.316775458656579</c:v>
                </c:pt>
                <c:pt idx="2">
                  <c:v>26.225590992243006</c:v>
                </c:pt>
                <c:pt idx="3">
                  <c:v>24.973055065647657</c:v>
                </c:pt>
                <c:pt idx="4">
                  <c:v>24.359717897505242</c:v>
                </c:pt>
                <c:pt idx="5">
                  <c:v>23.978822482180462</c:v>
                </c:pt>
                <c:pt idx="6">
                  <c:v>23.171986502185096</c:v>
                </c:pt>
                <c:pt idx="7">
                  <c:v>23.133587515273959</c:v>
                </c:pt>
                <c:pt idx="8">
                  <c:v>22.715551671822144</c:v>
                </c:pt>
                <c:pt idx="9">
                  <c:v>22.501274794101437</c:v>
                </c:pt>
                <c:pt idx="10">
                  <c:v>21.981541673586563</c:v>
                </c:pt>
                <c:pt idx="11">
                  <c:v>21.169054615771124</c:v>
                </c:pt>
                <c:pt idx="12">
                  <c:v>20.925183588385277</c:v>
                </c:pt>
                <c:pt idx="13">
                  <c:v>19.980086292731496</c:v>
                </c:pt>
                <c:pt idx="14">
                  <c:v>18.034979933607492</c:v>
                </c:pt>
                <c:pt idx="15">
                  <c:v>17.842273819055244</c:v>
                </c:pt>
                <c:pt idx="16">
                  <c:v>17.233840045685692</c:v>
                </c:pt>
                <c:pt idx="17">
                  <c:v>16.901780608522468</c:v>
                </c:pt>
                <c:pt idx="18">
                  <c:v>16.092918459962561</c:v>
                </c:pt>
              </c:numCache>
            </c:numRef>
          </c:val>
          <c:extLst>
            <c:ext xmlns:c16="http://schemas.microsoft.com/office/drawing/2014/chart" uri="{C3380CC4-5D6E-409C-BE32-E72D297353CC}">
              <c16:uniqueId val="{00000015-2CFB-46D3-A574-771DF452054E}"/>
            </c:ext>
          </c:extLst>
        </c:ser>
        <c:dLbls>
          <c:showLegendKey val="0"/>
          <c:showVal val="0"/>
          <c:showCatName val="0"/>
          <c:showSerName val="0"/>
          <c:showPercent val="0"/>
          <c:showBubbleSize val="0"/>
        </c:dLbls>
        <c:gapWidth val="20"/>
        <c:axId val="-2066981584"/>
        <c:axId val="-2066981040"/>
      </c:barChart>
      <c:catAx>
        <c:axId val="-2066981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ysClr val="windowText" lastClr="000000"/>
                </a:solidFill>
                <a:latin typeface="+mn-lt"/>
                <a:ea typeface="Arial"/>
                <a:cs typeface="Arial"/>
              </a:defRPr>
            </a:pPr>
            <a:endParaRPr lang="es-ES"/>
          </a:p>
        </c:txPr>
        <c:crossAx val="-2066981040"/>
        <c:crosses val="autoZero"/>
        <c:auto val="1"/>
        <c:lblAlgn val="ctr"/>
        <c:lblOffset val="100"/>
        <c:tickLblSkip val="1"/>
        <c:tickMarkSkip val="1"/>
        <c:noMultiLvlLbl val="0"/>
      </c:catAx>
      <c:valAx>
        <c:axId val="-206698104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mn-lt"/>
                <a:ea typeface="Arial"/>
                <a:cs typeface="Arial"/>
              </a:defRPr>
            </a:pPr>
            <a:endParaRPr lang="es-ES"/>
          </a:p>
        </c:txPr>
        <c:crossAx val="-206698158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a:solidFill>
                  <a:schemeClr val="accent1">
                    <a:lumMod val="50000"/>
                  </a:schemeClr>
                </a:solidFill>
                <a:latin typeface="+mn-lt"/>
              </a:defRPr>
            </a:pPr>
            <a:r>
              <a:rPr lang="es-ES" sz="1100" b="1">
                <a:solidFill>
                  <a:schemeClr val="accent1">
                    <a:lumMod val="50000"/>
                  </a:schemeClr>
                </a:solidFill>
                <a:latin typeface="+mn-lt"/>
              </a:rPr>
              <a:t>Porcentaje de solicitudes registradas sobre</a:t>
            </a:r>
            <a:r>
              <a:rPr lang="es-ES" sz="1100" b="1" baseline="0">
                <a:solidFill>
                  <a:schemeClr val="accent1">
                    <a:lumMod val="50000"/>
                  </a:schemeClr>
                </a:solidFill>
                <a:latin typeface="+mn-lt"/>
              </a:rPr>
              <a:t> la población potencialmente dependiente</a:t>
            </a:r>
            <a:endParaRPr lang="es-ES" sz="1100" b="1">
              <a:solidFill>
                <a:schemeClr val="accent1">
                  <a:lumMod val="50000"/>
                </a:schemeClr>
              </a:solidFill>
              <a:latin typeface="+mn-lt"/>
            </a:endParaRP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11C3-423E-BDE0-260756DA6119}"/>
              </c:ext>
            </c:extLst>
          </c:dPt>
          <c:dPt>
            <c:idx val="7"/>
            <c:invertIfNegative val="0"/>
            <c:bubble3D val="0"/>
            <c:extLst>
              <c:ext xmlns:c16="http://schemas.microsoft.com/office/drawing/2014/chart" uri="{C3380CC4-5D6E-409C-BE32-E72D297353CC}">
                <c16:uniqueId val="{00000001-11C3-423E-BDE0-260756DA6119}"/>
              </c:ext>
            </c:extLst>
          </c:dPt>
          <c:dPt>
            <c:idx val="8"/>
            <c:invertIfNegative val="0"/>
            <c:bubble3D val="0"/>
            <c:extLst>
              <c:ext xmlns:c16="http://schemas.microsoft.com/office/drawing/2014/chart" uri="{C3380CC4-5D6E-409C-BE32-E72D297353CC}">
                <c16:uniqueId val="{00000003-11C3-423E-BDE0-260756DA6119}"/>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4-11C3-423E-BDE0-260756DA6119}"/>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C3-423E-BDE0-260756DA6119}"/>
                </c:ext>
              </c:extLst>
            </c:dLbl>
            <c:dLbl>
              <c:idx val="1"/>
              <c:layout>
                <c:manualLayout>
                  <c:x val="2.7952480782669461E-3"/>
                  <c:y val="-2.1660649819494584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C3-423E-BDE0-260756DA6119}"/>
                </c:ext>
              </c:extLst>
            </c:dLbl>
            <c:dLbl>
              <c:idx val="2"/>
              <c:layout>
                <c:manualLayout>
                  <c:x val="2.7983294541012306E-3"/>
                  <c:y val="-7.183831262969384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C3-423E-BDE0-260756DA6119}"/>
                </c:ext>
              </c:extLst>
            </c:dLbl>
            <c:dLbl>
              <c:idx val="3"/>
              <c:layout>
                <c:manualLayout>
                  <c:x val="1.1180992313067784E-2"/>
                  <c:y val="-9.69991566938607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C3-423E-BDE0-260756DA6119}"/>
                </c:ext>
              </c:extLst>
            </c:dLbl>
            <c:dLbl>
              <c:idx val="4"/>
              <c:layout>
                <c:manualLayout>
                  <c:x val="2.7952480782669461E-3"/>
                  <c:y val="4.8134777376654852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C3-423E-BDE0-260756DA6119}"/>
                </c:ext>
              </c:extLst>
            </c:dLbl>
            <c:dLbl>
              <c:idx val="5"/>
              <c:layout>
                <c:manualLayout>
                  <c:x val="1.1175013197967754E-2"/>
                  <c:y val="-1.408989019196505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C3-423E-BDE0-260756DA6119}"/>
                </c:ext>
              </c:extLst>
            </c:dLbl>
            <c:dLbl>
              <c:idx val="6"/>
              <c:layout>
                <c:manualLayout>
                  <c:x val="1.9569316959487583E-2"/>
                  <c:y val="-3.7853261026621322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C3-423E-BDE0-260756DA6119}"/>
                </c:ext>
              </c:extLst>
            </c:dLbl>
            <c:dLbl>
              <c:idx val="7"/>
              <c:layout>
                <c:manualLayout>
                  <c:x val="1.6774077650281761E-2"/>
                  <c:y val="-1.402911049283202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C3-423E-BDE0-260756DA6119}"/>
                </c:ext>
              </c:extLst>
            </c:dLbl>
            <c:dLbl>
              <c:idx val="8"/>
              <c:layout>
                <c:manualLayout>
                  <c:x val="1.6771488469601574E-2"/>
                  <c:y val="-7.2960194055165484E-5"/>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C3-423E-BDE0-260756DA6119}"/>
                </c:ext>
              </c:extLst>
            </c:dLbl>
            <c:dLbl>
              <c:idx val="9"/>
              <c:layout>
                <c:manualLayout>
                  <c:x val="1.1178095292189136E-2"/>
                  <c:y val="-2.862537388370904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C3-423E-BDE0-260756DA6119}"/>
                </c:ext>
              </c:extLst>
            </c:dLbl>
            <c:dLbl>
              <c:idx val="10"/>
              <c:layout>
                <c:manualLayout>
                  <c:x val="8.3857442348007367E-3"/>
                  <c:y val="2.4431242123615416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1C3-423E-BDE0-260756DA6119}"/>
                </c:ext>
              </c:extLst>
            </c:dLbl>
            <c:dLbl>
              <c:idx val="11"/>
              <c:layout>
                <c:manualLayout>
                  <c:x val="8.385744234800839E-3"/>
                  <c:y val="1.2011711532448335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C3-423E-BDE0-260756DA6119}"/>
                </c:ext>
              </c:extLst>
            </c:dLbl>
            <c:dLbl>
              <c:idx val="12"/>
              <c:layout>
                <c:manualLayout>
                  <c:x val="8.3857442348007367E-3"/>
                  <c:y val="1.2033694344163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C3-423E-BDE0-260756DA6119}"/>
                </c:ext>
              </c:extLst>
            </c:dLbl>
            <c:dLbl>
              <c:idx val="13"/>
              <c:layout>
                <c:manualLayout>
                  <c:x val="8.385744234800839E-3"/>
                  <c:y val="-2.166064981949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1C3-423E-BDE0-260756DA6119}"/>
                </c:ext>
              </c:extLst>
            </c:dLbl>
            <c:dLbl>
              <c:idx val="14"/>
              <c:layout>
                <c:manualLayout>
                  <c:x val="8.385744234800839E-3"/>
                  <c:y val="-1.6868965386546898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1C3-423E-BDE0-260756DA6119}"/>
                </c:ext>
              </c:extLst>
            </c:dLbl>
            <c:dLbl>
              <c:idx val="15"/>
              <c:layout>
                <c:manualLayout>
                  <c:x val="1.1180992313067784E-2"/>
                  <c:y val="9.648938287046248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1C3-423E-BDE0-260756DA6119}"/>
                </c:ext>
              </c:extLst>
            </c:dLbl>
            <c:dLbl>
              <c:idx val="16"/>
              <c:layout>
                <c:manualLayout>
                  <c:x val="1.3976196546029097E-2"/>
                  <c:y val="-1.882548638208463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1C3-423E-BDE0-260756DA6119}"/>
                </c:ext>
              </c:extLst>
            </c:dLbl>
            <c:dLbl>
              <c:idx val="17"/>
              <c:layout>
                <c:manualLayout>
                  <c:x val="1.9566736547868623E-2"/>
                  <c:y val="9.626955475330838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3-423E-BDE0-260756DA6119}"/>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1C3-423E-BDE0-260756DA6119}"/>
                </c:ext>
              </c:extLst>
            </c:dLbl>
            <c:spPr>
              <a:noFill/>
              <a:ln w="25400">
                <a:noFill/>
              </a:ln>
            </c:spPr>
            <c:txPr>
              <a:bodyPr wrap="square" lIns="38100" tIns="19050" rIns="38100" bIns="19050" anchor="ctr">
                <a:spAutoFit/>
              </a:bodyPr>
              <a:lstStyle/>
              <a:p>
                <a:pPr>
                  <a:defRPr sz="800" b="0" i="0" u="none" strike="noStrike" baseline="0">
                    <a:solidFill>
                      <a:schemeClr val="accent1">
                        <a:lumMod val="50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'22solcasaadpot'!$Q$10:$Q$28</c:f>
              <c:strCache>
                <c:ptCount val="19"/>
                <c:pt idx="0">
                  <c:v>Andalucía</c:v>
                </c:pt>
                <c:pt idx="1">
                  <c:v>Castilla y León</c:v>
                </c:pt>
                <c:pt idx="2">
                  <c:v>Extremadura</c:v>
                </c:pt>
                <c:pt idx="3">
                  <c:v>Balears, Illes</c:v>
                </c:pt>
                <c:pt idx="4">
                  <c:v>Cataluña</c:v>
                </c:pt>
                <c:pt idx="5">
                  <c:v>País Vasco</c:v>
                </c:pt>
                <c:pt idx="6">
                  <c:v>Rioja, La</c:v>
                </c:pt>
                <c:pt idx="7">
                  <c:v>Castilla - La Mancha</c:v>
                </c:pt>
                <c:pt idx="8">
                  <c:v>Murcia, Región de</c:v>
                </c:pt>
                <c:pt idx="9">
                  <c:v>TOTAL</c:v>
                </c:pt>
                <c:pt idx="10">
                  <c:v>Comunitat Valenciana</c:v>
                </c:pt>
                <c:pt idx="11">
                  <c:v>Madrid, Comunidad de</c:v>
                </c:pt>
                <c:pt idx="12">
                  <c:v>Aragón</c:v>
                </c:pt>
                <c:pt idx="13">
                  <c:v>Canarias</c:v>
                </c:pt>
                <c:pt idx="14">
                  <c:v>Ceuta y Melilla</c:v>
                </c:pt>
                <c:pt idx="15">
                  <c:v>Asturias, Principado de</c:v>
                </c:pt>
                <c:pt idx="16">
                  <c:v>Navarra, Comunidad Foral de</c:v>
                </c:pt>
                <c:pt idx="17">
                  <c:v>Cantabria</c:v>
                </c:pt>
                <c:pt idx="18">
                  <c:v>Galicia</c:v>
                </c:pt>
              </c:strCache>
            </c:strRef>
          </c:cat>
          <c:val>
            <c:numRef>
              <c:f>'22solcasaadpot'!$R$10:$R$28</c:f>
              <c:numCache>
                <c:formatCode>0.00</c:formatCode>
                <c:ptCount val="19"/>
                <c:pt idx="0">
                  <c:v>40.560828376815621</c:v>
                </c:pt>
                <c:pt idx="1">
                  <c:v>39.056004569609655</c:v>
                </c:pt>
                <c:pt idx="2">
                  <c:v>38.895421059274462</c:v>
                </c:pt>
                <c:pt idx="3">
                  <c:v>37.095825984714871</c:v>
                </c:pt>
                <c:pt idx="4">
                  <c:v>35.699519561137024</c:v>
                </c:pt>
                <c:pt idx="5">
                  <c:v>35.361542092361098</c:v>
                </c:pt>
                <c:pt idx="6">
                  <c:v>35.281975847588321</c:v>
                </c:pt>
                <c:pt idx="7">
                  <c:v>34.894777145936438</c:v>
                </c:pt>
                <c:pt idx="8">
                  <c:v>33.984723073515703</c:v>
                </c:pt>
                <c:pt idx="9">
                  <c:v>33.536712001833429</c:v>
                </c:pt>
                <c:pt idx="10">
                  <c:v>33.046403007108388</c:v>
                </c:pt>
                <c:pt idx="11">
                  <c:v>31.530808869048137</c:v>
                </c:pt>
                <c:pt idx="12">
                  <c:v>30.591369891654558</c:v>
                </c:pt>
                <c:pt idx="13">
                  <c:v>28.145051564687556</c:v>
                </c:pt>
                <c:pt idx="14">
                  <c:v>27.240747163454394</c:v>
                </c:pt>
                <c:pt idx="15">
                  <c:v>26.793027492997581</c:v>
                </c:pt>
                <c:pt idx="16">
                  <c:v>26.785165517326156</c:v>
                </c:pt>
                <c:pt idx="17">
                  <c:v>24.057245796637311</c:v>
                </c:pt>
                <c:pt idx="18">
                  <c:v>17.958656055607968</c:v>
                </c:pt>
              </c:numCache>
            </c:numRef>
          </c:val>
          <c:extLst>
            <c:ext xmlns:c16="http://schemas.microsoft.com/office/drawing/2014/chart" uri="{C3380CC4-5D6E-409C-BE32-E72D297353CC}">
              <c16:uniqueId val="{00000014-11C3-423E-BDE0-260756DA6119}"/>
            </c:ext>
          </c:extLst>
        </c:ser>
        <c:dLbls>
          <c:showLegendKey val="0"/>
          <c:showVal val="0"/>
          <c:showCatName val="0"/>
          <c:showSerName val="0"/>
          <c:showPercent val="0"/>
          <c:showBubbleSize val="0"/>
        </c:dLbls>
        <c:gapWidth val="20"/>
        <c:axId val="711920256"/>
        <c:axId val="711919712"/>
      </c:barChart>
      <c:catAx>
        <c:axId val="711920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chemeClr val="accent1">
                    <a:lumMod val="50000"/>
                  </a:schemeClr>
                </a:solidFill>
                <a:latin typeface="+mn-lt"/>
                <a:ea typeface="Arial"/>
                <a:cs typeface="Arial"/>
              </a:defRPr>
            </a:pPr>
            <a:endParaRPr lang="es-ES"/>
          </a:p>
        </c:txPr>
        <c:crossAx val="711919712"/>
        <c:crosses val="autoZero"/>
        <c:auto val="1"/>
        <c:lblAlgn val="ctr"/>
        <c:lblOffset val="100"/>
        <c:tickLblSkip val="1"/>
        <c:tickMarkSkip val="1"/>
        <c:noMultiLvlLbl val="0"/>
      </c:catAx>
      <c:valAx>
        <c:axId val="711919712"/>
        <c:scaling>
          <c:orientation val="minMax"/>
          <c:max val="43"/>
          <c:min val="0"/>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50000"/>
                  </a:schemeClr>
                </a:solidFill>
                <a:latin typeface="Arial"/>
                <a:ea typeface="Arial"/>
                <a:cs typeface="Arial"/>
              </a:defRPr>
            </a:pPr>
            <a:endParaRPr lang="es-ES"/>
          </a:p>
        </c:txPr>
        <c:crossAx val="711920256"/>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registradas sobre</a:t>
            </a:r>
            <a:r>
              <a:rPr lang="es-ES" sz="1100" b="1" baseline="0">
                <a:solidFill>
                  <a:schemeClr val="accent1"/>
                </a:solidFill>
                <a:latin typeface="+mn-lt"/>
              </a:rPr>
              <a:t> la población </a:t>
            </a:r>
            <a:endParaRPr lang="es-ES" sz="1100" b="1">
              <a:solidFill>
                <a:schemeClr val="accent1"/>
              </a:solidFill>
              <a:latin typeface="+mn-lt"/>
            </a:endParaRPr>
          </a:p>
        </c:rich>
      </c:tx>
      <c:layout>
        <c:manualLayout>
          <c:xMode val="edge"/>
          <c:yMode val="edge"/>
          <c:x val="0.18633179816671766"/>
          <c:y val="2.5909829404217738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A-5A18-4C66-836E-237B6531E29D}"/>
              </c:ext>
            </c:extLst>
          </c:dPt>
          <c:dPt>
            <c:idx val="8"/>
            <c:invertIfNegative val="0"/>
            <c:bubble3D val="0"/>
            <c:extLst>
              <c:ext xmlns:c16="http://schemas.microsoft.com/office/drawing/2014/chart" uri="{C3380CC4-5D6E-409C-BE32-E72D297353CC}">
                <c16:uniqueId val="{00000001-5A18-4C66-836E-237B6531E29D}"/>
              </c:ext>
            </c:extLst>
          </c:dPt>
          <c:dPt>
            <c:idx val="9"/>
            <c:invertIfNegative val="0"/>
            <c:bubble3D val="0"/>
            <c:extLst>
              <c:ext xmlns:c16="http://schemas.microsoft.com/office/drawing/2014/chart" uri="{C3380CC4-5D6E-409C-BE32-E72D297353CC}">
                <c16:uniqueId val="{00000002-5A18-4C66-836E-237B6531E29D}"/>
              </c:ext>
            </c:extLst>
          </c:dPt>
          <c:dPt>
            <c:idx val="10"/>
            <c:invertIfNegative val="0"/>
            <c:bubble3D val="0"/>
            <c:extLst>
              <c:ext xmlns:c16="http://schemas.microsoft.com/office/drawing/2014/chart" uri="{C3380CC4-5D6E-409C-BE32-E72D297353CC}">
                <c16:uniqueId val="{00000003-5A18-4C66-836E-237B6531E29D}"/>
              </c:ext>
            </c:extLst>
          </c:dPt>
          <c:dLbls>
            <c:dLbl>
              <c:idx val="0"/>
              <c:layout>
                <c:manualLayout>
                  <c:x val="1.1180992313067784E-2"/>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18-4C66-836E-237B6531E29D}"/>
                </c:ext>
              </c:extLst>
            </c:dLbl>
            <c:dLbl>
              <c:idx val="1"/>
              <c:layout>
                <c:manualLayout>
                  <c:x val="8.385744234800839E-3"/>
                  <c:y val="-4.813477737665463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18-4C66-836E-237B6531E29D}"/>
                </c:ext>
              </c:extLst>
            </c:dLbl>
            <c:dLbl>
              <c:idx val="2"/>
              <c:layout>
                <c:manualLayout>
                  <c:x val="-5.4651063353922862E-4"/>
                  <c:y val="-2.2061518107760276E-17"/>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18-4C66-836E-237B6531E29D}"/>
                </c:ext>
              </c:extLst>
            </c:dLbl>
            <c:dLbl>
              <c:idx val="4"/>
              <c:layout>
                <c:manualLayout>
                  <c:x val="9.6809849988263661E-4"/>
                  <c:y val="9.62695792058245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18-4C66-836E-237B6531E29D}"/>
                </c:ext>
              </c:extLst>
            </c:dLbl>
            <c:dLbl>
              <c:idx val="5"/>
              <c:layout>
                <c:manualLayout>
                  <c:x val="5.5904231483260109E-3"/>
                  <c:y val="1.0444726667231112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18-4C66-836E-237B6531E29D}"/>
                </c:ext>
              </c:extLst>
            </c:dLbl>
            <c:dLbl>
              <c:idx val="6"/>
              <c:layout>
                <c:manualLayout>
                  <c:x val="0"/>
                  <c:y val="7.22021660649819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18-4C66-836E-237B6531E29D}"/>
                </c:ext>
              </c:extLst>
            </c:dLbl>
            <c:dLbl>
              <c:idx val="7"/>
              <c:layout>
                <c:manualLayout>
                  <c:x val="8.385744234800787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18-4C66-836E-237B6531E29D}"/>
                </c:ext>
              </c:extLst>
            </c:dLbl>
            <c:dLbl>
              <c:idx val="8"/>
              <c:layout>
                <c:manualLayout>
                  <c:x val="4.3360433604336043E-3"/>
                  <c:y val="1.1930121638021001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18-4C66-836E-237B6531E29D}"/>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18-4C66-836E-237B6531E29D}"/>
                </c:ext>
              </c:extLst>
            </c:dLbl>
            <c:dLbl>
              <c:idx val="10"/>
              <c:layout>
                <c:manualLayout>
                  <c:x val="5.402641742952863E-3"/>
                  <c:y val="9.62695792058250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18-4C66-836E-237B6531E29D}"/>
                </c:ext>
              </c:extLst>
            </c:dLbl>
            <c:dLbl>
              <c:idx val="11"/>
              <c:layout>
                <c:manualLayout>
                  <c:x val="8.385744234800839E-3"/>
                  <c:y val="-2.40673886883273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18-4C66-836E-237B6531E29D}"/>
                </c:ext>
              </c:extLst>
            </c:dLbl>
            <c:dLbl>
              <c:idx val="14"/>
              <c:layout>
                <c:manualLayout>
                  <c:x val="0"/>
                  <c:y val="9.626955475330838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18-4C66-836E-237B6531E29D}"/>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18-4C66-836E-237B6531E29D}"/>
                </c:ext>
              </c:extLst>
            </c:dLbl>
            <c:dLbl>
              <c:idx val="16"/>
              <c:layout>
                <c:manualLayout>
                  <c:x val="0"/>
                  <c:y val="7.11675556684446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18-4C66-836E-237B6531E29D}"/>
                </c:ext>
              </c:extLst>
            </c:dLbl>
            <c:dLbl>
              <c:idx val="17"/>
              <c:layout>
                <c:manualLayout>
                  <c:x val="4.6769519663700573E-3"/>
                  <c:y val="9.62695792058245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18-4C66-836E-237B6531E29D}"/>
                </c:ext>
              </c:extLst>
            </c:dLbl>
            <c:dLbl>
              <c:idx val="18"/>
              <c:layout>
                <c:manualLayout>
                  <c:x val="1.8817403922070717E-3"/>
                  <c:y val="4.81336607117648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18-4C66-836E-237B6531E29D}"/>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'44bpbpcasaad'!$AE$11:$AE$29</c:f>
              <c:strCache>
                <c:ptCount val="19"/>
                <c:pt idx="0">
                  <c:v>Castilla y León</c:v>
                </c:pt>
                <c:pt idx="1">
                  <c:v>Castilla - La Mancha</c:v>
                </c:pt>
                <c:pt idx="2">
                  <c:v>Extremadura</c:v>
                </c:pt>
                <c:pt idx="3">
                  <c:v>Andalucía</c:v>
                </c:pt>
                <c:pt idx="4">
                  <c:v>Aragón</c:v>
                </c:pt>
                <c:pt idx="5">
                  <c:v>Asturias, Principado de</c:v>
                </c:pt>
                <c:pt idx="6">
                  <c:v>País Vasco</c:v>
                </c:pt>
                <c:pt idx="7">
                  <c:v>TOTAL</c:v>
                </c:pt>
                <c:pt idx="8">
                  <c:v>Cantabria</c:v>
                </c:pt>
                <c:pt idx="9">
                  <c:v>Comunitat Valenciana</c:v>
                </c:pt>
                <c:pt idx="10">
                  <c:v>Rioja, La</c:v>
                </c:pt>
                <c:pt idx="11">
                  <c:v>Murcia, Región de</c:v>
                </c:pt>
                <c:pt idx="12">
                  <c:v>Galicia</c:v>
                </c:pt>
                <c:pt idx="13">
                  <c:v>Cataluña</c:v>
                </c:pt>
                <c:pt idx="14">
                  <c:v>Madrid, Comunidad de</c:v>
                </c:pt>
                <c:pt idx="15">
                  <c:v>Balears, Illes</c:v>
                </c:pt>
                <c:pt idx="16">
                  <c:v>Navarra, Comunidad Foral de</c:v>
                </c:pt>
                <c:pt idx="17">
                  <c:v>Ceuta y Melilla</c:v>
                </c:pt>
                <c:pt idx="18">
                  <c:v>Canarias</c:v>
                </c:pt>
              </c:strCache>
            </c:strRef>
          </c:cat>
          <c:val>
            <c:numRef>
              <c:f>'44bpbpcasaad'!$AF$11:$AF$29</c:f>
              <c:numCache>
                <c:formatCode>0.00</c:formatCode>
                <c:ptCount val="19"/>
                <c:pt idx="0">
                  <c:v>5.243354562208463</c:v>
                </c:pt>
                <c:pt idx="1">
                  <c:v>3.5494696476057128</c:v>
                </c:pt>
                <c:pt idx="2">
                  <c:v>3.423768810952418</c:v>
                </c:pt>
                <c:pt idx="3">
                  <c:v>3.3459701936604769</c:v>
                </c:pt>
                <c:pt idx="4">
                  <c:v>3.1590507340327103</c:v>
                </c:pt>
                <c:pt idx="5">
                  <c:v>3.149613343140568</c:v>
                </c:pt>
                <c:pt idx="6">
                  <c:v>3.1365761525279496</c:v>
                </c:pt>
                <c:pt idx="7">
                  <c:v>3.0489112892383194</c:v>
                </c:pt>
                <c:pt idx="8">
                  <c:v>3.0299785685271767</c:v>
                </c:pt>
                <c:pt idx="9">
                  <c:v>3.0115630263055735</c:v>
                </c:pt>
                <c:pt idx="10">
                  <c:v>2.8748115004871511</c:v>
                </c:pt>
                <c:pt idx="11">
                  <c:v>2.8153783096129903</c:v>
                </c:pt>
                <c:pt idx="12">
                  <c:v>2.7994120227129935</c:v>
                </c:pt>
                <c:pt idx="13">
                  <c:v>2.7553659767832372</c:v>
                </c:pt>
                <c:pt idx="14">
                  <c:v>2.702672025492793</c:v>
                </c:pt>
                <c:pt idx="15">
                  <c:v>2.5278823313546672</c:v>
                </c:pt>
                <c:pt idx="16">
                  <c:v>2.4181922324463851</c:v>
                </c:pt>
                <c:pt idx="17">
                  <c:v>2.1596606247589665</c:v>
                </c:pt>
                <c:pt idx="18">
                  <c:v>1.9365878963369447</c:v>
                </c:pt>
              </c:numCache>
            </c:numRef>
          </c:val>
          <c:extLst>
            <c:ext xmlns:c16="http://schemas.microsoft.com/office/drawing/2014/chart" uri="{C3380CC4-5D6E-409C-BE32-E72D297353CC}">
              <c16:uniqueId val="{00000011-5A18-4C66-836E-237B6531E29D}"/>
            </c:ext>
          </c:extLst>
        </c:ser>
        <c:dLbls>
          <c:showLegendKey val="0"/>
          <c:showVal val="0"/>
          <c:showCatName val="0"/>
          <c:showSerName val="0"/>
          <c:showPercent val="0"/>
          <c:showBubbleSize val="0"/>
        </c:dLbls>
        <c:gapWidth val="20"/>
        <c:axId val="-2066979952"/>
        <c:axId val="-2066984848"/>
      </c:barChart>
      <c:catAx>
        <c:axId val="-2066979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84848"/>
        <c:crosses val="autoZero"/>
        <c:auto val="1"/>
        <c:lblAlgn val="ctr"/>
        <c:lblOffset val="100"/>
        <c:tickLblSkip val="1"/>
        <c:tickMarkSkip val="1"/>
        <c:noMultiLvlLbl val="0"/>
      </c:catAx>
      <c:valAx>
        <c:axId val="-20669848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995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a:t>
            </a:r>
            <a:r>
              <a:rPr lang="es-ES" sz="1100" b="1" i="0" u="none" strike="noStrike" baseline="0">
                <a:solidFill>
                  <a:schemeClr val="accent1"/>
                </a:solidFill>
                <a:effectLst/>
                <a:latin typeface="+mn-lt"/>
              </a:rPr>
              <a:t>personas con resolución de PIA </a:t>
            </a:r>
            <a:r>
              <a:rPr lang="es-ES" sz="1100" b="1">
                <a:solidFill>
                  <a:schemeClr val="accent1"/>
                </a:solidFill>
                <a:latin typeface="+mn-lt"/>
              </a:rPr>
              <a:t>en el tramo de edad</a:t>
            </a:r>
            <a:r>
              <a:rPr lang="es-ES" sz="1100" b="1" baseline="0">
                <a:solidFill>
                  <a:schemeClr val="accent1"/>
                </a:solidFill>
                <a:latin typeface="+mn-lt"/>
              </a:rPr>
              <a:t> de 0 a 64 años sobre la población de dicha edad</a:t>
            </a:r>
          </a:p>
        </c:rich>
      </c:tx>
      <c:layout>
        <c:manualLayout>
          <c:xMode val="edge"/>
          <c:yMode val="edge"/>
          <c:x val="0.1904402843684275"/>
          <c:y val="3.031350247885681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0-35CB-4C35-AA3A-4F0EC5CBF55F}"/>
              </c:ext>
            </c:extLst>
          </c:dPt>
          <c:dPt>
            <c:idx val="9"/>
            <c:invertIfNegative val="0"/>
            <c:bubble3D val="0"/>
            <c:extLst>
              <c:ext xmlns:c16="http://schemas.microsoft.com/office/drawing/2014/chart" uri="{C3380CC4-5D6E-409C-BE32-E72D297353CC}">
                <c16:uniqueId val="{00000002-35CB-4C35-AA3A-4F0EC5CBF55F}"/>
              </c:ext>
            </c:extLst>
          </c:dPt>
          <c:dPt>
            <c:idx val="10"/>
            <c:invertIfNegative val="0"/>
            <c:bubble3D val="0"/>
            <c:extLst>
              <c:ext xmlns:c16="http://schemas.microsoft.com/office/drawing/2014/chart" uri="{C3380CC4-5D6E-409C-BE32-E72D297353CC}">
                <c16:uniqueId val="{00000003-35CB-4C35-AA3A-4F0EC5CBF55F}"/>
              </c:ext>
            </c:extLst>
          </c:dPt>
          <c:dLbls>
            <c:dLbl>
              <c:idx val="0"/>
              <c:layout>
                <c:manualLayout>
                  <c:x val="1.1180992313067784E-2"/>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CB-4C35-AA3A-4F0EC5CBF55F}"/>
                </c:ext>
              </c:extLst>
            </c:dLbl>
            <c:dLbl>
              <c:idx val="1"/>
              <c:layout>
                <c:manualLayout>
                  <c:x val="2.8973944482105097E-3"/>
                  <c:y val="5.2004104276011528E-4"/>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CB-4C35-AA3A-4F0EC5CBF55F}"/>
                </c:ext>
              </c:extLst>
            </c:dLbl>
            <c:dLbl>
              <c:idx val="2"/>
              <c:layout>
                <c:manualLayout>
                  <c:x val="2.7951769186746393E-3"/>
                  <c:y val="4.813477737665440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CB-4C35-AA3A-4F0EC5CBF55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CB-4C35-AA3A-4F0EC5CBF55F}"/>
                </c:ext>
              </c:extLst>
            </c:dLbl>
            <c:dLbl>
              <c:idx val="4"/>
              <c:layout>
                <c:manualLayout>
                  <c:x val="7.3108411117484484E-4"/>
                  <c:y val="1.2451846712897974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CB-4C35-AA3A-4F0EC5CBF55F}"/>
                </c:ext>
              </c:extLst>
            </c:dLbl>
            <c:dLbl>
              <c:idx val="5"/>
              <c:layout>
                <c:manualLayout>
                  <c:x val="2.4923954042168164E-3"/>
                  <c:y val="5.231550609802565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CB-4C35-AA3A-4F0EC5CBF55F}"/>
                </c:ext>
              </c:extLst>
            </c:dLbl>
            <c:dLbl>
              <c:idx val="6"/>
              <c:layout>
                <c:manualLayout>
                  <c:x val="2.3291790512940851E-3"/>
                  <c:y val="1.203367855191035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CB-4C35-AA3A-4F0EC5CBF55F}"/>
                </c:ext>
              </c:extLst>
            </c:dLbl>
            <c:dLbl>
              <c:idx val="7"/>
              <c:layout>
                <c:manualLayout>
                  <c:x val="1.7632233056960596E-3"/>
                  <c:y val="-4.813382448814993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CB-4C35-AA3A-4F0EC5CBF55F}"/>
                </c:ext>
              </c:extLst>
            </c:dLbl>
            <c:dLbl>
              <c:idx val="8"/>
              <c:layout>
                <c:manualLayout>
                  <c:x val="-5.6708557125723525E-3"/>
                  <c:y val="1.203367855191035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CB-4C35-AA3A-4F0EC5CBF55F}"/>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CB-4C35-AA3A-4F0EC5CBF55F}"/>
                </c:ext>
              </c:extLst>
            </c:dLbl>
            <c:dLbl>
              <c:idx val="10"/>
              <c:layout>
                <c:manualLayout>
                  <c:x val="2.9582312144756742E-3"/>
                  <c:y val="9.626987327502853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CB-4C35-AA3A-4F0EC5CBF55F}"/>
                </c:ext>
              </c:extLst>
            </c:dLbl>
            <c:dLbl>
              <c:idx val="11"/>
              <c:layout>
                <c:manualLayout>
                  <c:x val="7.5081260537797009E-4"/>
                  <c:y val="3.661084492433884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35CB-4C35-AA3A-4F0EC5CBF55F}"/>
                </c:ext>
              </c:extLst>
            </c:dLbl>
            <c:dLbl>
              <c:idx val="13"/>
              <c:layout>
                <c:manualLayout>
                  <c:x val="1.1950079087795335E-3"/>
                  <c:y val="7.22029610309535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CB-4C35-AA3A-4F0EC5CBF55F}"/>
                </c:ext>
              </c:extLst>
            </c:dLbl>
            <c:dLbl>
              <c:idx val="14"/>
              <c:layout>
                <c:manualLayout>
                  <c:x val="0"/>
                  <c:y val="9.626955475330838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CB-4C35-AA3A-4F0EC5CBF55F}"/>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CB-4C35-AA3A-4F0EC5CBF55F}"/>
                </c:ext>
              </c:extLst>
            </c:dLbl>
            <c:dLbl>
              <c:idx val="16"/>
              <c:layout>
                <c:manualLayout>
                  <c:x val="1.0025062656641603E-2"/>
                  <c:y val="7.220216606498106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CB-4C35-AA3A-4F0EC5CBF55F}"/>
                </c:ext>
              </c:extLst>
            </c:dLbl>
            <c:dLbl>
              <c:idx val="17"/>
              <c:layout>
                <c:manualLayout>
                  <c:x val="1.1180992313067784E-2"/>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CB-4C35-AA3A-4F0EC5CBF55F}"/>
                </c:ext>
              </c:extLst>
            </c:dLbl>
            <c:dLbl>
              <c:idx val="18"/>
              <c:layout>
                <c:manualLayout>
                  <c:x val="8.385744234800839E-3"/>
                  <c:y val="4.81347773766537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5CB-4C35-AA3A-4F0EC5CBF55F}"/>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'44bpbpcasaad'!$AK$11:$AK$29</c:f>
              <c:strCache>
                <c:ptCount val="19"/>
                <c:pt idx="0">
                  <c:v>Castilla y León</c:v>
                </c:pt>
                <c:pt idx="1">
                  <c:v>Ceuta y Melilla</c:v>
                </c:pt>
                <c:pt idx="2">
                  <c:v>Andalucía</c:v>
                </c:pt>
                <c:pt idx="3">
                  <c:v>Murcia, Región de</c:v>
                </c:pt>
                <c:pt idx="4">
                  <c:v>Extremadura</c:v>
                </c:pt>
                <c:pt idx="5">
                  <c:v>Galicia</c:v>
                </c:pt>
                <c:pt idx="6">
                  <c:v>Asturias, Principado de</c:v>
                </c:pt>
                <c:pt idx="7">
                  <c:v>País Vasco</c:v>
                </c:pt>
                <c:pt idx="8">
                  <c:v>TOTAL</c:v>
                </c:pt>
                <c:pt idx="9">
                  <c:v>Cantabria</c:v>
                </c:pt>
                <c:pt idx="10">
                  <c:v>Castilla - La Mancha</c:v>
                </c:pt>
                <c:pt idx="11">
                  <c:v>Comunitat Valenciana</c:v>
                </c:pt>
                <c:pt idx="12">
                  <c:v>Canarias</c:v>
                </c:pt>
                <c:pt idx="13">
                  <c:v>Cataluña</c:v>
                </c:pt>
                <c:pt idx="14">
                  <c:v>Madrid, Comunidad de</c:v>
                </c:pt>
                <c:pt idx="15">
                  <c:v>Aragón</c:v>
                </c:pt>
                <c:pt idx="16">
                  <c:v>Balears, Illes</c:v>
                </c:pt>
                <c:pt idx="17">
                  <c:v>Navarra, Comunidad Foral de</c:v>
                </c:pt>
                <c:pt idx="18">
                  <c:v>Rioja, La</c:v>
                </c:pt>
              </c:strCache>
            </c:strRef>
          </c:cat>
          <c:val>
            <c:numRef>
              <c:f>'44bpbpcasaad'!$AL$11:$AL$29</c:f>
              <c:numCache>
                <c:formatCode>0.00</c:formatCode>
                <c:ptCount val="19"/>
                <c:pt idx="0">
                  <c:v>1.472297492763472</c:v>
                </c:pt>
                <c:pt idx="1">
                  <c:v>1.3633997796389052</c:v>
                </c:pt>
                <c:pt idx="2">
                  <c:v>1.2489974853576207</c:v>
                </c:pt>
                <c:pt idx="3">
                  <c:v>1.2321663678826291</c:v>
                </c:pt>
                <c:pt idx="4">
                  <c:v>1.0807740895758575</c:v>
                </c:pt>
                <c:pt idx="5">
                  <c:v>1.076493574515613</c:v>
                </c:pt>
                <c:pt idx="6">
                  <c:v>1.0553249871377122</c:v>
                </c:pt>
                <c:pt idx="7">
                  <c:v>1.039587089592455</c:v>
                </c:pt>
                <c:pt idx="8">
                  <c:v>1.0280828859419153</c:v>
                </c:pt>
                <c:pt idx="9">
                  <c:v>1.0268450114834278</c:v>
                </c:pt>
                <c:pt idx="10">
                  <c:v>1.00675736016432</c:v>
                </c:pt>
                <c:pt idx="11">
                  <c:v>0.99290875415391178</c:v>
                </c:pt>
                <c:pt idx="12">
                  <c:v>0.92637761713995692</c:v>
                </c:pt>
                <c:pt idx="13">
                  <c:v>0.89786293275529327</c:v>
                </c:pt>
                <c:pt idx="14">
                  <c:v>0.87223579552803432</c:v>
                </c:pt>
                <c:pt idx="15">
                  <c:v>0.81829925907766321</c:v>
                </c:pt>
                <c:pt idx="16">
                  <c:v>0.81429646052735771</c:v>
                </c:pt>
                <c:pt idx="17">
                  <c:v>0.62967416652796504</c:v>
                </c:pt>
                <c:pt idx="18">
                  <c:v>0.62435293790980595</c:v>
                </c:pt>
              </c:numCache>
            </c:numRef>
          </c:val>
          <c:extLst>
            <c:ext xmlns:c16="http://schemas.microsoft.com/office/drawing/2014/chart" uri="{C3380CC4-5D6E-409C-BE32-E72D297353CC}">
              <c16:uniqueId val="{00000013-35CB-4C35-AA3A-4F0EC5CBF55F}"/>
            </c:ext>
          </c:extLst>
        </c:ser>
        <c:dLbls>
          <c:showLegendKey val="0"/>
          <c:showVal val="0"/>
          <c:showCatName val="0"/>
          <c:showSerName val="0"/>
          <c:showPercent val="0"/>
          <c:showBubbleSize val="0"/>
        </c:dLbls>
        <c:gapWidth val="20"/>
        <c:axId val="-2066979408"/>
        <c:axId val="-2066978864"/>
      </c:barChart>
      <c:catAx>
        <c:axId val="-206697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78864"/>
        <c:crosses val="autoZero"/>
        <c:auto val="1"/>
        <c:lblAlgn val="ctr"/>
        <c:lblOffset val="100"/>
        <c:tickLblSkip val="1"/>
        <c:tickMarkSkip val="1"/>
        <c:noMultiLvlLbl val="0"/>
      </c:catAx>
      <c:valAx>
        <c:axId val="-206697886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940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en el tramo de edad</a:t>
            </a:r>
            <a:r>
              <a:rPr lang="es-ES" sz="1100" b="1" baseline="0">
                <a:solidFill>
                  <a:schemeClr val="accent1"/>
                </a:solidFill>
                <a:latin typeface="+mn-lt"/>
              </a:rPr>
              <a:t> de 65 a 79 años sobre la población de dicha edad</a:t>
            </a:r>
          </a:p>
        </c:rich>
      </c:tx>
      <c:layout>
        <c:manualLayout>
          <c:xMode val="edge"/>
          <c:yMode val="edge"/>
          <c:x val="0.20330202293845101"/>
          <c:y val="2.8901680131632135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4EDA-4EC5-A140-89485EB9CF3A}"/>
              </c:ext>
            </c:extLst>
          </c:dPt>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4EDA-4EC5-A140-89485EB9CF3A}"/>
              </c:ext>
            </c:extLst>
          </c:dPt>
          <c:dPt>
            <c:idx val="8"/>
            <c:invertIfNegative val="0"/>
            <c:bubble3D val="0"/>
            <c:extLst>
              <c:ext xmlns:c16="http://schemas.microsoft.com/office/drawing/2014/chart" uri="{C3380CC4-5D6E-409C-BE32-E72D297353CC}">
                <c16:uniqueId val="{00000003-4EDA-4EC5-A140-89485EB9CF3A}"/>
              </c:ext>
            </c:extLst>
          </c:dPt>
          <c:dPt>
            <c:idx val="9"/>
            <c:invertIfNegative val="0"/>
            <c:bubble3D val="0"/>
            <c:extLst>
              <c:ext xmlns:c16="http://schemas.microsoft.com/office/drawing/2014/chart" uri="{C3380CC4-5D6E-409C-BE32-E72D297353CC}">
                <c16:uniqueId val="{00000004-4EDA-4EC5-A140-89485EB9CF3A}"/>
              </c:ext>
            </c:extLst>
          </c:dPt>
          <c:dPt>
            <c:idx val="10"/>
            <c:invertIfNegative val="0"/>
            <c:bubble3D val="0"/>
            <c:extLst>
              <c:ext xmlns:c16="http://schemas.microsoft.com/office/drawing/2014/chart" uri="{C3380CC4-5D6E-409C-BE32-E72D297353CC}">
                <c16:uniqueId val="{00000005-4EDA-4EC5-A140-89485EB9CF3A}"/>
              </c:ext>
            </c:extLst>
          </c:dPt>
          <c:dLbls>
            <c:dLbl>
              <c:idx val="0"/>
              <c:layout>
                <c:manualLayout>
                  <c:x val="-1.6808027613911605E-3"/>
                  <c:y val="-3.1219174526262485E-4"/>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DA-4EC5-A140-89485EB9CF3A}"/>
                </c:ext>
              </c:extLst>
            </c:dLbl>
            <c:dLbl>
              <c:idx val="1"/>
              <c:layout>
                <c:manualLayout>
                  <c:x val="1.9549164071532661E-3"/>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DA-4EC5-A140-89485EB9CF3A}"/>
                </c:ext>
              </c:extLst>
            </c:dLbl>
            <c:dLbl>
              <c:idx val="2"/>
              <c:layout>
                <c:manualLayout>
                  <c:x val="6.1368644708885076E-3"/>
                  <c:y val="7.220216606498172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DA-4EC5-A140-89485EB9CF3A}"/>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DA-4EC5-A140-89485EB9CF3A}"/>
                </c:ext>
              </c:extLst>
            </c:dLbl>
            <c:dLbl>
              <c:idx val="4"/>
              <c:layout>
                <c:manualLayout>
                  <c:x val="3.9510850617357042E-3"/>
                  <c:y val="-4.81347773766548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DA-4EC5-A140-89485EB9CF3A}"/>
                </c:ext>
              </c:extLst>
            </c:dLbl>
            <c:dLbl>
              <c:idx val="5"/>
              <c:layout>
                <c:manualLayout>
                  <c:x val="8.9323045145671964E-3"/>
                  <c:y val="-2.40673886883273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DA-4EC5-A140-89485EB9CF3A}"/>
                </c:ext>
              </c:extLst>
            </c:dLbl>
            <c:dLbl>
              <c:idx val="6"/>
              <c:layout>
                <c:manualLayout>
                  <c:x val="6.6833751044276749E-3"/>
                  <c:y val="7.22021660649819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A-4EC5-A140-89485EB9CF3A}"/>
                </c:ext>
              </c:extLst>
            </c:dLbl>
            <c:dLbl>
              <c:idx val="7"/>
              <c:layout>
                <c:manualLayout>
                  <c:x val="1.1727481433241897E-2"/>
                  <c:y val="1.2033694344163659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DA-4EC5-A140-89485EB9CF3A}"/>
                </c:ext>
              </c:extLst>
            </c:dLbl>
            <c:dLbl>
              <c:idx val="8"/>
              <c:layout>
                <c:manualLayout>
                  <c:x val="-7.8598591843724714E-17"/>
                  <c:y val="9.314758732081566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DA-4EC5-A140-89485EB9CF3A}"/>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DA-4EC5-A140-89485EB9CF3A}"/>
                </c:ext>
              </c:extLst>
            </c:dLbl>
            <c:dLbl>
              <c:idx val="10"/>
              <c:layout>
                <c:manualLayout>
                  <c:x val="5.2966048054281815E-3"/>
                  <c:y val="2.40685298953015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DA-4EC5-A140-89485EB9CF3A}"/>
                </c:ext>
              </c:extLst>
            </c:dLbl>
            <c:dLbl>
              <c:idx val="11"/>
              <c:layout>
                <c:manualLayout>
                  <c:x val="1.9550008017485774E-3"/>
                  <c:y val="6.172997606068471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EDA-4EC5-A140-89485EB9CF3A}"/>
                </c:ext>
              </c:extLst>
            </c:dLbl>
            <c:dLbl>
              <c:idx val="12"/>
              <c:layout>
                <c:manualLayout>
                  <c:x val="4.7922627034963899E-3"/>
                  <c:y val="3.3568472053791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DA-4EC5-A140-89485EB9CF3A}"/>
                </c:ext>
              </c:extLst>
            </c:dLbl>
            <c:dLbl>
              <c:idx val="13"/>
              <c:layout>
                <c:manualLayout>
                  <c:x val="1.0100345173895064E-3"/>
                  <c:y val="7.22018207593898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DA-4EC5-A140-89485EB9CF3A}"/>
                </c:ext>
              </c:extLst>
            </c:dLbl>
            <c:dLbl>
              <c:idx val="14"/>
              <c:layout>
                <c:manualLayout>
                  <c:x val="3.3416875522138678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DA-4EC5-A140-89485EB9CF3A}"/>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EDA-4EC5-A140-89485EB9CF3A}"/>
                </c:ext>
              </c:extLst>
            </c:dLbl>
            <c:dLbl>
              <c:idx val="16"/>
              <c:layout>
                <c:manualLayout>
                  <c:x val="5.7378197500232084E-3"/>
                  <c:y val="7.220182075938988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DA-4EC5-A140-89485EB9CF3A}"/>
                </c:ext>
              </c:extLst>
            </c:dLbl>
            <c:dLbl>
              <c:idx val="17"/>
              <c:layout>
                <c:manualLayout>
                  <c:x val="6.4531483403802818E-3"/>
                  <c:y val="9.626909434585266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EDA-4EC5-A140-89485EB9CF3A}"/>
                </c:ext>
              </c:extLst>
            </c:dLbl>
            <c:dLbl>
              <c:idx val="18"/>
              <c:layout>
                <c:manualLayout>
                  <c:x val="-1.8870631524757156E-4"/>
                  <c:y val="4.8134752386720893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EDA-4EC5-A140-89485EB9CF3A}"/>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'44bpbpcasaad'!$AQ$11:$AQ$29</c:f>
              <c:strCache>
                <c:ptCount val="19"/>
                <c:pt idx="0">
                  <c:v>Castilla y León</c:v>
                </c:pt>
                <c:pt idx="1">
                  <c:v>Andalucía</c:v>
                </c:pt>
                <c:pt idx="2">
                  <c:v>Castilla - La Mancha</c:v>
                </c:pt>
                <c:pt idx="3">
                  <c:v>Murcia, Región de</c:v>
                </c:pt>
                <c:pt idx="4">
                  <c:v>Balears, Illes</c:v>
                </c:pt>
                <c:pt idx="5">
                  <c:v>Extremadura</c:v>
                </c:pt>
                <c:pt idx="6">
                  <c:v>Comunitat Valenciana</c:v>
                </c:pt>
                <c:pt idx="7">
                  <c:v>TOTAL</c:v>
                </c:pt>
                <c:pt idx="8">
                  <c:v>Cataluña</c:v>
                </c:pt>
                <c:pt idx="9">
                  <c:v>Cantabria</c:v>
                </c:pt>
                <c:pt idx="10">
                  <c:v>Aragón</c:v>
                </c:pt>
                <c:pt idx="11">
                  <c:v>Madrid, Comunidad de</c:v>
                </c:pt>
                <c:pt idx="12">
                  <c:v>Ceuta y Melilla</c:v>
                </c:pt>
                <c:pt idx="13">
                  <c:v>País Vasco</c:v>
                </c:pt>
                <c:pt idx="14">
                  <c:v>Rioja, La</c:v>
                </c:pt>
                <c:pt idx="15">
                  <c:v>Asturias, Principado de</c:v>
                </c:pt>
                <c:pt idx="16">
                  <c:v>Canarias</c:v>
                </c:pt>
                <c:pt idx="17">
                  <c:v>Navarra, Comunidad Foral de</c:v>
                </c:pt>
                <c:pt idx="18">
                  <c:v>Galicia</c:v>
                </c:pt>
              </c:strCache>
            </c:strRef>
          </c:cat>
          <c:val>
            <c:numRef>
              <c:f>'44bpbpcasaad'!$AR$11:$AR$29</c:f>
              <c:numCache>
                <c:formatCode>0.00</c:formatCode>
                <c:ptCount val="19"/>
                <c:pt idx="0">
                  <c:v>5.2080891185548444</c:v>
                </c:pt>
                <c:pt idx="1">
                  <c:v>5.153885288288941</c:v>
                </c:pt>
                <c:pt idx="2">
                  <c:v>4.743444391617599</c:v>
                </c:pt>
                <c:pt idx="3">
                  <c:v>4.7048435923309784</c:v>
                </c:pt>
                <c:pt idx="4">
                  <c:v>4.470333795805109</c:v>
                </c:pt>
                <c:pt idx="5">
                  <c:v>4.2841331229962849</c:v>
                </c:pt>
                <c:pt idx="6">
                  <c:v>4.2126322033269954</c:v>
                </c:pt>
                <c:pt idx="7">
                  <c:v>4.1291992484655777</c:v>
                </c:pt>
                <c:pt idx="8">
                  <c:v>4.0637329512404081</c:v>
                </c:pt>
                <c:pt idx="9">
                  <c:v>3.8760962100620544</c:v>
                </c:pt>
                <c:pt idx="10">
                  <c:v>3.8279940097416327</c:v>
                </c:pt>
                <c:pt idx="11">
                  <c:v>3.6832474545066738</c:v>
                </c:pt>
                <c:pt idx="12">
                  <c:v>3.5952486819538843</c:v>
                </c:pt>
                <c:pt idx="13">
                  <c:v>3.5124378660230935</c:v>
                </c:pt>
                <c:pt idx="14">
                  <c:v>3.4282031558595456</c:v>
                </c:pt>
                <c:pt idx="15">
                  <c:v>3.3721002421207293</c:v>
                </c:pt>
                <c:pt idx="16">
                  <c:v>2.9839714338262087</c:v>
                </c:pt>
                <c:pt idx="17">
                  <c:v>2.841200012539316</c:v>
                </c:pt>
                <c:pt idx="18">
                  <c:v>2.8324696294668144</c:v>
                </c:pt>
              </c:numCache>
            </c:numRef>
          </c:val>
          <c:extLst>
            <c:ext xmlns:c16="http://schemas.microsoft.com/office/drawing/2014/chart" uri="{C3380CC4-5D6E-409C-BE32-E72D297353CC}">
              <c16:uniqueId val="{00000014-4EDA-4EC5-A140-89485EB9CF3A}"/>
            </c:ext>
          </c:extLst>
        </c:ser>
        <c:dLbls>
          <c:showLegendKey val="0"/>
          <c:showVal val="0"/>
          <c:showCatName val="0"/>
          <c:showSerName val="0"/>
          <c:showPercent val="0"/>
          <c:showBubbleSize val="0"/>
        </c:dLbls>
        <c:gapWidth val="20"/>
        <c:axId val="-2066978320"/>
        <c:axId val="-2066977776"/>
      </c:barChart>
      <c:catAx>
        <c:axId val="-206697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77776"/>
        <c:crosses val="autoZero"/>
        <c:auto val="1"/>
        <c:lblAlgn val="ctr"/>
        <c:lblOffset val="100"/>
        <c:tickLblSkip val="1"/>
        <c:tickMarkSkip val="1"/>
        <c:noMultiLvlLbl val="0"/>
      </c:catAx>
      <c:valAx>
        <c:axId val="-206697777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832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en el tramo de edad</a:t>
            </a:r>
            <a:r>
              <a:rPr lang="es-ES" sz="1100" b="1" baseline="0">
                <a:solidFill>
                  <a:schemeClr val="accent1"/>
                </a:solidFill>
                <a:latin typeface="+mn-lt"/>
              </a:rPr>
              <a:t> de 80 años y más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A07-47B6-9550-8ED5A18FFB7A}"/>
              </c:ext>
            </c:extLst>
          </c:dPt>
          <c:dPt>
            <c:idx val="6"/>
            <c:invertIfNegative val="0"/>
            <c:bubble3D val="0"/>
            <c:extLst>
              <c:ext xmlns:c16="http://schemas.microsoft.com/office/drawing/2014/chart" uri="{C3380CC4-5D6E-409C-BE32-E72D297353CC}">
                <c16:uniqueId val="{00000003-2A07-47B6-9550-8ED5A18FFB7A}"/>
              </c:ext>
            </c:extLst>
          </c:dPt>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4-2A07-47B6-9550-8ED5A18FFB7A}"/>
              </c:ext>
            </c:extLst>
          </c:dPt>
          <c:dPt>
            <c:idx val="8"/>
            <c:invertIfNegative val="0"/>
            <c:bubble3D val="0"/>
            <c:extLst>
              <c:ext xmlns:c16="http://schemas.microsoft.com/office/drawing/2014/chart" uri="{C3380CC4-5D6E-409C-BE32-E72D297353CC}">
                <c16:uniqueId val="{00000005-2A07-47B6-9550-8ED5A18FFB7A}"/>
              </c:ext>
            </c:extLst>
          </c:dPt>
          <c:dPt>
            <c:idx val="9"/>
            <c:invertIfNegative val="0"/>
            <c:bubble3D val="0"/>
            <c:extLst>
              <c:ext xmlns:c16="http://schemas.microsoft.com/office/drawing/2014/chart" uri="{C3380CC4-5D6E-409C-BE32-E72D297353CC}">
                <c16:uniqueId val="{00000006-2A07-47B6-9550-8ED5A18FFB7A}"/>
              </c:ext>
            </c:extLst>
          </c:dPt>
          <c:dPt>
            <c:idx val="10"/>
            <c:invertIfNegative val="0"/>
            <c:bubble3D val="0"/>
            <c:extLst>
              <c:ext xmlns:c16="http://schemas.microsoft.com/office/drawing/2014/chart" uri="{C3380CC4-5D6E-409C-BE32-E72D297353CC}">
                <c16:uniqueId val="{00000007-2A07-47B6-9550-8ED5A18FFB7A}"/>
              </c:ext>
            </c:extLst>
          </c:dPt>
          <c:dLbls>
            <c:dLbl>
              <c:idx val="0"/>
              <c:layout>
                <c:manualLayout>
                  <c:x val="4.6415070050848549E-3"/>
                  <c:y val="7.2201174409739803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07-47B6-9550-8ED5A18FFB7A}"/>
                </c:ext>
              </c:extLst>
            </c:dLbl>
            <c:dLbl>
              <c:idx val="1"/>
              <c:layout>
                <c:manualLayout>
                  <c:x val="1.9901735716277972E-3"/>
                  <c:y val="6.8038945242709405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07-47B6-9550-8ED5A18FFB7A}"/>
                </c:ext>
              </c:extLst>
            </c:dLbl>
            <c:dLbl>
              <c:idx val="2"/>
              <c:layout>
                <c:manualLayout>
                  <c:x val="6.1368405243622474E-3"/>
                  <c:y val="6.4623961916068697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07-47B6-9550-8ED5A18FFB7A}"/>
                </c:ext>
              </c:extLst>
            </c:dLbl>
            <c:dLbl>
              <c:idx val="3"/>
              <c:layout>
                <c:manualLayout>
                  <c:x val="1.4494686535518565E-3"/>
                  <c:y val="-1.7837403998271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07-47B6-9550-8ED5A18FFB7A}"/>
                </c:ext>
              </c:extLst>
            </c:dLbl>
            <c:dLbl>
              <c:idx val="4"/>
              <c:layout>
                <c:manualLayout>
                  <c:x val="-3.8369796609300058E-4"/>
                  <c:y val="-2.7011701036568317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07-47B6-9550-8ED5A18FFB7A}"/>
                </c:ext>
              </c:extLst>
            </c:dLbl>
            <c:dLbl>
              <c:idx val="5"/>
              <c:layout>
                <c:manualLayout>
                  <c:x val="-7.5534125009614115E-4"/>
                  <c:y val="-2.8391798331920702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1-2A07-47B6-9550-8ED5A18FFB7A}"/>
                </c:ext>
              </c:extLst>
            </c:dLbl>
            <c:dLbl>
              <c:idx val="6"/>
              <c:layout>
                <c:manualLayout>
                  <c:x val="1.474432959723603E-3"/>
                  <c:y val="-2.222251072455922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07-47B6-9550-8ED5A18FFB7A}"/>
                </c:ext>
              </c:extLst>
            </c:dLbl>
            <c:dLbl>
              <c:idx val="7"/>
              <c:layout>
                <c:manualLayout>
                  <c:x val="1.9901339694101757E-3"/>
                  <c:y val="-5.0822262571334782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07-47B6-9550-8ED5A18FFB7A}"/>
                </c:ext>
              </c:extLst>
            </c:dLbl>
            <c:dLbl>
              <c:idx val="8"/>
              <c:layout>
                <c:manualLayout>
                  <c:x val="-1.902829831860617E-3"/>
                  <c:y val="1.2033684259534078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07-47B6-9550-8ED5A18FFB7A}"/>
                </c:ext>
              </c:extLst>
            </c:dLbl>
            <c:dLbl>
              <c:idx val="9"/>
              <c:layout>
                <c:manualLayout>
                  <c:x val="1.305745624591686E-3"/>
                  <c:y val="5.1550651512241412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07-47B6-9550-8ED5A18FFB7A}"/>
                </c:ext>
              </c:extLst>
            </c:dLbl>
            <c:dLbl>
              <c:idx val="10"/>
              <c:layout>
                <c:manualLayout>
                  <c:x val="3.0164063368300462E-3"/>
                  <c:y val="-2.53629101807735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07-47B6-9550-8ED5A18FFB7A}"/>
                </c:ext>
              </c:extLst>
            </c:dLbl>
            <c:dLbl>
              <c:idx val="11"/>
              <c:layout>
                <c:manualLayout>
                  <c:x val="7.5115964727842264E-3"/>
                  <c:y val="9.6271336371201929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2A07-47B6-9550-8ED5A18FFB7A}"/>
                </c:ext>
              </c:extLst>
            </c:dLbl>
            <c:dLbl>
              <c:idx val="12"/>
              <c:layout>
                <c:manualLayout>
                  <c:x val="5.9531320799883726E-3"/>
                  <c:y val="-1.981586029233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07-47B6-9550-8ED5A18FFB7A}"/>
                </c:ext>
              </c:extLst>
            </c:dLbl>
            <c:dLbl>
              <c:idx val="13"/>
              <c:layout>
                <c:manualLayout>
                  <c:x val="7.2160523908452014E-3"/>
                  <c:y val="1.145993104382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07-47B6-9550-8ED5A18FFB7A}"/>
                </c:ext>
              </c:extLst>
            </c:dLbl>
            <c:dLbl>
              <c:idx val="14"/>
              <c:layout>
                <c:manualLayout>
                  <c:x val="5.8091784848418237E-3"/>
                  <c:y val="9.6269008502540294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07-47B6-9550-8ED5A18FFB7A}"/>
                </c:ext>
              </c:extLst>
            </c:dLbl>
            <c:dLbl>
              <c:idx val="15"/>
              <c:layout>
                <c:manualLayout>
                  <c:x val="3.568409534639233E-4"/>
                  <c:y val="6.4623961916068697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07-47B6-9550-8ED5A18FFB7A}"/>
                </c:ext>
              </c:extLst>
            </c:dLbl>
            <c:dLbl>
              <c:idx val="16"/>
              <c:layout>
                <c:manualLayout>
                  <c:x val="3.4855070909051902E-3"/>
                  <c:y val="1.292479238321379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07-47B6-9550-8ED5A18FFB7A}"/>
                </c:ext>
              </c:extLst>
            </c:dLbl>
            <c:dLbl>
              <c:idx val="17"/>
              <c:layout>
                <c:manualLayout>
                  <c:x val="1.0450685489926838E-2"/>
                  <c:y val="9.6269008502540294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A07-47B6-9550-8ED5A18FFB7A}"/>
                </c:ext>
              </c:extLst>
            </c:dLbl>
            <c:dLbl>
              <c:idx val="18"/>
              <c:layout>
                <c:manualLayout>
                  <c:x val="1.8461670492823275E-3"/>
                  <c:y val="4.8135668185600965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A07-47B6-9550-8ED5A18FFB7A}"/>
                </c:ext>
              </c:extLst>
            </c:dLbl>
            <c:spPr>
              <a:noFill/>
              <a:ln w="25400">
                <a:noFill/>
              </a:ln>
            </c:spPr>
            <c:txPr>
              <a:bodyPr wrap="square" lIns="38100" tIns="19050" rIns="38100" bIns="19050" anchor="ctr">
                <a:spAutoFit/>
              </a:bodyPr>
              <a:lstStyle/>
              <a:p>
                <a:pPr>
                  <a:defRPr sz="9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'44bpbpcasaad'!$AW$11:$AW$29</c:f>
              <c:strCache>
                <c:ptCount val="19"/>
                <c:pt idx="0">
                  <c:v>Castilla y León</c:v>
                </c:pt>
                <c:pt idx="1">
                  <c:v>Castilla - La Mancha</c:v>
                </c:pt>
                <c:pt idx="2">
                  <c:v>Andalucía</c:v>
                </c:pt>
                <c:pt idx="3">
                  <c:v>Balears, Illes</c:v>
                </c:pt>
                <c:pt idx="4">
                  <c:v>Comunitat Valenciana</c:v>
                </c:pt>
                <c:pt idx="5">
                  <c:v>Extremadura</c:v>
                </c:pt>
                <c:pt idx="6">
                  <c:v>Madrid, Comunidad de</c:v>
                </c:pt>
                <c:pt idx="7">
                  <c:v>TOTAL</c:v>
                </c:pt>
                <c:pt idx="8">
                  <c:v>Rioja, La</c:v>
                </c:pt>
                <c:pt idx="9">
                  <c:v>Aragón</c:v>
                </c:pt>
                <c:pt idx="10">
                  <c:v>Murcia, Región de</c:v>
                </c:pt>
                <c:pt idx="11">
                  <c:v>Cataluña</c:v>
                </c:pt>
                <c:pt idx="12">
                  <c:v>País Vasco</c:v>
                </c:pt>
                <c:pt idx="13">
                  <c:v>Navarra, Comunidad Foral de</c:v>
                </c:pt>
                <c:pt idx="14">
                  <c:v>Cantabria</c:v>
                </c:pt>
                <c:pt idx="15">
                  <c:v>Ceuta y Melilla</c:v>
                </c:pt>
                <c:pt idx="16">
                  <c:v>Asturias, Principado de</c:v>
                </c:pt>
                <c:pt idx="17">
                  <c:v>Canarias</c:v>
                </c:pt>
                <c:pt idx="18">
                  <c:v>Galicia</c:v>
                </c:pt>
              </c:strCache>
            </c:strRef>
          </c:cat>
          <c:val>
            <c:numRef>
              <c:f>'44bpbpcasaad'!$AX$11:$AX$29</c:f>
              <c:numCache>
                <c:formatCode>0.00</c:formatCode>
                <c:ptCount val="19"/>
                <c:pt idx="0">
                  <c:v>35.71149290462062</c:v>
                </c:pt>
                <c:pt idx="1">
                  <c:v>33.658000396928387</c:v>
                </c:pt>
                <c:pt idx="2">
                  <c:v>33.294163079350561</c:v>
                </c:pt>
                <c:pt idx="3">
                  <c:v>30.038058991436728</c:v>
                </c:pt>
                <c:pt idx="4">
                  <c:v>28.701010750775001</c:v>
                </c:pt>
                <c:pt idx="5">
                  <c:v>27.999288246485715</c:v>
                </c:pt>
                <c:pt idx="6">
                  <c:v>27.684245824329071</c:v>
                </c:pt>
                <c:pt idx="7">
                  <c:v>27.50411406708001</c:v>
                </c:pt>
                <c:pt idx="8">
                  <c:v>27.364130434782609</c:v>
                </c:pt>
                <c:pt idx="9">
                  <c:v>27.205721602798338</c:v>
                </c:pt>
                <c:pt idx="10">
                  <c:v>26.803068336395125</c:v>
                </c:pt>
                <c:pt idx="11">
                  <c:v>25.779163152945124</c:v>
                </c:pt>
                <c:pt idx="12">
                  <c:v>24.660852713178294</c:v>
                </c:pt>
                <c:pt idx="13">
                  <c:v>24.363244279381814</c:v>
                </c:pt>
                <c:pt idx="14">
                  <c:v>23.172230689807758</c:v>
                </c:pt>
                <c:pt idx="15">
                  <c:v>21.735554184659676</c:v>
                </c:pt>
                <c:pt idx="16">
                  <c:v>20.832489003850142</c:v>
                </c:pt>
                <c:pt idx="17">
                  <c:v>17.624575599243702</c:v>
                </c:pt>
                <c:pt idx="18">
                  <c:v>17.205272624405733</c:v>
                </c:pt>
              </c:numCache>
            </c:numRef>
          </c:val>
          <c:extLst>
            <c:ext xmlns:c16="http://schemas.microsoft.com/office/drawing/2014/chart" uri="{C3380CC4-5D6E-409C-BE32-E72D297353CC}">
              <c16:uniqueId val="{00000015-2A07-47B6-9550-8ED5A18FFB7A}"/>
            </c:ext>
          </c:extLst>
        </c:ser>
        <c:dLbls>
          <c:showLegendKey val="0"/>
          <c:showVal val="0"/>
          <c:showCatName val="0"/>
          <c:showSerName val="0"/>
          <c:showPercent val="0"/>
          <c:showBubbleSize val="0"/>
        </c:dLbls>
        <c:gapWidth val="20"/>
        <c:axId val="-2066984304"/>
        <c:axId val="-2066983216"/>
      </c:barChart>
      <c:catAx>
        <c:axId val="-2066984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83216"/>
        <c:crosses val="autoZero"/>
        <c:auto val="1"/>
        <c:lblAlgn val="ctr"/>
        <c:lblOffset val="100"/>
        <c:tickLblSkip val="1"/>
        <c:tickMarkSkip val="1"/>
        <c:noMultiLvlLbl val="0"/>
      </c:catAx>
      <c:valAx>
        <c:axId val="-2066983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8430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r>
              <a:rPr lang="en-US" sz="1200" b="1">
                <a:solidFill>
                  <a:schemeClr val="accent1"/>
                </a:solidFill>
              </a:rPr>
              <a:t>Evolución de las Altas y Bajas de Resoluciones de PIA.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endParaRPr lang="es-ES"/>
        </a:p>
      </c:txPr>
    </c:title>
    <c:autoTitleDeleted val="0"/>
    <c:plotArea>
      <c:layout>
        <c:manualLayout>
          <c:layoutTarget val="inner"/>
          <c:xMode val="edge"/>
          <c:yMode val="edge"/>
          <c:x val="0.10840924166369791"/>
          <c:y val="0.16743169398907104"/>
          <c:w val="0.86171782415554965"/>
          <c:h val="0.48931835979518956"/>
        </c:manualLayout>
      </c:layout>
      <c:lineChart>
        <c:grouping val="standard"/>
        <c:varyColors val="0"/>
        <c:ser>
          <c:idx val="0"/>
          <c:order val="0"/>
          <c:tx>
            <c:strRef>
              <c:f>'45ResolPIAAltaBaj'!$AD$10</c:f>
              <c:strCache>
                <c:ptCount val="1"/>
                <c:pt idx="0">
                  <c:v>Altas resoluciones PIA</c:v>
                </c:pt>
              </c:strCache>
            </c:strRef>
          </c:tx>
          <c:spPr>
            <a:ln w="28575" cap="rnd">
              <a:solidFill>
                <a:schemeClr val="accent1"/>
              </a:solidFill>
              <a:round/>
            </a:ln>
            <a:effectLst/>
          </c:spPr>
          <c:marker>
            <c:symbol val="none"/>
          </c:marker>
          <c:cat>
            <c:numRef>
              <c:f>'45ResolPIAAltaBaj'!$AC$11:$AC$51</c:f>
              <c:numCache>
                <c:formatCode>m/d/yyyy</c:formatCode>
                <c:ptCount val="41"/>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numCache>
            </c:numRef>
          </c:cat>
          <c:val>
            <c:numRef>
              <c:f>'45ResolPIAAltaBaj'!$AD$11:$AD$51</c:f>
              <c:numCache>
                <c:formatCode>0</c:formatCode>
                <c:ptCount val="41"/>
                <c:pt idx="0">
                  <c:v>27240</c:v>
                </c:pt>
                <c:pt idx="1">
                  <c:v>23620</c:v>
                </c:pt>
                <c:pt idx="2">
                  <c:v>21534</c:v>
                </c:pt>
                <c:pt idx="3">
                  <c:v>21833</c:v>
                </c:pt>
                <c:pt idx="4">
                  <c:v>25882</c:v>
                </c:pt>
                <c:pt idx="5">
                  <c:v>15551</c:v>
                </c:pt>
                <c:pt idx="6">
                  <c:v>29199</c:v>
                </c:pt>
                <c:pt idx="7">
                  <c:v>26213</c:v>
                </c:pt>
                <c:pt idx="8">
                  <c:v>25655</c:v>
                </c:pt>
                <c:pt idx="9">
                  <c:v>24712</c:v>
                </c:pt>
                <c:pt idx="10">
                  <c:v>15800</c:v>
                </c:pt>
                <c:pt idx="11">
                  <c:v>21660</c:v>
                </c:pt>
                <c:pt idx="12">
                  <c:v>28954</c:v>
                </c:pt>
                <c:pt idx="13">
                  <c:v>20498</c:v>
                </c:pt>
                <c:pt idx="14">
                  <c:v>23876</c:v>
                </c:pt>
                <c:pt idx="15">
                  <c:v>25318</c:v>
                </c:pt>
                <c:pt idx="16">
                  <c:v>29962</c:v>
                </c:pt>
                <c:pt idx="17">
                  <c:v>19002</c:v>
                </c:pt>
                <c:pt idx="18">
                  <c:v>23558</c:v>
                </c:pt>
                <c:pt idx="19">
                  <c:v>27902</c:v>
                </c:pt>
                <c:pt idx="20">
                  <c:v>25864</c:v>
                </c:pt>
                <c:pt idx="21">
                  <c:v>27618</c:v>
                </c:pt>
                <c:pt idx="22">
                  <c:v>19275</c:v>
                </c:pt>
                <c:pt idx="23">
                  <c:v>22255</c:v>
                </c:pt>
                <c:pt idx="24">
                  <c:v>31089</c:v>
                </c:pt>
                <c:pt idx="25">
                  <c:v>29256</c:v>
                </c:pt>
                <c:pt idx="26">
                  <c:v>26178</c:v>
                </c:pt>
                <c:pt idx="27">
                  <c:v>26589</c:v>
                </c:pt>
                <c:pt idx="28">
                  <c:v>21178</c:v>
                </c:pt>
                <c:pt idx="29">
                  <c:v>19953</c:v>
                </c:pt>
                <c:pt idx="30">
                  <c:v>25272</c:v>
                </c:pt>
                <c:pt idx="31">
                  <c:v>25809</c:v>
                </c:pt>
                <c:pt idx="32">
                  <c:v>23533</c:v>
                </c:pt>
                <c:pt idx="33">
                  <c:v>26424</c:v>
                </c:pt>
                <c:pt idx="34">
                  <c:v>15028</c:v>
                </c:pt>
                <c:pt idx="35">
                  <c:v>26779</c:v>
                </c:pt>
                <c:pt idx="36">
                  <c:v>28951</c:v>
                </c:pt>
                <c:pt idx="37">
                  <c:v>28355</c:v>
                </c:pt>
                <c:pt idx="38">
                  <c:v>27570</c:v>
                </c:pt>
                <c:pt idx="39">
                  <c:v>28451</c:v>
                </c:pt>
                <c:pt idx="40">
                  <c:v>23693</c:v>
                </c:pt>
              </c:numCache>
            </c:numRef>
          </c:val>
          <c:smooth val="0"/>
          <c:extLst>
            <c:ext xmlns:c16="http://schemas.microsoft.com/office/drawing/2014/chart" uri="{C3380CC4-5D6E-409C-BE32-E72D297353CC}">
              <c16:uniqueId val="{00000000-719D-4804-BFC6-020A3B76CCCB}"/>
            </c:ext>
          </c:extLst>
        </c:ser>
        <c:ser>
          <c:idx val="1"/>
          <c:order val="1"/>
          <c:tx>
            <c:strRef>
              <c:f>'45ResolPIAAltaBaj'!$AE$10</c:f>
              <c:strCache>
                <c:ptCount val="1"/>
                <c:pt idx="0">
                  <c:v>Bajas resoluciones PIA</c:v>
                </c:pt>
              </c:strCache>
            </c:strRef>
          </c:tx>
          <c:spPr>
            <a:ln w="28575" cap="rnd">
              <a:solidFill>
                <a:schemeClr val="accent1">
                  <a:lumMod val="50000"/>
                </a:schemeClr>
              </a:solidFill>
              <a:round/>
            </a:ln>
            <a:effectLst/>
          </c:spPr>
          <c:marker>
            <c:symbol val="none"/>
          </c:marker>
          <c:cat>
            <c:numRef>
              <c:f>'45ResolPIAAltaBaj'!$AC$11:$AC$51</c:f>
              <c:numCache>
                <c:formatCode>m/d/yyyy</c:formatCode>
                <c:ptCount val="41"/>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numCache>
            </c:numRef>
          </c:cat>
          <c:val>
            <c:numRef>
              <c:f>'45ResolPIAAltaBaj'!$AE$11:$AE$51</c:f>
              <c:numCache>
                <c:formatCode>0</c:formatCode>
                <c:ptCount val="41"/>
                <c:pt idx="0">
                  <c:v>16097</c:v>
                </c:pt>
                <c:pt idx="1">
                  <c:v>14066</c:v>
                </c:pt>
                <c:pt idx="2">
                  <c:v>12150</c:v>
                </c:pt>
                <c:pt idx="3">
                  <c:v>13954</c:v>
                </c:pt>
                <c:pt idx="4">
                  <c:v>13248</c:v>
                </c:pt>
                <c:pt idx="5">
                  <c:v>13247</c:v>
                </c:pt>
                <c:pt idx="6">
                  <c:v>15187</c:v>
                </c:pt>
                <c:pt idx="7">
                  <c:v>13678</c:v>
                </c:pt>
                <c:pt idx="8">
                  <c:v>14422</c:v>
                </c:pt>
                <c:pt idx="9">
                  <c:v>14501</c:v>
                </c:pt>
                <c:pt idx="10">
                  <c:v>18653</c:v>
                </c:pt>
                <c:pt idx="11">
                  <c:v>18762</c:v>
                </c:pt>
                <c:pt idx="12">
                  <c:v>17183</c:v>
                </c:pt>
                <c:pt idx="13">
                  <c:v>16055</c:v>
                </c:pt>
                <c:pt idx="14">
                  <c:v>15983</c:v>
                </c:pt>
                <c:pt idx="15">
                  <c:v>16449</c:v>
                </c:pt>
                <c:pt idx="16">
                  <c:v>16217</c:v>
                </c:pt>
                <c:pt idx="17">
                  <c:v>17806</c:v>
                </c:pt>
                <c:pt idx="18">
                  <c:v>17545</c:v>
                </c:pt>
                <c:pt idx="19">
                  <c:v>14112</c:v>
                </c:pt>
                <c:pt idx="20">
                  <c:v>14618</c:v>
                </c:pt>
                <c:pt idx="21">
                  <c:v>15332</c:v>
                </c:pt>
                <c:pt idx="22">
                  <c:v>18183</c:v>
                </c:pt>
                <c:pt idx="23">
                  <c:v>17384</c:v>
                </c:pt>
                <c:pt idx="24">
                  <c:v>20191</c:v>
                </c:pt>
                <c:pt idx="25">
                  <c:v>18363</c:v>
                </c:pt>
                <c:pt idx="26">
                  <c:v>15112</c:v>
                </c:pt>
                <c:pt idx="27">
                  <c:v>15064</c:v>
                </c:pt>
                <c:pt idx="28">
                  <c:v>19930</c:v>
                </c:pt>
                <c:pt idx="29">
                  <c:v>13281</c:v>
                </c:pt>
                <c:pt idx="30">
                  <c:v>16023</c:v>
                </c:pt>
                <c:pt idx="31">
                  <c:v>14730</c:v>
                </c:pt>
                <c:pt idx="32">
                  <c:v>14866</c:v>
                </c:pt>
                <c:pt idx="33">
                  <c:v>15255</c:v>
                </c:pt>
                <c:pt idx="34">
                  <c:v>18428</c:v>
                </c:pt>
                <c:pt idx="35">
                  <c:v>22135</c:v>
                </c:pt>
                <c:pt idx="36">
                  <c:v>17739</c:v>
                </c:pt>
                <c:pt idx="37">
                  <c:v>17505</c:v>
                </c:pt>
                <c:pt idx="38">
                  <c:v>17074</c:v>
                </c:pt>
                <c:pt idx="39">
                  <c:v>16876</c:v>
                </c:pt>
                <c:pt idx="40">
                  <c:v>14856</c:v>
                </c:pt>
              </c:numCache>
            </c:numRef>
          </c:val>
          <c:smooth val="0"/>
          <c:extLst>
            <c:ext xmlns:c16="http://schemas.microsoft.com/office/drawing/2014/chart" uri="{C3380CC4-5D6E-409C-BE32-E72D297353CC}">
              <c16:uniqueId val="{00000001-719D-4804-BFC6-020A3B76CCCB}"/>
            </c:ext>
          </c:extLst>
        </c:ser>
        <c:dLbls>
          <c:showLegendKey val="0"/>
          <c:showVal val="0"/>
          <c:showCatName val="0"/>
          <c:showSerName val="0"/>
          <c:showPercent val="0"/>
          <c:showBubbleSize val="0"/>
        </c:dLbls>
        <c:smooth val="0"/>
        <c:axId val="-2066983760"/>
        <c:axId val="-2066982672"/>
      </c:lineChart>
      <c:catAx>
        <c:axId val="-206698376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2672"/>
        <c:crosses val="autoZero"/>
        <c:auto val="0"/>
        <c:lblAlgn val="ctr"/>
        <c:lblOffset val="100"/>
        <c:noMultiLvlLbl val="1"/>
      </c:catAx>
      <c:valAx>
        <c:axId val="-2066982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a:solidFill>
                  <a:schemeClr val="accent1">
                    <a:lumMod val="50000"/>
                  </a:schemeClr>
                </a:solidFill>
              </a:rPr>
              <a:t>Persona con resolución de PIA por tramo de edad</a:t>
            </a:r>
          </a:p>
        </c:rich>
      </c:tx>
      <c:layout>
        <c:manualLayout>
          <c:xMode val="edge"/>
          <c:yMode val="edge"/>
          <c:x val="0.17560315651333058"/>
          <c:y val="4.3582630463007074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97EE-4CAF-AD93-F653B52C64F0}"/>
              </c:ext>
            </c:extLst>
          </c:dPt>
          <c:dPt>
            <c:idx val="1"/>
            <c:invertIfNegative val="0"/>
            <c:bubble3D val="0"/>
            <c:spPr>
              <a:solidFill>
                <a:srgbClr val="993366"/>
              </a:solidFill>
              <a:ln w="25400">
                <a:noFill/>
              </a:ln>
            </c:spPr>
            <c:extLst>
              <c:ext xmlns:c16="http://schemas.microsoft.com/office/drawing/2014/chart" uri="{C3380CC4-5D6E-409C-BE32-E72D297353CC}">
                <c16:uniqueId val="{00000002-97EE-4CAF-AD93-F653B52C64F0}"/>
              </c:ext>
            </c:extLst>
          </c:dPt>
          <c:dPt>
            <c:idx val="2"/>
            <c:invertIfNegative val="0"/>
            <c:bubble3D val="0"/>
            <c:spPr>
              <a:solidFill>
                <a:srgbClr val="CCFFFF"/>
              </a:solidFill>
              <a:ln w="25400">
                <a:noFill/>
              </a:ln>
            </c:spPr>
            <c:extLst>
              <c:ext xmlns:c16="http://schemas.microsoft.com/office/drawing/2014/chart" uri="{C3380CC4-5D6E-409C-BE32-E72D297353CC}">
                <c16:uniqueId val="{00000004-97EE-4CAF-AD93-F653B52C64F0}"/>
              </c:ext>
            </c:extLst>
          </c:dPt>
          <c:dPt>
            <c:idx val="3"/>
            <c:invertIfNegative val="0"/>
            <c:bubble3D val="0"/>
            <c:spPr>
              <a:solidFill>
                <a:srgbClr val="660066"/>
              </a:solidFill>
              <a:ln w="25400">
                <a:noFill/>
              </a:ln>
            </c:spPr>
            <c:extLst>
              <c:ext xmlns:c16="http://schemas.microsoft.com/office/drawing/2014/chart" uri="{C3380CC4-5D6E-409C-BE32-E72D297353CC}">
                <c16:uniqueId val="{00000006-97EE-4CAF-AD93-F653B52C64F0}"/>
              </c:ext>
            </c:extLst>
          </c:dPt>
          <c:dPt>
            <c:idx val="4"/>
            <c:invertIfNegative val="0"/>
            <c:bubble3D val="0"/>
            <c:spPr>
              <a:solidFill>
                <a:srgbClr val="0066CC"/>
              </a:solidFill>
              <a:ln w="25400">
                <a:noFill/>
              </a:ln>
            </c:spPr>
            <c:extLst>
              <c:ext xmlns:c16="http://schemas.microsoft.com/office/drawing/2014/chart" uri="{C3380CC4-5D6E-409C-BE32-E72D297353CC}">
                <c16:uniqueId val="{00000008-97EE-4CAF-AD93-F653B52C64F0}"/>
              </c:ext>
            </c:extLst>
          </c:dPt>
          <c:dPt>
            <c:idx val="5"/>
            <c:invertIfNegative val="0"/>
            <c:bubble3D val="0"/>
            <c:spPr>
              <a:solidFill>
                <a:srgbClr val="CCCCFF"/>
              </a:solidFill>
              <a:ln w="25400">
                <a:noFill/>
              </a:ln>
            </c:spPr>
            <c:extLst>
              <c:ext xmlns:c16="http://schemas.microsoft.com/office/drawing/2014/chart" uri="{C3380CC4-5D6E-409C-BE32-E72D297353CC}">
                <c16:uniqueId val="{0000000A-97EE-4CAF-AD93-F653B52C64F0}"/>
              </c:ext>
            </c:extLst>
          </c:dPt>
          <c:dPt>
            <c:idx val="6"/>
            <c:invertIfNegative val="0"/>
            <c:bubble3D val="0"/>
            <c:spPr>
              <a:solidFill>
                <a:srgbClr val="9966FF"/>
              </a:solidFill>
              <a:ln w="25400">
                <a:noFill/>
              </a:ln>
            </c:spPr>
            <c:extLst>
              <c:ext xmlns:c16="http://schemas.microsoft.com/office/drawing/2014/chart" uri="{C3380CC4-5D6E-409C-BE32-E72D297353CC}">
                <c16:uniqueId val="{0000000C-97EE-4CAF-AD93-F653B52C64F0}"/>
              </c:ext>
            </c:extLst>
          </c:dPt>
          <c:dPt>
            <c:idx val="7"/>
            <c:invertIfNegative val="0"/>
            <c:bubble3D val="0"/>
            <c:spPr>
              <a:solidFill>
                <a:srgbClr val="99CCFF"/>
              </a:solidFill>
              <a:ln w="25400">
                <a:noFill/>
              </a:ln>
            </c:spPr>
            <c:extLst>
              <c:ext xmlns:c16="http://schemas.microsoft.com/office/drawing/2014/chart" uri="{C3380CC4-5D6E-409C-BE32-E72D297353CC}">
                <c16:uniqueId val="{0000000E-97EE-4CAF-AD93-F653B52C64F0}"/>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EE-4CAF-AD93-F653B52C64F0}"/>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E-4CAF-AD93-F653B52C64F0}"/>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E-4CAF-AD93-F653B52C64F0}"/>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EE-4CAF-AD93-F653B52C64F0}"/>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EE-4CAF-AD93-F653B52C64F0}"/>
                </c:ext>
              </c:extLst>
            </c:dLbl>
            <c:dLbl>
              <c:idx val="5"/>
              <c:layout>
                <c:manualLayout>
                  <c:x val="1.447161210111894E-2"/>
                  <c:y val="-7.1473272246663111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EE-4CAF-AD93-F653B52C64F0}"/>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EE-4CAF-AD93-F653B52C64F0}"/>
                </c:ext>
              </c:extLst>
            </c:dLbl>
            <c:dLbl>
              <c:idx val="7"/>
              <c:layout>
                <c:manualLayout>
                  <c:x val="1.5659966846249481E-2"/>
                  <c:y val="-2.928536068222788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EE-4CAF-AD93-F653B52C64F0}"/>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('46perfpbsaad'!$E$25:$F$25,'46perfpbsaad'!$H$25:$I$25,'46perfpbsaad'!$K$25:$L$25,'46perfpbsaad'!$N$25:$O$25)</c:f>
              <c:strCache>
                <c:ptCount val="8"/>
                <c:pt idx="0">
                  <c:v>&lt; 3</c:v>
                </c:pt>
                <c:pt idx="1">
                  <c:v>3 a 18</c:v>
                </c:pt>
                <c:pt idx="2">
                  <c:v>19 a 30</c:v>
                </c:pt>
                <c:pt idx="3">
                  <c:v>31 a 45</c:v>
                </c:pt>
                <c:pt idx="4">
                  <c:v>46 a 54</c:v>
                </c:pt>
                <c:pt idx="5">
                  <c:v>55 a 64</c:v>
                </c:pt>
                <c:pt idx="6">
                  <c:v>65 a 79</c:v>
                </c:pt>
                <c:pt idx="7">
                  <c:v>80 y +</c:v>
                </c:pt>
              </c:strCache>
            </c:strRef>
          </c:cat>
          <c:val>
            <c:numRef>
              <c:f>('46perfpbsaad'!$E$21,'46perfpbsaad'!$H$21,'46perfpbsaad'!$K$21,'46perfpbsaad'!$N$21,'46perfpbsaad'!$Q$21,'46perfpbsaad'!$T$21,'46perfpbsaad'!$W$21,'46perfpbsaad'!$Z$21)</c:f>
              <c:numCache>
                <c:formatCode>#,##0</c:formatCode>
                <c:ptCount val="8"/>
                <c:pt idx="0">
                  <c:v>3419</c:v>
                </c:pt>
                <c:pt idx="1">
                  <c:v>97797</c:v>
                </c:pt>
                <c:pt idx="2">
                  <c:v>52696</c:v>
                </c:pt>
                <c:pt idx="3">
                  <c:v>66578</c:v>
                </c:pt>
                <c:pt idx="4">
                  <c:v>69600</c:v>
                </c:pt>
                <c:pt idx="5">
                  <c:v>104669</c:v>
                </c:pt>
                <c:pt idx="6">
                  <c:v>281443</c:v>
                </c:pt>
                <c:pt idx="7">
                  <c:v>789878</c:v>
                </c:pt>
              </c:numCache>
            </c:numRef>
          </c:val>
          <c:shape val="cylinder"/>
          <c:extLst>
            <c:ext xmlns:c16="http://schemas.microsoft.com/office/drawing/2014/chart" uri="{C3380CC4-5D6E-409C-BE32-E72D297353CC}">
              <c16:uniqueId val="{0000000F-97EE-4CAF-AD93-F653B52C64F0}"/>
            </c:ext>
          </c:extLst>
        </c:ser>
        <c:dLbls>
          <c:showLegendKey val="0"/>
          <c:showVal val="0"/>
          <c:showCatName val="0"/>
          <c:showSerName val="0"/>
          <c:showPercent val="0"/>
          <c:showBubbleSize val="0"/>
        </c:dLbls>
        <c:gapWidth val="30"/>
        <c:shape val="box"/>
        <c:axId val="572014736"/>
        <c:axId val="572015280"/>
        <c:axId val="0"/>
      </c:bar3DChart>
      <c:catAx>
        <c:axId val="572014736"/>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5280"/>
        <c:crosses val="autoZero"/>
        <c:auto val="1"/>
        <c:lblAlgn val="ctr"/>
        <c:lblOffset val="100"/>
        <c:tickLblSkip val="1"/>
        <c:tickMarkSkip val="1"/>
        <c:noMultiLvlLbl val="0"/>
      </c:catAx>
      <c:valAx>
        <c:axId val="57201528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473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accent1">
                    <a:lumMod val="50000"/>
                  </a:schemeClr>
                </a:solidFill>
                <a:latin typeface="+mn-lt"/>
                <a:ea typeface="+mn-ea"/>
                <a:cs typeface="+mn-cs"/>
              </a:defRPr>
            </a:pPr>
            <a:r>
              <a:rPr lang="es-ES" sz="1100" b="1">
                <a:solidFill>
                  <a:schemeClr val="accent1">
                    <a:lumMod val="50000"/>
                  </a:schemeClr>
                </a:solidFill>
              </a:rPr>
              <a:t>Persona con resolución de PIA por sexo</a:t>
            </a:r>
          </a:p>
        </c:rich>
      </c:tx>
      <c:layout>
        <c:manualLayout>
          <c:xMode val="edge"/>
          <c:yMode val="edge"/>
          <c:x val="0.17933349240435856"/>
          <c:y val="2.6316093748193371E-3"/>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accent1">
                  <a:lumMod val="50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151356080489938"/>
          <c:y val="0.16205626279093968"/>
          <c:w val="0.70355205599300086"/>
          <c:h val="0.75589024940164407"/>
        </c:manualLayout>
      </c:layout>
      <c:pie3DChart>
        <c:varyColors val="1"/>
        <c:ser>
          <c:idx val="0"/>
          <c:order val="0"/>
          <c:explosion val="4"/>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0-CF66-44C6-9485-4914140F6EF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2-CF66-44C6-9485-4914140F6EFA}"/>
              </c:ext>
            </c:extLst>
          </c:dPt>
          <c:dLbls>
            <c:dLbl>
              <c:idx val="0"/>
              <c:layout>
                <c:manualLayout>
                  <c:x val="8.0135532627387096E-2"/>
                  <c:y val="-9.092075387836670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F66-44C6-9485-4914140F6EFA}"/>
                </c:ext>
              </c:extLst>
            </c:dLbl>
            <c:dLbl>
              <c:idx val="1"/>
              <c:layout>
                <c:manualLayout>
                  <c:x val="4.5922037523087392E-3"/>
                  <c:y val="2.082787008452139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F66-44C6-9485-4914140F6EFA}"/>
                </c:ext>
              </c:extLst>
            </c:dLbl>
            <c:dLbl>
              <c:idx val="2"/>
              <c:layout>
                <c:manualLayout>
                  <c:xMode val="edge"/>
                  <c:yMode val="edge"/>
                  <c:x val="1.2931034482758621E-2"/>
                  <c:y val="0.1173336388896846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F66-44C6-9485-4914140F6EF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('46perfpbsaad'!$B$12,'46perfpbsaad'!$B$16)</c:f>
              <c:strCache>
                <c:ptCount val="2"/>
                <c:pt idx="0">
                  <c:v>Mujer</c:v>
                </c:pt>
                <c:pt idx="1">
                  <c:v>Hombre</c:v>
                </c:pt>
              </c:strCache>
            </c:strRef>
          </c:cat>
          <c:val>
            <c:numRef>
              <c:f>('46perfpbsaad'!$AC$15,'46perfpbsaad'!$AC$19)</c:f>
              <c:numCache>
                <c:formatCode>#,##0</c:formatCode>
                <c:ptCount val="2"/>
                <c:pt idx="0">
                  <c:v>925995</c:v>
                </c:pt>
                <c:pt idx="1">
                  <c:v>540085</c:v>
                </c:pt>
              </c:numCache>
            </c:numRef>
          </c:val>
          <c:extLst>
            <c:ext xmlns:c16="http://schemas.microsoft.com/office/drawing/2014/chart" uri="{C3380CC4-5D6E-409C-BE32-E72D297353CC}">
              <c16:uniqueId val="{00000004-CF66-44C6-9485-4914140F6EFA}"/>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solidFill>
                <a:latin typeface="Verdana"/>
                <a:ea typeface="Verdana"/>
                <a:cs typeface="Verdana"/>
              </a:defRPr>
            </a:pPr>
            <a:r>
              <a:rPr lang="es-ES" sz="1100">
                <a:solidFill>
                  <a:schemeClr val="accent1">
                    <a:lumMod val="50000"/>
                  </a:schemeClr>
                </a:solidFill>
                <a:latin typeface="+mn-lt"/>
              </a:rPr>
              <a:t>Distribución por Grado de dependencia de cada tramo de edad. Mujeres</a:t>
            </a:r>
          </a:p>
        </c:rich>
      </c:tx>
      <c:layout>
        <c:manualLayout>
          <c:xMode val="edge"/>
          <c:yMode val="edge"/>
          <c:x val="0.17140744957081169"/>
          <c:y val="1.3981735429138773E-2"/>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92C9-4496-9900-7F32F5E61961}"/>
              </c:ext>
            </c:extLst>
          </c:dPt>
          <c:dPt>
            <c:idx val="1"/>
            <c:invertIfNegative val="0"/>
            <c:bubble3D val="0"/>
            <c:extLst>
              <c:ext xmlns:c16="http://schemas.microsoft.com/office/drawing/2014/chart" uri="{C3380CC4-5D6E-409C-BE32-E72D297353CC}">
                <c16:uniqueId val="{00000001-92C9-4496-9900-7F32F5E61961}"/>
              </c:ext>
            </c:extLst>
          </c:dPt>
          <c:dPt>
            <c:idx val="2"/>
            <c:invertIfNegative val="0"/>
            <c:bubble3D val="0"/>
            <c:extLst>
              <c:ext xmlns:c16="http://schemas.microsoft.com/office/drawing/2014/chart" uri="{C3380CC4-5D6E-409C-BE32-E72D297353CC}">
                <c16:uniqueId val="{00000002-92C9-4496-9900-7F32F5E61961}"/>
              </c:ext>
            </c:extLst>
          </c:dPt>
          <c:dPt>
            <c:idx val="3"/>
            <c:invertIfNegative val="0"/>
            <c:bubble3D val="0"/>
            <c:extLst>
              <c:ext xmlns:c16="http://schemas.microsoft.com/office/drawing/2014/chart" uri="{C3380CC4-5D6E-409C-BE32-E72D297353CC}">
                <c16:uniqueId val="{00000003-92C9-4496-9900-7F32F5E61961}"/>
              </c:ext>
            </c:extLst>
          </c:dPt>
          <c:dPt>
            <c:idx val="4"/>
            <c:invertIfNegative val="0"/>
            <c:bubble3D val="0"/>
            <c:extLst>
              <c:ext xmlns:c16="http://schemas.microsoft.com/office/drawing/2014/chart" uri="{C3380CC4-5D6E-409C-BE32-E72D297353CC}">
                <c16:uniqueId val="{00000004-92C9-4496-9900-7F32F5E61961}"/>
              </c:ext>
            </c:extLst>
          </c:dPt>
          <c:dPt>
            <c:idx val="5"/>
            <c:invertIfNegative val="0"/>
            <c:bubble3D val="0"/>
            <c:extLst>
              <c:ext xmlns:c16="http://schemas.microsoft.com/office/drawing/2014/chart" uri="{C3380CC4-5D6E-409C-BE32-E72D297353CC}">
                <c16:uniqueId val="{00000005-92C9-4496-9900-7F32F5E61961}"/>
              </c:ext>
            </c:extLst>
          </c:dPt>
          <c:dPt>
            <c:idx val="6"/>
            <c:invertIfNegative val="0"/>
            <c:bubble3D val="0"/>
            <c:extLst>
              <c:ext xmlns:c16="http://schemas.microsoft.com/office/drawing/2014/chart" uri="{C3380CC4-5D6E-409C-BE32-E72D297353CC}">
                <c16:uniqueId val="{00000006-92C9-4496-9900-7F32F5E61961}"/>
              </c:ext>
            </c:extLst>
          </c:dPt>
          <c:dPt>
            <c:idx val="7"/>
            <c:invertIfNegative val="0"/>
            <c:bubble3D val="0"/>
            <c:extLst>
              <c:ext xmlns:c16="http://schemas.microsoft.com/office/drawing/2014/chart" uri="{C3380CC4-5D6E-409C-BE32-E72D297353CC}">
                <c16:uniqueId val="{00000007-92C9-4496-9900-7F32F5E61961}"/>
              </c:ext>
            </c:extLst>
          </c:dPt>
          <c:dLbls>
            <c:dLbl>
              <c:idx val="0"/>
              <c:tx>
                <c:rich>
                  <a:bodyPr/>
                  <a:lstStyle/>
                  <a:p>
                    <a:fld id="{375B9D70-19E7-4FFF-8BB0-A585EE10AD26}" type="CELLRANGE">
                      <a:rPr lang="en-US"/>
                      <a:pPr/>
                      <a:t>[CELLRANGE]</a:t>
                    </a:fld>
                    <a:endParaRPr lang="en-US" baseline="0"/>
                  </a:p>
                  <a:p>
                    <a:fld id="{B11EB502-BCB1-431C-AC6E-300E58F724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92C9-4496-9900-7F32F5E61961}"/>
                </c:ext>
              </c:extLst>
            </c:dLbl>
            <c:dLbl>
              <c:idx val="1"/>
              <c:tx>
                <c:rich>
                  <a:bodyPr/>
                  <a:lstStyle/>
                  <a:p>
                    <a:fld id="{D7CF0C36-CA7B-4548-8139-CCE0F7838C57}" type="CELLRANGE">
                      <a:rPr lang="en-US"/>
                      <a:pPr/>
                      <a:t>[CELLRANGE]</a:t>
                    </a:fld>
                    <a:endParaRPr lang="en-US" baseline="0"/>
                  </a:p>
                  <a:p>
                    <a:fld id="{56E3A47F-2FEB-41FB-B20C-AA3B07F532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92C9-4496-9900-7F32F5E61961}"/>
                </c:ext>
              </c:extLst>
            </c:dLbl>
            <c:dLbl>
              <c:idx val="2"/>
              <c:tx>
                <c:rich>
                  <a:bodyPr/>
                  <a:lstStyle/>
                  <a:p>
                    <a:fld id="{8D95D38C-09CA-4D4C-A9C2-A6DBBFF7EB53}" type="CELLRANGE">
                      <a:rPr lang="en-US"/>
                      <a:pPr/>
                      <a:t>[CELLRANGE]</a:t>
                    </a:fld>
                    <a:endParaRPr lang="en-US" baseline="0"/>
                  </a:p>
                  <a:p>
                    <a:fld id="{E88EB225-AB8B-4B45-993E-CD015165156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92C9-4496-9900-7F32F5E61961}"/>
                </c:ext>
              </c:extLst>
            </c:dLbl>
            <c:dLbl>
              <c:idx val="3"/>
              <c:tx>
                <c:rich>
                  <a:bodyPr/>
                  <a:lstStyle/>
                  <a:p>
                    <a:fld id="{D3C001A3-1CE1-4C8C-8684-D01D7DDC4C9C}" type="CELLRANGE">
                      <a:rPr lang="en-US"/>
                      <a:pPr/>
                      <a:t>[CELLRANGE]</a:t>
                    </a:fld>
                    <a:endParaRPr lang="en-US" baseline="0"/>
                  </a:p>
                  <a:p>
                    <a:fld id="{E088D7AF-3057-4408-910E-21474E6FEF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92C9-4496-9900-7F32F5E61961}"/>
                </c:ext>
              </c:extLst>
            </c:dLbl>
            <c:dLbl>
              <c:idx val="4"/>
              <c:tx>
                <c:rich>
                  <a:bodyPr/>
                  <a:lstStyle/>
                  <a:p>
                    <a:fld id="{CC5D7423-ADEE-4912-B428-B5C0F23718D2}" type="CELLRANGE">
                      <a:rPr lang="en-US"/>
                      <a:pPr/>
                      <a:t>[CELLRANGE]</a:t>
                    </a:fld>
                    <a:endParaRPr lang="en-US" baseline="0"/>
                  </a:p>
                  <a:p>
                    <a:fld id="{5F2868C4-0686-4E16-B993-3C44BD25822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92C9-4496-9900-7F32F5E61961}"/>
                </c:ext>
              </c:extLst>
            </c:dLbl>
            <c:dLbl>
              <c:idx val="5"/>
              <c:tx>
                <c:rich>
                  <a:bodyPr/>
                  <a:lstStyle/>
                  <a:p>
                    <a:fld id="{3C9F8C36-B594-40D7-8BEC-1E8EAF3E704F}" type="CELLRANGE">
                      <a:rPr lang="en-US"/>
                      <a:pPr/>
                      <a:t>[CELLRANGE]</a:t>
                    </a:fld>
                    <a:endParaRPr lang="en-US" baseline="0"/>
                  </a:p>
                  <a:p>
                    <a:fld id="{0C0FE0E3-8309-48BE-913C-D9CB7CC312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92C9-4496-9900-7F32F5E61961}"/>
                </c:ext>
              </c:extLst>
            </c:dLbl>
            <c:dLbl>
              <c:idx val="6"/>
              <c:tx>
                <c:rich>
                  <a:bodyPr/>
                  <a:lstStyle/>
                  <a:p>
                    <a:fld id="{83D6CF6D-6911-4D7F-BC86-C88285AC19AF}" type="CELLRANGE">
                      <a:rPr lang="en-US"/>
                      <a:pPr/>
                      <a:t>[CELLRANGE]</a:t>
                    </a:fld>
                    <a:endParaRPr lang="en-US" baseline="0"/>
                  </a:p>
                  <a:p>
                    <a:fld id="{F903C819-6FDE-401E-A50B-AF2FE0C1C58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92C9-4496-9900-7F32F5E61961}"/>
                </c:ext>
              </c:extLst>
            </c:dLbl>
            <c:dLbl>
              <c:idx val="7"/>
              <c:tx>
                <c:rich>
                  <a:bodyPr/>
                  <a:lstStyle/>
                  <a:p>
                    <a:fld id="{779982A6-A768-4FAE-9C84-D7A9F96EFCDE}" type="CELLRANGE">
                      <a:rPr lang="en-US"/>
                      <a:pPr/>
                      <a:t>[CELLRANGE]</a:t>
                    </a:fld>
                    <a:endParaRPr lang="en-US" baseline="0"/>
                  </a:p>
                  <a:p>
                    <a:fld id="{C2FAAB10-E3FC-4763-9DF6-3C7BB8B6463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92C9-4496-9900-7F32F5E61961}"/>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('46aperfpb_graf'!$E$12,'46aperfpb_graf'!$G$12,'46aperfpb_graf'!$I$12,'46aperfpb_graf'!$K$12,'46aperfpb_graf'!$M$12,'46aperfpb_graf'!$O$12,'46aperfpb_graf'!$Q$12,'46aperfpb_graf'!$S$12)</c:f>
              <c:numCache>
                <c:formatCode>#,##0</c:formatCode>
                <c:ptCount val="8"/>
                <c:pt idx="0">
                  <c:v>509</c:v>
                </c:pt>
                <c:pt idx="1">
                  <c:v>10025</c:v>
                </c:pt>
                <c:pt idx="2">
                  <c:v>6081</c:v>
                </c:pt>
                <c:pt idx="3">
                  <c:v>8901</c:v>
                </c:pt>
                <c:pt idx="4">
                  <c:v>8370</c:v>
                </c:pt>
                <c:pt idx="5">
                  <c:v>11293</c:v>
                </c:pt>
                <c:pt idx="6">
                  <c:v>37728</c:v>
                </c:pt>
                <c:pt idx="7">
                  <c:v>178609</c:v>
                </c:pt>
              </c:numCache>
            </c:numRef>
          </c:val>
          <c:extLst>
            <c:ext xmlns:c15="http://schemas.microsoft.com/office/drawing/2012/chart" uri="{02D57815-91ED-43cb-92C2-25804820EDAC}">
              <c15:datalabelsRange>
                <c15:f>'46aperfpb_graf'!$V$12:$AC$12</c15:f>
                <c15:dlblRangeCache>
                  <c:ptCount val="8"/>
                  <c:pt idx="0">
                    <c:v>34%</c:v>
                  </c:pt>
                  <c:pt idx="1">
                    <c:v>34%</c:v>
                  </c:pt>
                  <c:pt idx="2">
                    <c:v>30%</c:v>
                  </c:pt>
                  <c:pt idx="3">
                    <c:v>31%</c:v>
                  </c:pt>
                  <c:pt idx="4">
                    <c:v>26%</c:v>
                  </c:pt>
                  <c:pt idx="5">
                    <c:v>22%</c:v>
                  </c:pt>
                  <c:pt idx="6">
                    <c:v>22%</c:v>
                  </c:pt>
                  <c:pt idx="7">
                    <c:v>30%</c:v>
                  </c:pt>
                </c15:dlblRangeCache>
              </c15:datalabelsRange>
            </c:ext>
            <c:ext xmlns:c16="http://schemas.microsoft.com/office/drawing/2014/chart" uri="{C3380CC4-5D6E-409C-BE32-E72D297353CC}">
              <c16:uniqueId val="{00000008-92C9-4496-9900-7F32F5E61961}"/>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CA19BD10-B2C8-4EDA-9B08-A309EB0F5584}" type="CELLRANGE">
                      <a:rPr lang="en-US"/>
                      <a:pPr/>
                      <a:t>[CELLRANGE]</a:t>
                    </a:fld>
                    <a:endParaRPr lang="en-US" baseline="0"/>
                  </a:p>
                  <a:p>
                    <a:fld id="{49201D87-D18E-4FBF-8D3B-532B01A135E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92C9-4496-9900-7F32F5E61961}"/>
                </c:ext>
              </c:extLst>
            </c:dLbl>
            <c:dLbl>
              <c:idx val="1"/>
              <c:tx>
                <c:rich>
                  <a:bodyPr/>
                  <a:lstStyle/>
                  <a:p>
                    <a:fld id="{34F0ABB6-0260-426C-AAA6-93E3E4C2F2EF}" type="CELLRANGE">
                      <a:rPr lang="en-US"/>
                      <a:pPr/>
                      <a:t>[CELLRANGE]</a:t>
                    </a:fld>
                    <a:endParaRPr lang="en-US" baseline="0"/>
                  </a:p>
                  <a:p>
                    <a:fld id="{4E9C8FD9-0E1E-48FB-92EA-213C010F5D3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92C9-4496-9900-7F32F5E61961}"/>
                </c:ext>
              </c:extLst>
            </c:dLbl>
            <c:dLbl>
              <c:idx val="2"/>
              <c:tx>
                <c:rich>
                  <a:bodyPr/>
                  <a:lstStyle/>
                  <a:p>
                    <a:fld id="{377485FD-CD77-4831-B157-096F46BA2212}" type="CELLRANGE">
                      <a:rPr lang="en-US"/>
                      <a:pPr/>
                      <a:t>[CELLRANGE]</a:t>
                    </a:fld>
                    <a:endParaRPr lang="en-US" baseline="0"/>
                  </a:p>
                  <a:p>
                    <a:fld id="{81B86CC3-3557-49C4-A498-3901230E16E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92C9-4496-9900-7F32F5E61961}"/>
                </c:ext>
              </c:extLst>
            </c:dLbl>
            <c:dLbl>
              <c:idx val="3"/>
              <c:tx>
                <c:rich>
                  <a:bodyPr/>
                  <a:lstStyle/>
                  <a:p>
                    <a:fld id="{825A367E-85C5-4F51-9A9D-7B15A8AC189E}" type="CELLRANGE">
                      <a:rPr lang="en-US"/>
                      <a:pPr/>
                      <a:t>[CELLRANGE]</a:t>
                    </a:fld>
                    <a:endParaRPr lang="en-US" baseline="0"/>
                  </a:p>
                  <a:p>
                    <a:fld id="{B4DDE85D-05B8-4AAD-B050-F52309F1484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92C9-4496-9900-7F32F5E61961}"/>
                </c:ext>
              </c:extLst>
            </c:dLbl>
            <c:dLbl>
              <c:idx val="4"/>
              <c:tx>
                <c:rich>
                  <a:bodyPr/>
                  <a:lstStyle/>
                  <a:p>
                    <a:fld id="{D61442E3-DDCE-41F7-8218-17C6F44416A2}" type="CELLRANGE">
                      <a:rPr lang="en-US"/>
                      <a:pPr/>
                      <a:t>[CELLRANGE]</a:t>
                    </a:fld>
                    <a:endParaRPr lang="en-US" baseline="0"/>
                  </a:p>
                  <a:p>
                    <a:fld id="{734ACF2E-AF97-4DA8-8DC4-0CEBB17E37A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92C9-4496-9900-7F32F5E61961}"/>
                </c:ext>
              </c:extLst>
            </c:dLbl>
            <c:dLbl>
              <c:idx val="5"/>
              <c:tx>
                <c:rich>
                  <a:bodyPr/>
                  <a:lstStyle/>
                  <a:p>
                    <a:fld id="{F21990A1-E48F-4357-8F4E-7F13EE825E94}" type="CELLRANGE">
                      <a:rPr lang="en-US"/>
                      <a:pPr/>
                      <a:t>[CELLRANGE]</a:t>
                    </a:fld>
                    <a:endParaRPr lang="en-US" baseline="0"/>
                  </a:p>
                  <a:p>
                    <a:fld id="{D379DA72-51E3-4C38-B0D3-7AD1662ACE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92C9-4496-9900-7F32F5E61961}"/>
                </c:ext>
              </c:extLst>
            </c:dLbl>
            <c:dLbl>
              <c:idx val="6"/>
              <c:tx>
                <c:rich>
                  <a:bodyPr/>
                  <a:lstStyle/>
                  <a:p>
                    <a:fld id="{A299F5EE-3C9F-4787-A6D5-30EDB3A7EE5D}" type="CELLRANGE">
                      <a:rPr lang="en-US"/>
                      <a:pPr/>
                      <a:t>[CELLRANGE]</a:t>
                    </a:fld>
                    <a:endParaRPr lang="en-US" baseline="0"/>
                  </a:p>
                  <a:p>
                    <a:fld id="{0A3DF7DB-7342-4E6E-9614-3CE3DAA5BF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92C9-4496-9900-7F32F5E61961}"/>
                </c:ext>
              </c:extLst>
            </c:dLbl>
            <c:dLbl>
              <c:idx val="7"/>
              <c:tx>
                <c:rich>
                  <a:bodyPr/>
                  <a:lstStyle/>
                  <a:p>
                    <a:fld id="{E7F0EBA0-A1F4-4732-B4F6-CEDC027620D9}" type="CELLRANGE">
                      <a:rPr lang="en-US"/>
                      <a:pPr/>
                      <a:t>[CELLRANGE]</a:t>
                    </a:fld>
                    <a:endParaRPr lang="en-US" baseline="0"/>
                  </a:p>
                  <a:p>
                    <a:fld id="{3F5A49D1-6F93-482D-9592-9BC007572C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92C9-4496-9900-7F32F5E61961}"/>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('46aperfpb_graf'!$E$13,'46aperfpb_graf'!$G$13,'46aperfpb_graf'!$I$13,'46aperfpb_graf'!$K$13,'46aperfpb_graf'!$M$13,'46aperfpb_graf'!$O$13,'46aperfpb_graf'!$Q$13,'46aperfpb_graf'!$S$13)</c:f>
              <c:numCache>
                <c:formatCode>#,##0</c:formatCode>
                <c:ptCount val="8"/>
                <c:pt idx="0">
                  <c:v>688</c:v>
                </c:pt>
                <c:pt idx="1">
                  <c:v>11528</c:v>
                </c:pt>
                <c:pt idx="2">
                  <c:v>7628</c:v>
                </c:pt>
                <c:pt idx="3">
                  <c:v>11172</c:v>
                </c:pt>
                <c:pt idx="4">
                  <c:v>12426</c:v>
                </c:pt>
                <c:pt idx="5">
                  <c:v>19854</c:v>
                </c:pt>
                <c:pt idx="6">
                  <c:v>63612</c:v>
                </c:pt>
                <c:pt idx="7">
                  <c:v>225328</c:v>
                </c:pt>
              </c:numCache>
            </c:numRef>
          </c:val>
          <c:extLst>
            <c:ext xmlns:c15="http://schemas.microsoft.com/office/drawing/2012/chart" uri="{02D57815-91ED-43cb-92C2-25804820EDAC}">
              <c15:datalabelsRange>
                <c15:f>'46aperfpb_graf'!$V$13:$AC$13</c15:f>
                <c15:dlblRangeCache>
                  <c:ptCount val="8"/>
                  <c:pt idx="0">
                    <c:v>46%</c:v>
                  </c:pt>
                  <c:pt idx="1">
                    <c:v>39%</c:v>
                  </c:pt>
                  <c:pt idx="2">
                    <c:v>38%</c:v>
                  </c:pt>
                  <c:pt idx="3">
                    <c:v>39%</c:v>
                  </c:pt>
                  <c:pt idx="4">
                    <c:v>39%</c:v>
                  </c:pt>
                  <c:pt idx="5">
                    <c:v>39%</c:v>
                  </c:pt>
                  <c:pt idx="6">
                    <c:v>37%</c:v>
                  </c:pt>
                  <c:pt idx="7">
                    <c:v>38%</c:v>
                  </c:pt>
                </c15:dlblRangeCache>
              </c15:datalabelsRange>
            </c:ext>
            <c:ext xmlns:c16="http://schemas.microsoft.com/office/drawing/2014/chart" uri="{C3380CC4-5D6E-409C-BE32-E72D297353CC}">
              <c16:uniqueId val="{00000011-92C9-4496-9900-7F32F5E61961}"/>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D5D7BE0C-75EA-4895-B1EE-02EC83E9266B}" type="CELLRANGE">
                      <a:rPr lang="en-US"/>
                      <a:pPr/>
                      <a:t>[CELLRANGE]</a:t>
                    </a:fld>
                    <a:endParaRPr lang="en-US" baseline="0"/>
                  </a:p>
                  <a:p>
                    <a:fld id="{2FC8EC7F-3B8D-4D0C-86E1-91E353C133F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92C9-4496-9900-7F32F5E61961}"/>
                </c:ext>
              </c:extLst>
            </c:dLbl>
            <c:dLbl>
              <c:idx val="1"/>
              <c:tx>
                <c:rich>
                  <a:bodyPr/>
                  <a:lstStyle/>
                  <a:p>
                    <a:fld id="{D303D057-4AC2-40CD-9AEA-C5283256D074}" type="CELLRANGE">
                      <a:rPr lang="en-US"/>
                      <a:pPr/>
                      <a:t>[CELLRANGE]</a:t>
                    </a:fld>
                    <a:endParaRPr lang="en-US" baseline="0"/>
                  </a:p>
                  <a:p>
                    <a:fld id="{A463E699-14A7-400B-A5D6-3F81029489A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92C9-4496-9900-7F32F5E61961}"/>
                </c:ext>
              </c:extLst>
            </c:dLbl>
            <c:dLbl>
              <c:idx val="2"/>
              <c:tx>
                <c:rich>
                  <a:bodyPr/>
                  <a:lstStyle/>
                  <a:p>
                    <a:fld id="{D5F6E249-95F4-4DAD-91B8-809714E40B40}" type="CELLRANGE">
                      <a:rPr lang="en-US"/>
                      <a:pPr/>
                      <a:t>[CELLRANGE]</a:t>
                    </a:fld>
                    <a:endParaRPr lang="en-US" baseline="0"/>
                  </a:p>
                  <a:p>
                    <a:fld id="{C868BF86-1F5E-4D8A-B60A-58221F5E775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92C9-4496-9900-7F32F5E61961}"/>
                </c:ext>
              </c:extLst>
            </c:dLbl>
            <c:dLbl>
              <c:idx val="3"/>
              <c:tx>
                <c:rich>
                  <a:bodyPr/>
                  <a:lstStyle/>
                  <a:p>
                    <a:fld id="{C7FA9CCD-F938-42D6-B68C-A71650FA1426}" type="CELLRANGE">
                      <a:rPr lang="en-US"/>
                      <a:pPr/>
                      <a:t>[CELLRANGE]</a:t>
                    </a:fld>
                    <a:endParaRPr lang="en-US" baseline="0"/>
                  </a:p>
                  <a:p>
                    <a:fld id="{E8C55B94-6F64-4D83-9621-D4128E187A2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92C9-4496-9900-7F32F5E61961}"/>
                </c:ext>
              </c:extLst>
            </c:dLbl>
            <c:dLbl>
              <c:idx val="4"/>
              <c:tx>
                <c:rich>
                  <a:bodyPr/>
                  <a:lstStyle/>
                  <a:p>
                    <a:fld id="{556AB75E-CCE9-4FA4-ACA3-98EC1AFBA879}" type="CELLRANGE">
                      <a:rPr lang="en-US"/>
                      <a:pPr/>
                      <a:t>[CELLRANGE]</a:t>
                    </a:fld>
                    <a:endParaRPr lang="en-US" baseline="0"/>
                  </a:p>
                  <a:p>
                    <a:fld id="{6FCF1123-E972-4627-AAAB-9907374F95F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92C9-4496-9900-7F32F5E61961}"/>
                </c:ext>
              </c:extLst>
            </c:dLbl>
            <c:dLbl>
              <c:idx val="5"/>
              <c:tx>
                <c:rich>
                  <a:bodyPr/>
                  <a:lstStyle/>
                  <a:p>
                    <a:fld id="{76713C8F-D22D-4DCA-94CF-3FB983840B4F}" type="CELLRANGE">
                      <a:rPr lang="en-US"/>
                      <a:pPr/>
                      <a:t>[CELLRANGE]</a:t>
                    </a:fld>
                    <a:endParaRPr lang="en-US" baseline="0"/>
                  </a:p>
                  <a:p>
                    <a:fld id="{01D9B6FE-8DDE-4826-92E0-595E61AB6B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92C9-4496-9900-7F32F5E61961}"/>
                </c:ext>
              </c:extLst>
            </c:dLbl>
            <c:dLbl>
              <c:idx val="6"/>
              <c:tx>
                <c:rich>
                  <a:bodyPr/>
                  <a:lstStyle/>
                  <a:p>
                    <a:fld id="{37B7D288-D2A4-4039-BBD7-0226FB79F6BF}" type="CELLRANGE">
                      <a:rPr lang="en-US"/>
                      <a:pPr/>
                      <a:t>[CELLRANGE]</a:t>
                    </a:fld>
                    <a:endParaRPr lang="en-US" baseline="0"/>
                  </a:p>
                  <a:p>
                    <a:fld id="{9BD5AEC7-A55C-45DD-B6E7-8DFE7F68833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92C9-4496-9900-7F32F5E61961}"/>
                </c:ext>
              </c:extLst>
            </c:dLbl>
            <c:dLbl>
              <c:idx val="7"/>
              <c:tx>
                <c:rich>
                  <a:bodyPr/>
                  <a:lstStyle/>
                  <a:p>
                    <a:fld id="{F56ABAA1-4A82-4109-8955-EFBDBD95C2E9}" type="CELLRANGE">
                      <a:rPr lang="en-US"/>
                      <a:pPr/>
                      <a:t>[CELLRANGE]</a:t>
                    </a:fld>
                    <a:endParaRPr lang="en-US" baseline="0"/>
                  </a:p>
                  <a:p>
                    <a:fld id="{5F3F8162-5629-492A-A729-206AC0A116C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92C9-4496-9900-7F32F5E61961}"/>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('46aperfpb_graf'!$E$14,'46aperfpb_graf'!$G$14,'46aperfpb_graf'!$I$14,'46aperfpb_graf'!$K$14,'46aperfpb_graf'!$M$14,'46aperfpb_graf'!$O$14,'46aperfpb_graf'!$Q$14,'46aperfpb_graf'!$S$14)</c:f>
              <c:numCache>
                <c:formatCode>#,##0</c:formatCode>
                <c:ptCount val="8"/>
                <c:pt idx="0">
                  <c:v>309</c:v>
                </c:pt>
                <c:pt idx="1">
                  <c:v>8167</c:v>
                </c:pt>
                <c:pt idx="2">
                  <c:v>6548</c:v>
                </c:pt>
                <c:pt idx="3">
                  <c:v>8695</c:v>
                </c:pt>
                <c:pt idx="4">
                  <c:v>11430</c:v>
                </c:pt>
                <c:pt idx="5">
                  <c:v>20170</c:v>
                </c:pt>
                <c:pt idx="6">
                  <c:v>72309</c:v>
                </c:pt>
                <c:pt idx="7">
                  <c:v>184615</c:v>
                </c:pt>
              </c:numCache>
            </c:numRef>
          </c:val>
          <c:extLst>
            <c:ext xmlns:c15="http://schemas.microsoft.com/office/drawing/2012/chart" uri="{02D57815-91ED-43cb-92C2-25804820EDAC}">
              <c15:datalabelsRange>
                <c15:f>'46aperfpb_graf'!$V$14:$AC$14</c15:f>
                <c15:dlblRangeCache>
                  <c:ptCount val="8"/>
                  <c:pt idx="0">
                    <c:v>21%</c:v>
                  </c:pt>
                  <c:pt idx="1">
                    <c:v>27%</c:v>
                  </c:pt>
                  <c:pt idx="2">
                    <c:v>32%</c:v>
                  </c:pt>
                  <c:pt idx="3">
                    <c:v>30%</c:v>
                  </c:pt>
                  <c:pt idx="4">
                    <c:v>35%</c:v>
                  </c:pt>
                  <c:pt idx="5">
                    <c:v>39%</c:v>
                  </c:pt>
                  <c:pt idx="6">
                    <c:v>42%</c:v>
                  </c:pt>
                  <c:pt idx="7">
                    <c:v>31%</c:v>
                  </c:pt>
                </c15:dlblRangeCache>
              </c15:datalabelsRange>
            </c:ext>
            <c:ext xmlns:c16="http://schemas.microsoft.com/office/drawing/2014/chart" uri="{C3380CC4-5D6E-409C-BE32-E72D297353CC}">
              <c16:uniqueId val="{0000001A-92C9-4496-9900-7F32F5E61961}"/>
            </c:ext>
          </c:extLst>
        </c:ser>
        <c:dLbls>
          <c:dLblPos val="ctr"/>
          <c:showLegendKey val="0"/>
          <c:showVal val="1"/>
          <c:showCatName val="0"/>
          <c:showSerName val="0"/>
          <c:showPercent val="0"/>
          <c:showBubbleSize val="0"/>
        </c:dLbls>
        <c:gapWidth val="30"/>
        <c:overlap val="100"/>
        <c:axId val="572015824"/>
        <c:axId val="572016368"/>
      </c:barChart>
      <c:catAx>
        <c:axId val="57201582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6368"/>
        <c:crosses val="autoZero"/>
        <c:auto val="1"/>
        <c:lblAlgn val="ctr"/>
        <c:lblOffset val="100"/>
        <c:noMultiLvlLbl val="0"/>
      </c:catAx>
      <c:valAx>
        <c:axId val="5720163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582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sz="1000" b="1" i="0" baseline="0">
                <a:solidFill>
                  <a:schemeClr val="accent1">
                    <a:lumMod val="50000"/>
                  </a:schemeClr>
                </a:solidFill>
                <a:effectLst/>
              </a:rPr>
              <a:t>Distribución por Grado de dependencia de cada tramo de edad. Hombres</a:t>
            </a:r>
            <a:endParaRPr lang="es-ES" sz="400">
              <a:solidFill>
                <a:schemeClr val="accent1">
                  <a:lumMod val="50000"/>
                </a:schemeClr>
              </a:solidFill>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28C7-49BC-ABBC-E5B6A42D6935}"/>
              </c:ext>
            </c:extLst>
          </c:dPt>
          <c:dPt>
            <c:idx val="1"/>
            <c:invertIfNegative val="0"/>
            <c:bubble3D val="0"/>
            <c:extLst>
              <c:ext xmlns:c16="http://schemas.microsoft.com/office/drawing/2014/chart" uri="{C3380CC4-5D6E-409C-BE32-E72D297353CC}">
                <c16:uniqueId val="{00000001-28C7-49BC-ABBC-E5B6A42D6935}"/>
              </c:ext>
            </c:extLst>
          </c:dPt>
          <c:dPt>
            <c:idx val="2"/>
            <c:invertIfNegative val="0"/>
            <c:bubble3D val="0"/>
            <c:extLst>
              <c:ext xmlns:c16="http://schemas.microsoft.com/office/drawing/2014/chart" uri="{C3380CC4-5D6E-409C-BE32-E72D297353CC}">
                <c16:uniqueId val="{00000002-28C7-49BC-ABBC-E5B6A42D6935}"/>
              </c:ext>
            </c:extLst>
          </c:dPt>
          <c:dPt>
            <c:idx val="3"/>
            <c:invertIfNegative val="0"/>
            <c:bubble3D val="0"/>
            <c:extLst>
              <c:ext xmlns:c16="http://schemas.microsoft.com/office/drawing/2014/chart" uri="{C3380CC4-5D6E-409C-BE32-E72D297353CC}">
                <c16:uniqueId val="{00000003-28C7-49BC-ABBC-E5B6A42D6935}"/>
              </c:ext>
            </c:extLst>
          </c:dPt>
          <c:dPt>
            <c:idx val="4"/>
            <c:invertIfNegative val="0"/>
            <c:bubble3D val="0"/>
            <c:extLst>
              <c:ext xmlns:c16="http://schemas.microsoft.com/office/drawing/2014/chart" uri="{C3380CC4-5D6E-409C-BE32-E72D297353CC}">
                <c16:uniqueId val="{00000004-28C7-49BC-ABBC-E5B6A42D6935}"/>
              </c:ext>
            </c:extLst>
          </c:dPt>
          <c:dPt>
            <c:idx val="5"/>
            <c:invertIfNegative val="0"/>
            <c:bubble3D val="0"/>
            <c:extLst>
              <c:ext xmlns:c16="http://schemas.microsoft.com/office/drawing/2014/chart" uri="{C3380CC4-5D6E-409C-BE32-E72D297353CC}">
                <c16:uniqueId val="{00000005-28C7-49BC-ABBC-E5B6A42D6935}"/>
              </c:ext>
            </c:extLst>
          </c:dPt>
          <c:dPt>
            <c:idx val="6"/>
            <c:invertIfNegative val="0"/>
            <c:bubble3D val="0"/>
            <c:extLst>
              <c:ext xmlns:c16="http://schemas.microsoft.com/office/drawing/2014/chart" uri="{C3380CC4-5D6E-409C-BE32-E72D297353CC}">
                <c16:uniqueId val="{00000006-28C7-49BC-ABBC-E5B6A42D6935}"/>
              </c:ext>
            </c:extLst>
          </c:dPt>
          <c:dPt>
            <c:idx val="7"/>
            <c:invertIfNegative val="0"/>
            <c:bubble3D val="0"/>
            <c:extLst>
              <c:ext xmlns:c16="http://schemas.microsoft.com/office/drawing/2014/chart" uri="{C3380CC4-5D6E-409C-BE32-E72D297353CC}">
                <c16:uniqueId val="{00000007-28C7-49BC-ABBC-E5B6A42D6935}"/>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28C7-49BC-ABBC-E5B6A42D6935}"/>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28C7-49BC-ABBC-E5B6A42D6935}"/>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28C7-49BC-ABBC-E5B6A42D6935}"/>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28C7-49BC-ABBC-E5B6A42D6935}"/>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28C7-49BC-ABBC-E5B6A42D6935}"/>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28C7-49BC-ABBC-E5B6A42D6935}"/>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28C7-49BC-ABBC-E5B6A42D6935}"/>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28C7-49BC-ABBC-E5B6A42D6935}"/>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('46aperfpb_graf'!$E$16,'46aperfpb_graf'!$G$16,'46aperfpb_graf'!$I$16,'46aperfpb_graf'!$K$16,'46aperfpb_graf'!$M$16,'46aperfpb_graf'!$O$16,'46aperfpb_graf'!$Q$16,'46aperfpb_graf'!$S$16)</c:f>
              <c:numCache>
                <c:formatCode>#,##0</c:formatCode>
                <c:ptCount val="8"/>
                <c:pt idx="0">
                  <c:v>624</c:v>
                </c:pt>
                <c:pt idx="1">
                  <c:v>21176</c:v>
                </c:pt>
                <c:pt idx="2">
                  <c:v>9360</c:v>
                </c:pt>
                <c:pt idx="3">
                  <c:v>10918</c:v>
                </c:pt>
                <c:pt idx="4">
                  <c:v>9398</c:v>
                </c:pt>
                <c:pt idx="5">
                  <c:v>12263</c:v>
                </c:pt>
                <c:pt idx="6">
                  <c:v>28008</c:v>
                </c:pt>
                <c:pt idx="7">
                  <c:v>55970</c:v>
                </c:pt>
              </c:numCache>
            </c:numRef>
          </c:val>
          <c:extLst>
            <c:ext xmlns:c15="http://schemas.microsoft.com/office/drawing/2012/chart" uri="{02D57815-91ED-43cb-92C2-25804820EDAC}">
              <c15:datalabelsRange>
                <c15:f>'46aperfpb_graf'!$V$16:$AC$16</c15:f>
                <c15:dlblRangeCache>
                  <c:ptCount val="8"/>
                  <c:pt idx="0">
                    <c:v>33%</c:v>
                  </c:pt>
                  <c:pt idx="1">
                    <c:v>31%</c:v>
                  </c:pt>
                  <c:pt idx="2">
                    <c:v>29%</c:v>
                  </c:pt>
                  <c:pt idx="3">
                    <c:v>29%</c:v>
                  </c:pt>
                  <c:pt idx="4">
                    <c:v>25%</c:v>
                  </c:pt>
                  <c:pt idx="5">
                    <c:v>23%</c:v>
                  </c:pt>
                  <c:pt idx="6">
                    <c:v>26%</c:v>
                  </c:pt>
                  <c:pt idx="7">
                    <c:v>28%</c:v>
                  </c:pt>
                </c15:dlblRangeCache>
              </c15:datalabelsRange>
            </c:ext>
            <c:ext xmlns:c16="http://schemas.microsoft.com/office/drawing/2014/chart" uri="{C3380CC4-5D6E-409C-BE32-E72D297353CC}">
              <c16:uniqueId val="{00000008-28C7-49BC-ABBC-E5B6A42D6935}"/>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28C7-49BC-ABBC-E5B6A42D6935}"/>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28C7-49BC-ABBC-E5B6A42D6935}"/>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28C7-49BC-ABBC-E5B6A42D6935}"/>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28C7-49BC-ABBC-E5B6A42D6935}"/>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28C7-49BC-ABBC-E5B6A42D6935}"/>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28C7-49BC-ABBC-E5B6A42D6935}"/>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28C7-49BC-ABBC-E5B6A42D6935}"/>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28C7-49BC-ABBC-E5B6A42D6935}"/>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('46aperfpb_graf'!$E$17,'46aperfpb_graf'!$G$17,'46aperfpb_graf'!$I$17,'46aperfpb_graf'!$K$17,'46aperfpb_graf'!$M$17,'46aperfpb_graf'!$O$17,'46aperfpb_graf'!$Q$17,'46aperfpb_graf'!$S$17)</c:f>
              <c:numCache>
                <c:formatCode>#,##0</c:formatCode>
                <c:ptCount val="8"/>
                <c:pt idx="0">
                  <c:v>916</c:v>
                </c:pt>
                <c:pt idx="1">
                  <c:v>28175</c:v>
                </c:pt>
                <c:pt idx="2">
                  <c:v>11988</c:v>
                </c:pt>
                <c:pt idx="3">
                  <c:v>14662</c:v>
                </c:pt>
                <c:pt idx="4">
                  <c:v>14852</c:v>
                </c:pt>
                <c:pt idx="5">
                  <c:v>21410</c:v>
                </c:pt>
                <c:pt idx="6">
                  <c:v>42235</c:v>
                </c:pt>
                <c:pt idx="7">
                  <c:v>75516</c:v>
                </c:pt>
              </c:numCache>
            </c:numRef>
          </c:val>
          <c:extLst>
            <c:ext xmlns:c15="http://schemas.microsoft.com/office/drawing/2012/chart" uri="{02D57815-91ED-43cb-92C2-25804820EDAC}">
              <c15:datalabelsRange>
                <c15:f>'46aperfpb_graf'!$V$17:$AC$17</c15:f>
                <c15:dlblRangeCache>
                  <c:ptCount val="8"/>
                  <c:pt idx="0">
                    <c:v>48%</c:v>
                  </c:pt>
                  <c:pt idx="1">
                    <c:v>41%</c:v>
                  </c:pt>
                  <c:pt idx="2">
                    <c:v>37%</c:v>
                  </c:pt>
                  <c:pt idx="3">
                    <c:v>39%</c:v>
                  </c:pt>
                  <c:pt idx="4">
                    <c:v>40%</c:v>
                  </c:pt>
                  <c:pt idx="5">
                    <c:v>40%</c:v>
                  </c:pt>
                  <c:pt idx="6">
                    <c:v>39%</c:v>
                  </c:pt>
                  <c:pt idx="7">
                    <c:v>38%</c:v>
                  </c:pt>
                </c15:dlblRangeCache>
              </c15:datalabelsRange>
            </c:ext>
            <c:ext xmlns:c16="http://schemas.microsoft.com/office/drawing/2014/chart" uri="{C3380CC4-5D6E-409C-BE32-E72D297353CC}">
              <c16:uniqueId val="{00000011-28C7-49BC-ABBC-E5B6A42D6935}"/>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28C7-49BC-ABBC-E5B6A42D6935}"/>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28C7-49BC-ABBC-E5B6A42D6935}"/>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28C7-49BC-ABBC-E5B6A42D6935}"/>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28C7-49BC-ABBC-E5B6A42D6935}"/>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28C7-49BC-ABBC-E5B6A42D6935}"/>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28C7-49BC-ABBC-E5B6A42D6935}"/>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28C7-49BC-ABBC-E5B6A42D6935}"/>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28C7-49BC-ABBC-E5B6A42D6935}"/>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('46aperfpb_graf'!$E$18,'46aperfpb_graf'!$G$18,'46aperfpb_graf'!$I$18,'46aperfpb_graf'!$K$18,'46aperfpb_graf'!$M$18,'46aperfpb_graf'!$O$18,'46aperfpb_graf'!$Q$18,'46aperfpb_graf'!$S$18)</c:f>
              <c:numCache>
                <c:formatCode>#,##0</c:formatCode>
                <c:ptCount val="8"/>
                <c:pt idx="0">
                  <c:v>373</c:v>
                </c:pt>
                <c:pt idx="1">
                  <c:v>18726</c:v>
                </c:pt>
                <c:pt idx="2">
                  <c:v>11091</c:v>
                </c:pt>
                <c:pt idx="3">
                  <c:v>12230</c:v>
                </c:pt>
                <c:pt idx="4">
                  <c:v>13124</c:v>
                </c:pt>
                <c:pt idx="5">
                  <c:v>19679</c:v>
                </c:pt>
                <c:pt idx="6">
                  <c:v>37551</c:v>
                </c:pt>
                <c:pt idx="7">
                  <c:v>69840</c:v>
                </c:pt>
              </c:numCache>
            </c:numRef>
          </c:val>
          <c:extLst>
            <c:ext xmlns:c15="http://schemas.microsoft.com/office/drawing/2012/chart" uri="{02D57815-91ED-43cb-92C2-25804820EDAC}">
              <c15:datalabelsRange>
                <c15:f>'46aperfpb_graf'!$V$18:$AC$18</c15:f>
                <c15:dlblRangeCache>
                  <c:ptCount val="8"/>
                  <c:pt idx="0">
                    <c:v>19%</c:v>
                  </c:pt>
                  <c:pt idx="1">
                    <c:v>28%</c:v>
                  </c:pt>
                  <c:pt idx="2">
                    <c:v>34%</c:v>
                  </c:pt>
                  <c:pt idx="3">
                    <c:v>32%</c:v>
                  </c:pt>
                  <c:pt idx="4">
                    <c:v>35%</c:v>
                  </c:pt>
                  <c:pt idx="5">
                    <c:v>37%</c:v>
                  </c:pt>
                  <c:pt idx="6">
                    <c:v>35%</c:v>
                  </c:pt>
                  <c:pt idx="7">
                    <c:v>35%</c:v>
                  </c:pt>
                </c15:dlblRangeCache>
              </c15:datalabelsRange>
            </c:ext>
            <c:ext xmlns:c16="http://schemas.microsoft.com/office/drawing/2014/chart" uri="{C3380CC4-5D6E-409C-BE32-E72D297353CC}">
              <c16:uniqueId val="{0000001A-28C7-49BC-ABBC-E5B6A42D6935}"/>
            </c:ext>
          </c:extLst>
        </c:ser>
        <c:dLbls>
          <c:dLblPos val="ctr"/>
          <c:showLegendKey val="0"/>
          <c:showVal val="1"/>
          <c:showCatName val="0"/>
          <c:showSerName val="0"/>
          <c:showPercent val="0"/>
          <c:showBubbleSize val="0"/>
        </c:dLbls>
        <c:gapWidth val="30"/>
        <c:overlap val="100"/>
        <c:axId val="572016912"/>
        <c:axId val="572017456"/>
      </c:barChart>
      <c:catAx>
        <c:axId val="57201691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7456"/>
        <c:crosses val="autoZero"/>
        <c:auto val="1"/>
        <c:lblAlgn val="ctr"/>
        <c:lblOffset val="100"/>
        <c:noMultiLvlLbl val="0"/>
      </c:catAx>
      <c:valAx>
        <c:axId val="572017456"/>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6912"/>
        <c:crosses val="autoZero"/>
        <c:crossBetween val="between"/>
      </c:valAx>
      <c:spPr>
        <a:noFill/>
        <a:ln w="25400">
          <a:noFill/>
        </a:ln>
      </c:spPr>
    </c:plotArea>
    <c:legend>
      <c:legendPos val="r"/>
      <c:layout>
        <c:manualLayout>
          <c:xMode val="edge"/>
          <c:yMode val="edge"/>
          <c:x val="0.87259844307852352"/>
          <c:y val="2.3636628754738938E-3"/>
          <c:w val="0.12740157480314962"/>
          <c:h val="0.33395304753572469"/>
        </c:manualLayout>
      </c:layout>
      <c:overlay val="0"/>
      <c:txPr>
        <a:bodyPr/>
        <a:lstStyle/>
        <a:p>
          <a:pPr>
            <a:defRPr sz="1000">
              <a:solidFill>
                <a:schemeClr val="accent1"/>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Parentesco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'6perfcuidador'!$D$8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A438-433E-9348-0F291C2B34EC}"/>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A438-433E-9348-0F291C2B34EC}"/>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A438-433E-9348-0F291C2B34EC}"/>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A438-433E-9348-0F291C2B34EC}"/>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A438-433E-9348-0F291C2B34EC}"/>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A438-433E-9348-0F291C2B34EC}"/>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A438-433E-9348-0F291C2B34EC}"/>
              </c:ext>
            </c:extLst>
          </c:dPt>
          <c:dPt>
            <c:idx val="8"/>
            <c:invertIfNegative val="0"/>
            <c:bubble3D val="0"/>
            <c:spPr>
              <a:solidFill>
                <a:schemeClr val="accent2">
                  <a:lumMod val="60000"/>
                  <a:lumOff val="40000"/>
                </a:schemeClr>
              </a:solidFill>
              <a:ln>
                <a:noFill/>
              </a:ln>
              <a:effectLst/>
              <a:sp3d/>
            </c:spPr>
            <c:extLst>
              <c:ext xmlns:c16="http://schemas.microsoft.com/office/drawing/2014/chart" uri="{C3380CC4-5D6E-409C-BE32-E72D297353CC}">
                <c16:uniqueId val="{0000000F-A438-433E-9348-0F291C2B34E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'6perfcuidador'!$B$9:$B$17</c:f>
              <c:strCache>
                <c:ptCount val="9"/>
                <c:pt idx="0">
                  <c:v>Hijo/a</c:v>
                </c:pt>
                <c:pt idx="1">
                  <c:v>Madre</c:v>
                </c:pt>
                <c:pt idx="2">
                  <c:v>Cónyuge</c:v>
                </c:pt>
                <c:pt idx="3">
                  <c:v>Hermano/a</c:v>
                </c:pt>
                <c:pt idx="4">
                  <c:v>Padre</c:v>
                </c:pt>
                <c:pt idx="5">
                  <c:v>Yerno/Nuera</c:v>
                </c:pt>
                <c:pt idx="6">
                  <c:v>Nieto/a</c:v>
                </c:pt>
                <c:pt idx="7">
                  <c:v>Compañero/a</c:v>
                </c:pt>
                <c:pt idx="8">
                  <c:v>Otros</c:v>
                </c:pt>
              </c:strCache>
            </c:strRef>
          </c:cat>
          <c:val>
            <c:numRef>
              <c:f>'6perfcuidador'!$D$9:$D$17</c:f>
              <c:numCache>
                <c:formatCode>0.0%</c:formatCode>
                <c:ptCount val="9"/>
                <c:pt idx="0">
                  <c:v>0.34932324554463989</c:v>
                </c:pt>
                <c:pt idx="1">
                  <c:v>0.23986626328297431</c:v>
                </c:pt>
                <c:pt idx="2">
                  <c:v>0.20072973452430609</c:v>
                </c:pt>
                <c:pt idx="3">
                  <c:v>4.383361541424341E-2</c:v>
                </c:pt>
                <c:pt idx="4">
                  <c:v>3.3162486595163548E-2</c:v>
                </c:pt>
                <c:pt idx="5">
                  <c:v>1.6974398560348533E-2</c:v>
                </c:pt>
                <c:pt idx="6">
                  <c:v>1.7429883315992947E-2</c:v>
                </c:pt>
                <c:pt idx="7">
                  <c:v>1.3589427639454249E-2</c:v>
                </c:pt>
                <c:pt idx="8">
                  <c:v>8.5090945122877001E-2</c:v>
                </c:pt>
              </c:numCache>
            </c:numRef>
          </c:val>
          <c:shape val="cylinder"/>
          <c:extLst>
            <c:ext xmlns:c16="http://schemas.microsoft.com/office/drawing/2014/chart" uri="{C3380CC4-5D6E-409C-BE32-E72D297353CC}">
              <c16:uniqueId val="{00000010-A438-433E-9348-0F291C2B34EC}"/>
            </c:ext>
          </c:extLst>
        </c:ser>
        <c:dLbls>
          <c:showLegendKey val="0"/>
          <c:showVal val="0"/>
          <c:showCatName val="0"/>
          <c:showSerName val="0"/>
          <c:showPercent val="0"/>
          <c:showBubbleSize val="0"/>
        </c:dLbls>
        <c:gapWidth val="71"/>
        <c:shape val="box"/>
        <c:axId val="572018000"/>
        <c:axId val="-2058254096"/>
        <c:axId val="0"/>
      </c:bar3DChart>
      <c:catAx>
        <c:axId val="572018000"/>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4096"/>
        <c:crosses val="autoZero"/>
        <c:auto val="1"/>
        <c:lblAlgn val="ctr"/>
        <c:lblOffset val="100"/>
        <c:noMultiLvlLbl val="0"/>
      </c:catAx>
      <c:valAx>
        <c:axId val="-2058254096"/>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2018000"/>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total registradas sobre la población </a:t>
            </a:r>
          </a:p>
        </c:rich>
      </c:tx>
      <c:layout>
        <c:manualLayout>
          <c:xMode val="edge"/>
          <c:yMode val="edge"/>
          <c:x val="0.26474370611090153"/>
          <c:y val="2.374266007446743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2744-430B-8F54-4B092B94DB7A}"/>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2744-430B-8F54-4B092B94DB7A}"/>
              </c:ext>
            </c:extLst>
          </c:dPt>
          <c:dPt>
            <c:idx val="9"/>
            <c:invertIfNegative val="0"/>
            <c:bubble3D val="0"/>
            <c:extLst>
              <c:ext xmlns:c16="http://schemas.microsoft.com/office/drawing/2014/chart" uri="{C3380CC4-5D6E-409C-BE32-E72D297353CC}">
                <c16:uniqueId val="{00000003-2744-430B-8F54-4B092B94DB7A}"/>
              </c:ext>
            </c:extLst>
          </c:dPt>
          <c:dPt>
            <c:idx val="10"/>
            <c:invertIfNegative val="0"/>
            <c:bubble3D val="0"/>
            <c:extLst>
              <c:ext xmlns:c16="http://schemas.microsoft.com/office/drawing/2014/chart" uri="{C3380CC4-5D6E-409C-BE32-E72D297353CC}">
                <c16:uniqueId val="{00000004-2744-430B-8F54-4B092B94DB7A}"/>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44-430B-8F54-4B092B94DB7A}"/>
                </c:ext>
              </c:extLst>
            </c:dLbl>
            <c:dLbl>
              <c:idx val="1"/>
              <c:layout>
                <c:manualLayout>
                  <c:x val="8.385744234800839E-3"/>
                  <c:y val="-4.81347773766546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44-430B-8F54-4B092B94DB7A}"/>
                </c:ext>
              </c:extLst>
            </c:dLbl>
            <c:dLbl>
              <c:idx val="2"/>
              <c:layout>
                <c:manualLayout>
                  <c:x val="2.7952480782669205E-3"/>
                  <c:y val="-7.22021660649817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44-430B-8F54-4B092B94DB7A}"/>
                </c:ext>
              </c:extLst>
            </c:dLbl>
            <c:dLbl>
              <c:idx val="4"/>
              <c:layout>
                <c:manualLayout>
                  <c:x val="3.3265410513781232E-3"/>
                  <c:y val="9.627052432399410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44-430B-8F54-4B092B94DB7A}"/>
                </c:ext>
              </c:extLst>
            </c:dLbl>
            <c:dLbl>
              <c:idx val="5"/>
              <c:layout>
                <c:manualLayout>
                  <c:x val="1.330616420551265E-3"/>
                  <c:y val="2.77604834279435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44-430B-8F54-4B092B94DB7A}"/>
                </c:ext>
              </c:extLst>
            </c:dLbl>
            <c:dLbl>
              <c:idx val="6"/>
              <c:layout>
                <c:manualLayout>
                  <c:x val="0"/>
                  <c:y val="7.2202166064981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744-430B-8F54-4B092B94DB7A}"/>
                </c:ext>
              </c:extLst>
            </c:dLbl>
            <c:dLbl>
              <c:idx val="7"/>
              <c:layout>
                <c:manualLayout>
                  <c:x val="-2.26392627439142E-3"/>
                  <c:y val="9.6270524323994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4-430B-8F54-4B092B94DB7A}"/>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4-430B-8F54-4B092B94DB7A}"/>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4-430B-8F54-4B092B94DB7A}"/>
                </c:ext>
              </c:extLst>
            </c:dLbl>
            <c:dLbl>
              <c:idx val="10"/>
              <c:layout>
                <c:manualLayout>
                  <c:x val="3.5012955648914493E-3"/>
                  <c:y val="9.6270524323994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44-430B-8F54-4B092B94DB7A}"/>
                </c:ext>
              </c:extLst>
            </c:dLbl>
            <c:dLbl>
              <c:idx val="11"/>
              <c:layout>
                <c:manualLayout>
                  <c:x val="8.385744234800839E-3"/>
                  <c:y val="-2.40673886883273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744-430B-8F54-4B092B94DB7A}"/>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744-430B-8F54-4B092B94DB7A}"/>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744-430B-8F54-4B092B94DB7A}"/>
                </c:ext>
              </c:extLst>
            </c:dLbl>
            <c:dLbl>
              <c:idx val="16"/>
              <c:layout>
                <c:manualLayout>
                  <c:x val="2.1299254526091589E-3"/>
                  <c:y val="8.28370872245614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744-430B-8F54-4B092B94DB7A}"/>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744-430B-8F54-4B092B94DB7A}"/>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744-430B-8F54-4B092B94DB7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'24asolcasaad_pobl'!$AE$11:$AE$29</c:f>
              <c:strCache>
                <c:ptCount val="19"/>
                <c:pt idx="0">
                  <c:v>Castilla y León</c:v>
                </c:pt>
                <c:pt idx="1">
                  <c:v>Extremadura</c:v>
                </c:pt>
                <c:pt idx="2">
                  <c:v>País Vasco</c:v>
                </c:pt>
                <c:pt idx="3">
                  <c:v>Asturias, Principado de</c:v>
                </c:pt>
                <c:pt idx="4">
                  <c:v>Andalucía</c:v>
                </c:pt>
                <c:pt idx="5">
                  <c:v>Castilla - La Mancha</c:v>
                </c:pt>
                <c:pt idx="6">
                  <c:v>Cataluña</c:v>
                </c:pt>
                <c:pt idx="7">
                  <c:v>Rioja, La</c:v>
                </c:pt>
                <c:pt idx="8">
                  <c:v>TOTAL</c:v>
                </c:pt>
                <c:pt idx="9">
                  <c:v>Aragón</c:v>
                </c:pt>
                <c:pt idx="10">
                  <c:v>Murcia, Región de</c:v>
                </c:pt>
                <c:pt idx="11">
                  <c:v>Comunitat Valenciana</c:v>
                </c:pt>
                <c:pt idx="12">
                  <c:v>Cantabria</c:v>
                </c:pt>
                <c:pt idx="13">
                  <c:v>Balears, Illes</c:v>
                </c:pt>
                <c:pt idx="14">
                  <c:v>Madrid, Comunidad de</c:v>
                </c:pt>
                <c:pt idx="15">
                  <c:v>Ceuta y Melilla</c:v>
                </c:pt>
                <c:pt idx="16">
                  <c:v>Navarra, Comunidad Foral de</c:v>
                </c:pt>
                <c:pt idx="17">
                  <c:v>Canarias</c:v>
                </c:pt>
                <c:pt idx="18">
                  <c:v>Galicia</c:v>
                </c:pt>
              </c:strCache>
            </c:strRef>
          </c:cat>
          <c:val>
            <c:numRef>
              <c:f>'24asolcasaad_pobl'!$AF$11:$AF$29</c:f>
              <c:numCache>
                <c:formatCode>0.00</c:formatCode>
                <c:ptCount val="19"/>
                <c:pt idx="0">
                  <c:v>6.7121617080651408</c:v>
                </c:pt>
                <c:pt idx="1">
                  <c:v>5.5536058791280709</c:v>
                </c:pt>
                <c:pt idx="2">
                  <c:v>5.2394484145211253</c:v>
                </c:pt>
                <c:pt idx="3">
                  <c:v>4.8966264437508693</c:v>
                </c:pt>
                <c:pt idx="4">
                  <c:v>4.7927534325775172</c:v>
                </c:pt>
                <c:pt idx="5">
                  <c:v>4.7227897505189329</c:v>
                </c:pt>
                <c:pt idx="6">
                  <c:v>4.7008066223544702</c:v>
                </c:pt>
                <c:pt idx="7">
                  <c:v>4.6142819021850432</c:v>
                </c:pt>
                <c:pt idx="8">
                  <c:v>4.4126756165977419</c:v>
                </c:pt>
                <c:pt idx="9">
                  <c:v>4.2543404143327797</c:v>
                </c:pt>
                <c:pt idx="10">
                  <c:v>4.2521969566125239</c:v>
                </c:pt>
                <c:pt idx="11">
                  <c:v>4.0854876015946493</c:v>
                </c:pt>
                <c:pt idx="12">
                  <c:v>4.0854063736962241</c:v>
                </c:pt>
                <c:pt idx="13">
                  <c:v>3.7550024547361529</c:v>
                </c:pt>
                <c:pt idx="14">
                  <c:v>3.6837103201252988</c:v>
                </c:pt>
                <c:pt idx="15">
                  <c:v>3.2620368447595598</c:v>
                </c:pt>
                <c:pt idx="16">
                  <c:v>3.2418117844842333</c:v>
                </c:pt>
                <c:pt idx="17">
                  <c:v>3.2248298249990057</c:v>
                </c:pt>
                <c:pt idx="18">
                  <c:v>3.1239627416811881</c:v>
                </c:pt>
              </c:numCache>
            </c:numRef>
          </c:val>
          <c:extLst>
            <c:ext xmlns:c16="http://schemas.microsoft.com/office/drawing/2014/chart" uri="{C3380CC4-5D6E-409C-BE32-E72D297353CC}">
              <c16:uniqueId val="{00000011-2744-430B-8F54-4B092B94DB7A}"/>
            </c:ext>
          </c:extLst>
        </c:ser>
        <c:dLbls>
          <c:showLegendKey val="0"/>
          <c:showVal val="0"/>
          <c:showCatName val="0"/>
          <c:showSerName val="0"/>
          <c:showPercent val="0"/>
          <c:showBubbleSize val="0"/>
        </c:dLbls>
        <c:gapWidth val="20"/>
        <c:axId val="711913728"/>
        <c:axId val="711914272"/>
      </c:barChart>
      <c:catAx>
        <c:axId val="71191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a:latin typeface="+mn-lt"/>
              </a:defRPr>
            </a:pPr>
            <a:endParaRPr lang="es-ES"/>
          </a:p>
        </c:txPr>
        <c:crossAx val="711914272"/>
        <c:crosses val="autoZero"/>
        <c:auto val="1"/>
        <c:lblAlgn val="ctr"/>
        <c:lblOffset val="100"/>
        <c:tickLblSkip val="1"/>
        <c:tickMarkSkip val="1"/>
        <c:noMultiLvlLbl val="0"/>
      </c:catAx>
      <c:valAx>
        <c:axId val="711914272"/>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37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Edad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'6perfcuidador'!$J$8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330D-45E6-A18B-06930776FE8E}"/>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330D-45E6-A18B-06930776FE8E}"/>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330D-45E6-A18B-06930776FE8E}"/>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330D-45E6-A18B-06930776FE8E}"/>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330D-45E6-A18B-06930776FE8E}"/>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330D-45E6-A18B-06930776FE8E}"/>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330D-45E6-A18B-06930776FE8E}"/>
              </c:ext>
            </c:extLst>
          </c:dPt>
          <c:dLbls>
            <c:dLbl>
              <c:idx val="0"/>
              <c:layout>
                <c:manualLayout>
                  <c:x val="1.3888888888888888E-2"/>
                  <c:y val="-2.5740036173871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30D-45E6-A18B-06930776FE8E}"/>
                </c:ext>
              </c:extLst>
            </c:dLbl>
            <c:dLbl>
              <c:idx val="1"/>
              <c:layout>
                <c:manualLayout>
                  <c:x val="8.3333333333333332E-3"/>
                  <c:y val="-1.5444021704322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D-45E6-A18B-06930776FE8E}"/>
                </c:ext>
              </c:extLst>
            </c:dLbl>
            <c:dLbl>
              <c:idx val="2"/>
              <c:layout>
                <c:manualLayout>
                  <c:x val="1.66666666666665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0D-45E6-A18B-06930776FE8E}"/>
                </c:ext>
              </c:extLst>
            </c:dLbl>
            <c:dLbl>
              <c:idx val="3"/>
              <c:layout>
                <c:manualLayout>
                  <c:x val="1.66666666666666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0D-45E6-A18B-06930776FE8E}"/>
                </c:ext>
              </c:extLst>
            </c:dLbl>
            <c:dLbl>
              <c:idx val="4"/>
              <c:layout>
                <c:manualLayout>
                  <c:x val="2.5000000000000001E-2"/>
                  <c:y val="-3.0888043408645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0D-45E6-A18B-06930776FE8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'6perfcuidador'!$H$9:$H$13</c:f>
              <c:strCache>
                <c:ptCount val="5"/>
                <c:pt idx="0">
                  <c:v>De 16 a 49 años</c:v>
                </c:pt>
                <c:pt idx="1">
                  <c:v>De 50 a 66 años</c:v>
                </c:pt>
                <c:pt idx="2">
                  <c:v>De 67 a 79 años</c:v>
                </c:pt>
                <c:pt idx="3">
                  <c:v>De 80 a 89 años</c:v>
                </c:pt>
                <c:pt idx="4">
                  <c:v>90 años o más</c:v>
                </c:pt>
              </c:strCache>
            </c:strRef>
          </c:cat>
          <c:val>
            <c:numRef>
              <c:f>'6perfcuidador'!$J$9:$J$13</c:f>
              <c:numCache>
                <c:formatCode>0.0%</c:formatCode>
                <c:ptCount val="5"/>
                <c:pt idx="0">
                  <c:v>0.28108999822564379</c:v>
                </c:pt>
                <c:pt idx="1">
                  <c:v>0.47203151000912752</c:v>
                </c:pt>
                <c:pt idx="2">
                  <c:v>0.17562769850010951</c:v>
                </c:pt>
                <c:pt idx="3">
                  <c:v>6.2596410685141282E-2</c:v>
                </c:pt>
                <c:pt idx="4">
                  <c:v>8.6543825799779081E-3</c:v>
                </c:pt>
              </c:numCache>
            </c:numRef>
          </c:val>
          <c:shape val="cylinder"/>
          <c:extLst>
            <c:ext xmlns:c16="http://schemas.microsoft.com/office/drawing/2014/chart" uri="{C3380CC4-5D6E-409C-BE32-E72D297353CC}">
              <c16:uniqueId val="{0000000F-330D-45E6-A18B-06930776FE8E}"/>
            </c:ext>
          </c:extLst>
        </c:ser>
        <c:dLbls>
          <c:showLegendKey val="0"/>
          <c:showVal val="0"/>
          <c:showCatName val="0"/>
          <c:showSerName val="0"/>
          <c:showPercent val="0"/>
          <c:showBubbleSize val="0"/>
        </c:dLbls>
        <c:gapWidth val="71"/>
        <c:shape val="box"/>
        <c:axId val="-2058252464"/>
        <c:axId val="-2058253552"/>
        <c:axId val="0"/>
      </c:bar3DChart>
      <c:catAx>
        <c:axId val="-2058252464"/>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3552"/>
        <c:crosses val="autoZero"/>
        <c:auto val="1"/>
        <c:lblAlgn val="ctr"/>
        <c:lblOffset val="100"/>
        <c:noMultiLvlLbl val="0"/>
      </c:catAx>
      <c:valAx>
        <c:axId val="-2058253552"/>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2464"/>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solidFill>
                <a:latin typeface="Verdana"/>
                <a:ea typeface="Verdana"/>
                <a:cs typeface="Verdana"/>
              </a:defRPr>
            </a:pPr>
            <a:r>
              <a:rPr lang="es-ES">
                <a:solidFill>
                  <a:schemeClr val="accent1"/>
                </a:solidFill>
              </a:rPr>
              <a:t>Sexo del cuidador (%)</a:t>
            </a:r>
          </a:p>
        </c:rich>
      </c:tx>
      <c:layout>
        <c:manualLayout>
          <c:xMode val="edge"/>
          <c:yMode val="edge"/>
          <c:x val="0.22667373000393298"/>
          <c:y val="8.3580282391708338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67359836901121306"/>
          <c:h val="0.72252894858730898"/>
        </c:manualLayout>
      </c:layout>
      <c:pie3DChart>
        <c:varyColors val="1"/>
        <c:ser>
          <c:idx val="0"/>
          <c:order val="0"/>
          <c:explosion val="4"/>
          <c:dPt>
            <c:idx val="0"/>
            <c:bubble3D val="0"/>
            <c:spPr>
              <a:solidFill>
                <a:srgbClr val="7030A0"/>
              </a:solidFill>
            </c:spPr>
            <c:extLst>
              <c:ext xmlns:c16="http://schemas.microsoft.com/office/drawing/2014/chart" uri="{C3380CC4-5D6E-409C-BE32-E72D297353CC}">
                <c16:uniqueId val="{00000001-9258-4F56-9576-DA9ECF3DCF91}"/>
              </c:ext>
            </c:extLst>
          </c:dPt>
          <c:dPt>
            <c:idx val="1"/>
            <c:bubble3D val="0"/>
            <c:spPr>
              <a:solidFill>
                <a:srgbClr val="9999FF"/>
              </a:solidFill>
            </c:spPr>
            <c:extLst>
              <c:ext xmlns:c16="http://schemas.microsoft.com/office/drawing/2014/chart" uri="{C3380CC4-5D6E-409C-BE32-E72D297353CC}">
                <c16:uniqueId val="{00000003-9258-4F56-9576-DA9ECF3DCF91}"/>
              </c:ext>
            </c:extLst>
          </c:dPt>
          <c:dLbls>
            <c:dLbl>
              <c:idx val="0"/>
              <c:layout>
                <c:manualLayout>
                  <c:x val="6.5801355646535834E-3"/>
                  <c:y val="-3.7007874015748169E-3"/>
                </c:manualLayout>
              </c:layout>
              <c:tx>
                <c:rich>
                  <a:bodyPr/>
                  <a:lstStyle/>
                  <a:p>
                    <a:fld id="{34AA8CE6-6F66-46DA-A5D3-206E120ED66B}"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9B298E35-8C1B-4701-AEDE-369D0E722451}"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520897043832823"/>
                      <c:h val="0.17196095586090951"/>
                    </c:manualLayout>
                  </c15:layout>
                  <c15:dlblFieldTable/>
                  <c15:showDataLabelsRange val="0"/>
                </c:ext>
                <c:ext xmlns:c16="http://schemas.microsoft.com/office/drawing/2014/chart" uri="{C3380CC4-5D6E-409C-BE32-E72D297353CC}">
                  <c16:uniqueId val="{00000001-9258-4F56-9576-DA9ECF3DCF91}"/>
                </c:ext>
              </c:extLst>
            </c:dLbl>
            <c:dLbl>
              <c:idx val="1"/>
              <c:layout>
                <c:manualLayout>
                  <c:x val="-8.0401453883305232E-2"/>
                  <c:y val="-0.14937745141407893"/>
                </c:manualLayout>
              </c:layout>
              <c:tx>
                <c:rich>
                  <a:bodyPr/>
                  <a:lstStyle/>
                  <a:p>
                    <a:fld id="{114B70E9-5825-48EA-964A-763C1606838E}"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090B4A37-B516-41F9-A71E-E8A75EA0F80C}"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258-4F56-9576-DA9ECF3DCF91}"/>
                </c:ext>
              </c:extLst>
            </c:dLbl>
            <c:numFmt formatCode="0.0%" sourceLinked="0"/>
            <c:spPr>
              <a:noFill/>
              <a:ln>
                <a:noFill/>
              </a:ln>
              <a:effectLst/>
            </c:spPr>
            <c:txPr>
              <a:bodyPr wrap="square" lIns="38100" tIns="19050" rIns="38100" bIns="19050" anchor="ctr">
                <a:spAutoFit/>
              </a:bodyPr>
              <a:lstStyle/>
              <a:p>
                <a:pPr>
                  <a:defRPr sz="1000">
                    <a:solidFill>
                      <a:schemeClr val="tx1">
                        <a:lumMod val="75000"/>
                        <a:lumOff val="25000"/>
                      </a:schemeClr>
                    </a:solidFill>
                  </a:defRPr>
                </a:pPr>
                <a:endParaRPr lang="es-ES"/>
              </a:p>
            </c:txPr>
            <c:dLblPos val="bestFit"/>
            <c:showLegendKey val="0"/>
            <c:showVal val="1"/>
            <c:showCatName val="1"/>
            <c:showSerName val="0"/>
            <c:showPercent val="0"/>
            <c:showBubbleSize val="0"/>
            <c:separator>
</c:separator>
            <c:showLeaderLines val="1"/>
            <c:leaderLines>
              <c:spPr>
                <a:ln w="3175">
                  <a:solidFill>
                    <a:schemeClr val="bg1">
                      <a:lumMod val="75000"/>
                    </a:schemeClr>
                  </a:solidFill>
                  <a:prstDash val="solid"/>
                </a:ln>
              </c:spPr>
            </c:leaderLines>
            <c:extLst>
              <c:ext xmlns:c15="http://schemas.microsoft.com/office/drawing/2012/chart" uri="{CE6537A1-D6FC-4f65-9D91-7224C49458BB}"/>
            </c:extLst>
          </c:dLbls>
          <c:cat>
            <c:strRef>
              <c:f>'6perfcuidador'!$B$19:$B$20</c:f>
              <c:strCache>
                <c:ptCount val="2"/>
                <c:pt idx="0">
                  <c:v>Hombre</c:v>
                </c:pt>
                <c:pt idx="1">
                  <c:v>Mujer</c:v>
                </c:pt>
              </c:strCache>
            </c:strRef>
          </c:cat>
          <c:val>
            <c:numRef>
              <c:f>'6perfcuidador'!$D$19:$D$20</c:f>
              <c:numCache>
                <c:formatCode>0%</c:formatCode>
                <c:ptCount val="2"/>
                <c:pt idx="0">
                  <c:v>0.27179142549747631</c:v>
                </c:pt>
                <c:pt idx="1">
                  <c:v>0.72820857450252374</c:v>
                </c:pt>
              </c:numCache>
            </c:numRef>
          </c:val>
          <c:extLst>
            <c:ext xmlns:c16="http://schemas.microsoft.com/office/drawing/2014/chart" uri="{C3380CC4-5D6E-409C-BE32-E72D297353CC}">
              <c16:uniqueId val="{00000004-9258-4F56-9576-DA9ECF3DCF9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85458529425881458"/>
          <c:h val="0.70145068315058745"/>
        </c:manualLayout>
      </c:layout>
      <c:barChart>
        <c:barDir val="col"/>
        <c:grouping val="stacked"/>
        <c:varyColors val="0"/>
        <c:ser>
          <c:idx val="0"/>
          <c:order val="0"/>
          <c:tx>
            <c:v>Hombre</c:v>
          </c:tx>
          <c:spPr>
            <a:solidFill>
              <a:schemeClr val="accent1">
                <a:lumMod val="50000"/>
              </a:schemeClr>
            </a:solidFill>
          </c:spPr>
          <c:invertIfNegative val="0"/>
          <c:dPt>
            <c:idx val="9"/>
            <c:invertIfNegative val="0"/>
            <c:bubble3D val="0"/>
            <c:extLst>
              <c:ext xmlns:c16="http://schemas.microsoft.com/office/drawing/2014/chart" uri="{C3380CC4-5D6E-409C-BE32-E72D297353CC}">
                <c16:uniqueId val="{00000000-D46E-437E-A989-2757E46352BC}"/>
              </c:ext>
            </c:extLst>
          </c:dPt>
          <c:dPt>
            <c:idx val="11"/>
            <c:invertIfNegative val="0"/>
            <c:bubble3D val="0"/>
            <c:extLst>
              <c:ext xmlns:c16="http://schemas.microsoft.com/office/drawing/2014/chart" uri="{C3380CC4-5D6E-409C-BE32-E72D297353CC}">
                <c16:uniqueId val="{00000001-D46E-437E-A989-2757E46352BC}"/>
              </c:ext>
            </c:extLst>
          </c:dPt>
          <c:dPt>
            <c:idx val="12"/>
            <c:invertIfNegative val="0"/>
            <c:bubble3D val="0"/>
            <c:extLst>
              <c:ext xmlns:c16="http://schemas.microsoft.com/office/drawing/2014/chart" uri="{C3380CC4-5D6E-409C-BE32-E72D297353CC}">
                <c16:uniqueId val="{00000002-D46E-437E-A989-2757E46352BC}"/>
              </c:ext>
            </c:extLst>
          </c:dPt>
          <c:dPt>
            <c:idx val="14"/>
            <c:invertIfNegative val="0"/>
            <c:bubble3D val="0"/>
            <c:extLst>
              <c:ext xmlns:c16="http://schemas.microsoft.com/office/drawing/2014/chart" uri="{C3380CC4-5D6E-409C-BE32-E72D297353CC}">
                <c16:uniqueId val="{00000003-D46E-437E-A989-2757E46352BC}"/>
              </c:ext>
            </c:extLst>
          </c:dPt>
          <c:dPt>
            <c:idx val="19"/>
            <c:invertIfNegative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5-D46E-437E-A989-2757E46352B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46E-437E-A989-2757E46352B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46E-437E-A989-2757E46352B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46E-437E-A989-2757E46352B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46E-437E-A989-2757E46352B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46E-437E-A989-2757E46352B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46E-437E-A989-2757E46352B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46E-437E-A989-2757E46352B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46E-437E-A989-2757E46352B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46E-437E-A989-2757E46352B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46E-437E-A989-2757E46352B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46E-437E-A989-2757E46352B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46E-437E-A989-2757E46352B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46E-437E-A989-2757E46352B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46E-437E-A989-2757E46352B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46E-437E-A989-2757E46352B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46E-437E-A989-2757E46352B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46E-437E-A989-2757E46352B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46E-437E-A989-2757E46352B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D46E-437E-A989-2757E46352BC}"/>
                </c:ext>
              </c:extLst>
            </c:dLbl>
            <c:dLbl>
              <c:idx val="19"/>
              <c:layout>
                <c:manualLayout>
                  <c:x val="0"/>
                  <c:y val="-1.273235705349922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'61aperfcuidadorCCAA'!$G$13:$G$32</c:f>
              <c:numCache>
                <c:formatCode>0.0%</c:formatCode>
                <c:ptCount val="20"/>
                <c:pt idx="0">
                  <c:v>0.18148972622696705</c:v>
                </c:pt>
                <c:pt idx="1">
                  <c:v>0.2997671976993655</c:v>
                </c:pt>
                <c:pt idx="2">
                  <c:v>0.25874537504204509</c:v>
                </c:pt>
                <c:pt idx="3">
                  <c:v>0.29293788744378269</c:v>
                </c:pt>
                <c:pt idx="4">
                  <c:v>0.26313293640339325</c:v>
                </c:pt>
                <c:pt idx="5">
                  <c:v>0.27939752555137171</c:v>
                </c:pt>
                <c:pt idx="6">
                  <c:v>0.2451784336695334</c:v>
                </c:pt>
                <c:pt idx="7">
                  <c:v>0.22838425763864581</c:v>
                </c:pt>
                <c:pt idx="8">
                  <c:v>0.34998958829128984</c:v>
                </c:pt>
                <c:pt idx="9">
                  <c:v>0.26462789139989173</c:v>
                </c:pt>
                <c:pt idx="10">
                  <c:v>0.18531728340020806</c:v>
                </c:pt>
                <c:pt idx="11">
                  <c:v>0.15719480519480519</c:v>
                </c:pt>
                <c:pt idx="12">
                  <c:v>0.25250254164385705</c:v>
                </c:pt>
                <c:pt idx="13">
                  <c:v>0.28710837185413457</c:v>
                </c:pt>
                <c:pt idx="14">
                  <c:v>0.28244722439405784</c:v>
                </c:pt>
                <c:pt idx="15">
                  <c:v>0.33533727058449642</c:v>
                </c:pt>
                <c:pt idx="16">
                  <c:v>0.29577464788732394</c:v>
                </c:pt>
                <c:pt idx="17">
                  <c:v>0.17129629629629631</c:v>
                </c:pt>
                <c:pt idx="18">
                  <c:v>0.10760118460019744</c:v>
                </c:pt>
                <c:pt idx="19">
                  <c:v>0.27179142549747631</c:v>
                </c:pt>
              </c:numCache>
            </c:numRef>
          </c:val>
          <c:extLst>
            <c:ext xmlns:c16="http://schemas.microsoft.com/office/drawing/2014/chart" uri="{C3380CC4-5D6E-409C-BE32-E72D297353CC}">
              <c16:uniqueId val="{00000015-D46E-437E-A989-2757E46352BC}"/>
            </c:ext>
          </c:extLst>
        </c:ser>
        <c:ser>
          <c:idx val="1"/>
          <c:order val="1"/>
          <c:tx>
            <c:v>Mujer</c:v>
          </c:tx>
          <c:spPr>
            <a:solidFill>
              <a:srgbClr val="9999FF"/>
            </a:solidFill>
          </c:spPr>
          <c:invertIfNegative val="0"/>
          <c:dPt>
            <c:idx val="9"/>
            <c:invertIfNegative val="0"/>
            <c:bubble3D val="0"/>
            <c:extLst>
              <c:ext xmlns:c16="http://schemas.microsoft.com/office/drawing/2014/chart" uri="{C3380CC4-5D6E-409C-BE32-E72D297353CC}">
                <c16:uniqueId val="{00000016-D46E-437E-A989-2757E46352BC}"/>
              </c:ext>
            </c:extLst>
          </c:dPt>
          <c:dPt>
            <c:idx val="11"/>
            <c:invertIfNegative val="0"/>
            <c:bubble3D val="0"/>
            <c:extLst>
              <c:ext xmlns:c16="http://schemas.microsoft.com/office/drawing/2014/chart" uri="{C3380CC4-5D6E-409C-BE32-E72D297353CC}">
                <c16:uniqueId val="{00000017-D46E-437E-A989-2757E46352BC}"/>
              </c:ext>
            </c:extLst>
          </c:dPt>
          <c:dPt>
            <c:idx val="14"/>
            <c:invertIfNegative val="0"/>
            <c:bubble3D val="0"/>
            <c:extLst>
              <c:ext xmlns:c16="http://schemas.microsoft.com/office/drawing/2014/chart" uri="{C3380CC4-5D6E-409C-BE32-E72D297353CC}">
                <c16:uniqueId val="{00000018-D46E-437E-A989-2757E46352BC}"/>
              </c:ext>
            </c:extLst>
          </c:dPt>
          <c:dPt>
            <c:idx val="19"/>
            <c:invertIfNegative val="0"/>
            <c:bubble3D val="0"/>
            <c:spPr>
              <a:pattFill prst="wdUpDiag">
                <a:fgClr>
                  <a:srgbClr val="9999FF"/>
                </a:fgClr>
                <a:bgClr>
                  <a:srgbClr val="3737FF"/>
                </a:bgClr>
              </a:pattFill>
            </c:spPr>
            <c:extLst>
              <c:ext xmlns:c16="http://schemas.microsoft.com/office/drawing/2014/chart" uri="{C3380CC4-5D6E-409C-BE32-E72D297353CC}">
                <c16:uniqueId val="{0000001A-D46E-437E-A989-2757E46352BC}"/>
              </c:ext>
            </c:extLst>
          </c:dPt>
          <c:dLbls>
            <c:dLbl>
              <c:idx val="0"/>
              <c:layout>
                <c:manualLayout>
                  <c:x val="0"/>
                  <c:y val="-4.984423676012460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46E-437E-A989-2757E46352BC}"/>
                </c:ext>
              </c:extLst>
            </c:dLbl>
            <c:dLbl>
              <c:idx val="2"/>
              <c:layout>
                <c:manualLayout>
                  <c:x val="0"/>
                  <c:y val="-2.699896157840086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46E-437E-A989-2757E46352BC}"/>
                </c:ext>
              </c:extLst>
            </c:dLbl>
            <c:dLbl>
              <c:idx val="4"/>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46E-437E-A989-2757E46352BC}"/>
                </c:ext>
              </c:extLst>
            </c:dLbl>
            <c:dLbl>
              <c:idx val="7"/>
              <c:layout>
                <c:manualLayout>
                  <c:x val="-4.99710297718536E-17"/>
                  <c:y val="-1.453790238836971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46E-437E-A989-2757E46352BC}"/>
                </c:ext>
              </c:extLst>
            </c:dLbl>
            <c:dLbl>
              <c:idx val="8"/>
              <c:layout>
                <c:manualLayout>
                  <c:x val="-9.99420595437072E-17"/>
                  <c:y val="3.115264797507788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46E-437E-A989-2757E46352B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46E-437E-A989-2757E46352BC}"/>
                </c:ext>
              </c:extLst>
            </c:dLbl>
            <c:dLbl>
              <c:idx val="11"/>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D46E-437E-A989-2757E46352BC}"/>
                </c:ext>
              </c:extLst>
            </c:dLbl>
            <c:dLbl>
              <c:idx val="15"/>
              <c:layout>
                <c:manualLayout>
                  <c:x val="-9.99420595437072E-17"/>
                  <c:y val="1.6614745586708203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D46E-437E-A989-2757E46352BC}"/>
                </c:ext>
              </c:extLst>
            </c:dLbl>
            <c:dLbl>
              <c:idx val="17"/>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D46E-437E-A989-2757E46352B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3-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'61aperfcuidadorCCAA'!$H$13:$H$32</c:f>
              <c:numCache>
                <c:formatCode>0.0%</c:formatCode>
                <c:ptCount val="20"/>
                <c:pt idx="0">
                  <c:v>0.81851027377303298</c:v>
                </c:pt>
                <c:pt idx="1">
                  <c:v>0.70023280230063445</c:v>
                </c:pt>
                <c:pt idx="2">
                  <c:v>0.74125462495795491</c:v>
                </c:pt>
                <c:pt idx="3">
                  <c:v>0.70706211255621731</c:v>
                </c:pt>
                <c:pt idx="4">
                  <c:v>0.73686706359660681</c:v>
                </c:pt>
                <c:pt idx="5">
                  <c:v>0.72060247444862835</c:v>
                </c:pt>
                <c:pt idx="6">
                  <c:v>0.7548215663304666</c:v>
                </c:pt>
                <c:pt idx="7">
                  <c:v>0.77161574236135422</c:v>
                </c:pt>
                <c:pt idx="8">
                  <c:v>0.6500104117087101</c:v>
                </c:pt>
                <c:pt idx="9">
                  <c:v>0.73537210860010827</c:v>
                </c:pt>
                <c:pt idx="10">
                  <c:v>0.81468271659979197</c:v>
                </c:pt>
                <c:pt idx="11">
                  <c:v>0.84280519480519478</c:v>
                </c:pt>
                <c:pt idx="12">
                  <c:v>0.74749745835614301</c:v>
                </c:pt>
                <c:pt idx="13">
                  <c:v>0.71289162814586549</c:v>
                </c:pt>
                <c:pt idx="14">
                  <c:v>0.71755277560594211</c:v>
                </c:pt>
                <c:pt idx="15">
                  <c:v>0.66466272941550364</c:v>
                </c:pt>
                <c:pt idx="16">
                  <c:v>0.70422535211267601</c:v>
                </c:pt>
                <c:pt idx="17">
                  <c:v>0.82870370370370372</c:v>
                </c:pt>
                <c:pt idx="18">
                  <c:v>0.89239881539980259</c:v>
                </c:pt>
                <c:pt idx="19">
                  <c:v>0.72820857450252374</c:v>
                </c:pt>
              </c:numCache>
            </c:numRef>
          </c:val>
          <c:extLst>
            <c:ext xmlns:c16="http://schemas.microsoft.com/office/drawing/2014/chart" uri="{C3380CC4-5D6E-409C-BE32-E72D297353CC}">
              <c16:uniqueId val="{00000024-D46E-437E-A989-2757E46352BC}"/>
            </c:ext>
          </c:extLst>
        </c:ser>
        <c:dLbls>
          <c:dLblPos val="inEnd"/>
          <c:showLegendKey val="0"/>
          <c:showVal val="1"/>
          <c:showCatName val="0"/>
          <c:showSerName val="0"/>
          <c:showPercent val="0"/>
          <c:showBubbleSize val="0"/>
        </c:dLbls>
        <c:gapWidth val="30"/>
        <c:overlap val="100"/>
        <c:axId val="-2058253008"/>
        <c:axId val="-2058254640"/>
      </c:barChart>
      <c:lineChart>
        <c:grouping val="standard"/>
        <c:varyColors val="0"/>
        <c:ser>
          <c:idx val="2"/>
          <c:order val="2"/>
          <c:tx>
            <c:v>Media</c:v>
          </c:tx>
          <c:spPr>
            <a:ln w="25400">
              <a:solidFill>
                <a:srgbClr val="C00000"/>
              </a:solidFill>
            </a:ln>
          </c:spPr>
          <c:marker>
            <c:symbol val="none"/>
          </c:marker>
          <c:trendline>
            <c:spPr>
              <a:ln w="25400">
                <a:solidFill>
                  <a:srgbClr val="FFFF99"/>
                </a:solidFill>
              </a:ln>
            </c:spPr>
            <c:trendlineType val="linear"/>
            <c:forward val="0.5"/>
            <c:backward val="0.5"/>
            <c:dispRSqr val="0"/>
            <c:dispEq val="0"/>
          </c:trendline>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'61aperfcuidadorCCAA'!$I$13:$I$32</c:f>
              <c:numCache>
                <c:formatCode>0.0%</c:formatCode>
                <c:ptCount val="20"/>
                <c:pt idx="0">
                  <c:v>0.27179142549747631</c:v>
                </c:pt>
                <c:pt idx="1">
                  <c:v>0.27179142549747631</c:v>
                </c:pt>
                <c:pt idx="2">
                  <c:v>0.27179142549747631</c:v>
                </c:pt>
                <c:pt idx="3">
                  <c:v>0.27179142549747631</c:v>
                </c:pt>
                <c:pt idx="4">
                  <c:v>0.27179142549747631</c:v>
                </c:pt>
                <c:pt idx="5">
                  <c:v>0.27179142549747631</c:v>
                </c:pt>
                <c:pt idx="6">
                  <c:v>0.27179142549747631</c:v>
                </c:pt>
                <c:pt idx="7">
                  <c:v>0.27179142549747631</c:v>
                </c:pt>
                <c:pt idx="8">
                  <c:v>0.27179142549747631</c:v>
                </c:pt>
                <c:pt idx="9">
                  <c:v>0.27179142549747631</c:v>
                </c:pt>
                <c:pt idx="10">
                  <c:v>0.27179142549747631</c:v>
                </c:pt>
                <c:pt idx="11">
                  <c:v>0.27179142549747631</c:v>
                </c:pt>
                <c:pt idx="12">
                  <c:v>0.27179142549747631</c:v>
                </c:pt>
                <c:pt idx="13">
                  <c:v>0.27179142549747631</c:v>
                </c:pt>
                <c:pt idx="14">
                  <c:v>0.27179142549747631</c:v>
                </c:pt>
                <c:pt idx="15">
                  <c:v>0.27179142549747631</c:v>
                </c:pt>
                <c:pt idx="16">
                  <c:v>0.27179142549747631</c:v>
                </c:pt>
                <c:pt idx="17">
                  <c:v>0.27179142549747631</c:v>
                </c:pt>
                <c:pt idx="18">
                  <c:v>0.27179142549747631</c:v>
                </c:pt>
                <c:pt idx="19">
                  <c:v>0.27179142549747631</c:v>
                </c:pt>
              </c:numCache>
            </c:numRef>
          </c:val>
          <c:smooth val="0"/>
          <c:extLst>
            <c:ext xmlns:c16="http://schemas.microsoft.com/office/drawing/2014/chart" uri="{C3380CC4-5D6E-409C-BE32-E72D297353CC}">
              <c16:uniqueId val="{00000026-D46E-437E-A989-2757E46352BC}"/>
            </c:ext>
          </c:extLst>
        </c:ser>
        <c:dLbls>
          <c:showLegendKey val="0"/>
          <c:showVal val="0"/>
          <c:showCatName val="0"/>
          <c:showSerName val="0"/>
          <c:showPercent val="0"/>
          <c:showBubbleSize val="0"/>
        </c:dLbls>
        <c:marker val="1"/>
        <c:smooth val="0"/>
        <c:axId val="-2058253008"/>
        <c:axId val="-2058254640"/>
      </c:lineChart>
      <c:catAx>
        <c:axId val="-205825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4640"/>
        <c:crosses val="autoZero"/>
        <c:auto val="1"/>
        <c:lblAlgn val="ctr"/>
        <c:lblOffset val="100"/>
        <c:noMultiLvlLbl val="0"/>
      </c:catAx>
      <c:valAx>
        <c:axId val="-20582546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300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2041018556890915"/>
          <c:y val="0.928624350166535"/>
          <c:w val="0.56405624638538954"/>
          <c:h val="7.061130224024808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'7Intensidad'!$C$10:$C$19</c:f>
              <c:numCache>
                <c:formatCode>0.0%</c:formatCode>
                <c:ptCount val="10"/>
                <c:pt idx="0">
                  <c:v>2.8034405861739409E-3</c:v>
                </c:pt>
                <c:pt idx="1">
                  <c:v>0.36367562210187249</c:v>
                </c:pt>
                <c:pt idx="2">
                  <c:v>7.2577961842058683E-2</c:v>
                </c:pt>
                <c:pt idx="3">
                  <c:v>0.43850483168737392</c:v>
                </c:pt>
                <c:pt idx="4">
                  <c:v>9.9840713603058295E-2</c:v>
                </c:pt>
                <c:pt idx="5">
                  <c:v>2.0763866765778204E-2</c:v>
                </c:pt>
                <c:pt idx="6">
                  <c:v>6.9378075112385405E-4</c:v>
                </c:pt>
                <c:pt idx="7">
                  <c:v>4.8847828395455028E-4</c:v>
                </c:pt>
                <c:pt idx="8">
                  <c:v>2.6193763052635304E-4</c:v>
                </c:pt>
                <c:pt idx="9">
                  <c:v>3.8936674807971399E-4</c:v>
                </c:pt>
              </c:numCache>
            </c:numRef>
          </c:val>
          <c:extLst>
            <c:ext xmlns:c16="http://schemas.microsoft.com/office/drawing/2014/chart" uri="{C3380CC4-5D6E-409C-BE32-E72D297353CC}">
              <c16:uniqueId val="{00000000-C50D-4537-90E9-3106D9A66FD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'7Intensidad'!$I$10:$I$19</c:f>
              <c:numCache>
                <c:formatCode>0.0%</c:formatCode>
                <c:ptCount val="10"/>
                <c:pt idx="0">
                  <c:v>4.5558086560364467E-4</c:v>
                </c:pt>
                <c:pt idx="1">
                  <c:v>1.7848050381883959E-2</c:v>
                </c:pt>
                <c:pt idx="2">
                  <c:v>7.0400643172986735E-2</c:v>
                </c:pt>
                <c:pt idx="3">
                  <c:v>0.6463888516682299</c:v>
                </c:pt>
                <c:pt idx="4">
                  <c:v>0.2166153021573094</c:v>
                </c:pt>
                <c:pt idx="5">
                  <c:v>3.4516950288087898E-2</c:v>
                </c:pt>
                <c:pt idx="6">
                  <c:v>1.6079324668363929E-4</c:v>
                </c:pt>
                <c:pt idx="7">
                  <c:v>4.2610210371164412E-3</c:v>
                </c:pt>
                <c:pt idx="8">
                  <c:v>1.3399437223636607E-4</c:v>
                </c:pt>
                <c:pt idx="9">
                  <c:v>9.2188128098619863E-3</c:v>
                </c:pt>
              </c:numCache>
            </c:numRef>
          </c:val>
          <c:extLst>
            <c:ext xmlns:c16="http://schemas.microsoft.com/office/drawing/2014/chart" uri="{C3380CC4-5D6E-409C-BE32-E72D297353CC}">
              <c16:uniqueId val="{00000001-C50D-4537-90E9-3106D9A66FD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'7Intensidad'!$O$10:$O$19</c:f>
              <c:numCache>
                <c:formatCode>0.0%</c:formatCode>
                <c:ptCount val="10"/>
                <c:pt idx="0">
                  <c:v>2.3125853920756153E-3</c:v>
                </c:pt>
                <c:pt idx="1">
                  <c:v>0.29138015992115934</c:v>
                </c:pt>
                <c:pt idx="2">
                  <c:v>7.2115707662328943E-2</c:v>
                </c:pt>
                <c:pt idx="3">
                  <c:v>0.48189687996953884</c:v>
                </c:pt>
                <c:pt idx="4">
                  <c:v>0.1242300714493695</c:v>
                </c:pt>
                <c:pt idx="5">
                  <c:v>2.363540663426434E-2</c:v>
                </c:pt>
                <c:pt idx="6">
                  <c:v>5.823459582950702E-4</c:v>
                </c:pt>
                <c:pt idx="7">
                  <c:v>1.276681523954577E-3</c:v>
                </c:pt>
                <c:pt idx="8">
                  <c:v>2.3517817546531681E-4</c:v>
                </c:pt>
                <c:pt idx="9">
                  <c:v>2.3349833135485028E-3</c:v>
                </c:pt>
              </c:numCache>
            </c:numRef>
          </c:val>
          <c:extLst>
            <c:ext xmlns:c16="http://schemas.microsoft.com/office/drawing/2014/chart" uri="{C3380CC4-5D6E-409C-BE32-E72D297353CC}">
              <c16:uniqueId val="{00000002-C50D-4537-90E9-3106D9A66FD5}"/>
            </c:ext>
          </c:extLst>
        </c:ser>
        <c:dLbls>
          <c:showLegendKey val="0"/>
          <c:showVal val="0"/>
          <c:showCatName val="0"/>
          <c:showSerName val="0"/>
          <c:showPercent val="0"/>
          <c:showBubbleSize val="0"/>
        </c:dLbls>
        <c:gapWidth val="50"/>
        <c:overlap val="-27"/>
        <c:axId val="-2058255728"/>
        <c:axId val="-2058251920"/>
      </c:barChart>
      <c:catAx>
        <c:axId val="-2058255728"/>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920"/>
        <c:crosses val="autoZero"/>
        <c:auto val="1"/>
        <c:lblAlgn val="ctr"/>
        <c:lblOffset val="100"/>
        <c:noMultiLvlLbl val="0"/>
      </c:catAx>
      <c:valAx>
        <c:axId val="-20582519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728"/>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a:t>
            </a:r>
            <a:endParaRPr lang="en-US" sz="900"/>
          </a:p>
        </c:rich>
      </c:tx>
      <c:layout>
        <c:manualLayout>
          <c:xMode val="edge"/>
          <c:yMode val="edge"/>
          <c:x val="0.19519968974854396"/>
          <c:y val="1.8248532886877514E-2"/>
        </c:manualLayout>
      </c:layout>
      <c:overlay val="0"/>
      <c:spPr>
        <a:noFill/>
        <a:ln>
          <a:noFill/>
        </a:ln>
        <a:effectLst/>
      </c:spPr>
    </c:title>
    <c:autoTitleDeleted val="0"/>
    <c:plotArea>
      <c:layout>
        <c:manualLayout>
          <c:layoutTarget val="inner"/>
          <c:xMode val="edge"/>
          <c:yMode val="edge"/>
          <c:x val="0.12268134346770092"/>
          <c:y val="0.18591362126245847"/>
          <c:w val="0.83872215464073896"/>
          <c:h val="0.45353912156329296"/>
        </c:manualLayout>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'7Intensidad'!$D$10:$D$19</c:f>
              <c:numCache>
                <c:formatCode>0.0%</c:formatCode>
                <c:ptCount val="10"/>
                <c:pt idx="0">
                  <c:v>1.8190838432280471E-3</c:v>
                </c:pt>
                <c:pt idx="1">
                  <c:v>1.7476735270682681E-2</c:v>
                </c:pt>
                <c:pt idx="2">
                  <c:v>5.3640422749071666E-2</c:v>
                </c:pt>
                <c:pt idx="3">
                  <c:v>1.7792444036862757E-2</c:v>
                </c:pt>
                <c:pt idx="4">
                  <c:v>0.15148007276335373</c:v>
                </c:pt>
                <c:pt idx="5">
                  <c:v>0.61458724837259648</c:v>
                </c:pt>
                <c:pt idx="6">
                  <c:v>8.4955725603980931E-2</c:v>
                </c:pt>
                <c:pt idx="7">
                  <c:v>5.6504352270848053E-2</c:v>
                </c:pt>
                <c:pt idx="8">
                  <c:v>5.0363065081107086E-4</c:v>
                </c:pt>
                <c:pt idx="9">
                  <c:v>1.2402844385645776E-3</c:v>
                </c:pt>
              </c:numCache>
            </c:numRef>
          </c:val>
          <c:extLst>
            <c:ext xmlns:c16="http://schemas.microsoft.com/office/drawing/2014/chart" uri="{C3380CC4-5D6E-409C-BE32-E72D297353CC}">
              <c16:uniqueId val="{00000000-DF38-415E-9484-0298C79B541F}"/>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'7Intensidad'!$J$10:$J$19</c:f>
              <c:numCache>
                <c:formatCode>0.0%</c:formatCode>
                <c:ptCount val="10"/>
                <c:pt idx="0">
                  <c:v>0</c:v>
                </c:pt>
                <c:pt idx="1">
                  <c:v>4.016870857601928E-4</c:v>
                </c:pt>
                <c:pt idx="2">
                  <c:v>7.5316328580036151E-4</c:v>
                </c:pt>
                <c:pt idx="3">
                  <c:v>4.1373769833299857E-2</c:v>
                </c:pt>
                <c:pt idx="4">
                  <c:v>5.8847158063868248E-2</c:v>
                </c:pt>
                <c:pt idx="5">
                  <c:v>0.65846555533239604</c:v>
                </c:pt>
                <c:pt idx="6">
                  <c:v>0.15836513356095602</c:v>
                </c:pt>
                <c:pt idx="7">
                  <c:v>4.9809198634263911E-2</c:v>
                </c:pt>
                <c:pt idx="8">
                  <c:v>3.0126531432014462E-4</c:v>
                </c:pt>
                <c:pt idx="9">
                  <c:v>3.1683068889335204E-2</c:v>
                </c:pt>
              </c:numCache>
            </c:numRef>
          </c:val>
          <c:extLst>
            <c:ext xmlns:c16="http://schemas.microsoft.com/office/drawing/2014/chart" uri="{C3380CC4-5D6E-409C-BE32-E72D297353CC}">
              <c16:uniqueId val="{00000001-DF38-415E-9484-0298C79B541F}"/>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'7Intensidad'!$P$10:$P$19</c:f>
              <c:numCache>
                <c:formatCode>0.0%</c:formatCode>
                <c:ptCount val="10"/>
                <c:pt idx="0">
                  <c:v>1.5820302285445322E-3</c:v>
                </c:pt>
                <c:pt idx="1">
                  <c:v>1.5251555880968569E-2</c:v>
                </c:pt>
                <c:pt idx="2">
                  <c:v>4.6748339521991526E-2</c:v>
                </c:pt>
                <c:pt idx="3">
                  <c:v>2.0860572145808273E-2</c:v>
                </c:pt>
                <c:pt idx="4">
                  <c:v>0.13940170493175044</c:v>
                </c:pt>
                <c:pt idx="5">
                  <c:v>0.62022776005439051</c:v>
                </c:pt>
                <c:pt idx="6">
                  <c:v>9.4503425553056852E-2</c:v>
                </c:pt>
                <c:pt idx="7">
                  <c:v>5.562601328382407E-2</c:v>
                </c:pt>
                <c:pt idx="8">
                  <c:v>4.7722399456095392E-4</c:v>
                </c:pt>
                <c:pt idx="9">
                  <c:v>5.3213744051043357E-3</c:v>
                </c:pt>
              </c:numCache>
            </c:numRef>
          </c:val>
          <c:extLst>
            <c:ext xmlns:c16="http://schemas.microsoft.com/office/drawing/2014/chart" uri="{C3380CC4-5D6E-409C-BE32-E72D297353CC}">
              <c16:uniqueId val="{00000002-DF38-415E-9484-0298C79B541F}"/>
            </c:ext>
          </c:extLst>
        </c:ser>
        <c:dLbls>
          <c:showLegendKey val="0"/>
          <c:showVal val="0"/>
          <c:showCatName val="0"/>
          <c:showSerName val="0"/>
          <c:showPercent val="0"/>
          <c:showBubbleSize val="0"/>
        </c:dLbls>
        <c:gapWidth val="50"/>
        <c:overlap val="-27"/>
        <c:axId val="-2058251376"/>
        <c:axId val="-2058249200"/>
      </c:barChart>
      <c:catAx>
        <c:axId val="-205825137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200"/>
        <c:crosses val="autoZero"/>
        <c:auto val="1"/>
        <c:lblAlgn val="ctr"/>
        <c:lblOffset val="100"/>
        <c:noMultiLvlLbl val="0"/>
      </c:catAx>
      <c:valAx>
        <c:axId val="-20582492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376"/>
        <c:crosses val="autoZero"/>
        <c:crossBetween val="between"/>
        <c:majorUnit val="0.2"/>
      </c:valAx>
      <c:spPr>
        <a:noFill/>
        <a:ln w="25400">
          <a:noFill/>
        </a:ln>
      </c:spPr>
    </c:plotArea>
    <c:legend>
      <c:legendPos val="b"/>
      <c:layout>
        <c:manualLayout>
          <c:xMode val="edge"/>
          <c:yMode val="edge"/>
          <c:x val="9.6064377177127267E-3"/>
          <c:y val="0.83056373767232594"/>
          <c:w val="0.99039356228228725"/>
          <c:h val="0.142858189237973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'7Intensidad'!$E$10:$E$19</c:f>
              <c:numCache>
                <c:formatCode>0.0%</c:formatCode>
                <c:ptCount val="10"/>
                <c:pt idx="0">
                  <c:v>1.2342489738511439E-3</c:v>
                </c:pt>
                <c:pt idx="1">
                  <c:v>6.5730933723700449E-3</c:v>
                </c:pt>
                <c:pt idx="2">
                  <c:v>1.3949883750968742E-2</c:v>
                </c:pt>
                <c:pt idx="3">
                  <c:v>2.7641436321363989E-2</c:v>
                </c:pt>
                <c:pt idx="4">
                  <c:v>0.16052412526191912</c:v>
                </c:pt>
                <c:pt idx="5">
                  <c:v>2.5230345302678033E-2</c:v>
                </c:pt>
                <c:pt idx="6">
                  <c:v>8.2780791641551138E-2</c:v>
                </c:pt>
                <c:pt idx="7">
                  <c:v>8.4861792818393178E-2</c:v>
                </c:pt>
                <c:pt idx="8">
                  <c:v>0.42313212204713108</c:v>
                </c:pt>
                <c:pt idx="9">
                  <c:v>0.17407216050977353</c:v>
                </c:pt>
              </c:numCache>
            </c:numRef>
          </c:val>
          <c:extLst>
            <c:ext xmlns:c16="http://schemas.microsoft.com/office/drawing/2014/chart" uri="{C3380CC4-5D6E-409C-BE32-E72D297353CC}">
              <c16:uniqueId val="{00000000-FC2D-485E-BC9F-93FAF6BEFFA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'7Intensidad'!$K$10:$K$19</c:f>
              <c:numCache>
                <c:formatCode>0.0%</c:formatCode>
                <c:ptCount val="10"/>
                <c:pt idx="0">
                  <c:v>0</c:v>
                </c:pt>
                <c:pt idx="1">
                  <c:v>0</c:v>
                </c:pt>
                <c:pt idx="2">
                  <c:v>1.6349219324777241E-4</c:v>
                </c:pt>
                <c:pt idx="3">
                  <c:v>3.0900024523828989E-2</c:v>
                </c:pt>
                <c:pt idx="4">
                  <c:v>6.376195536663124E-3</c:v>
                </c:pt>
                <c:pt idx="5">
                  <c:v>1.6512711518025015E-2</c:v>
                </c:pt>
                <c:pt idx="6">
                  <c:v>2.6403989209515245E-2</c:v>
                </c:pt>
                <c:pt idx="7">
                  <c:v>0.17771601406032861</c:v>
                </c:pt>
                <c:pt idx="8">
                  <c:v>0.50331071691326734</c:v>
                </c:pt>
                <c:pt idx="9">
                  <c:v>0.23861685604512384</c:v>
                </c:pt>
              </c:numCache>
            </c:numRef>
          </c:val>
          <c:extLst>
            <c:ext xmlns:c16="http://schemas.microsoft.com/office/drawing/2014/chart" uri="{C3380CC4-5D6E-409C-BE32-E72D297353CC}">
              <c16:uniqueId val="{00000001-FC2D-485E-BC9F-93FAF6BEFFA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'7Intensidad'!$Q$10:$Q$19</c:f>
              <c:numCache>
                <c:formatCode>0.0%</c:formatCode>
                <c:ptCount val="10"/>
                <c:pt idx="0">
                  <c:v>1.0497021775217265E-3</c:v>
                </c:pt>
                <c:pt idx="1">
                  <c:v>5.5902743872668689E-3</c:v>
                </c:pt>
                <c:pt idx="2">
                  <c:v>1.1888487452397227E-2</c:v>
                </c:pt>
                <c:pt idx="3">
                  <c:v>2.8122253686163459E-2</c:v>
                </c:pt>
                <c:pt idx="4">
                  <c:v>0.13747436773752564</c:v>
                </c:pt>
                <c:pt idx="5">
                  <c:v>2.3923444976076555E-2</c:v>
                </c:pt>
                <c:pt idx="6">
                  <c:v>7.4345767014939945E-2</c:v>
                </c:pt>
                <c:pt idx="7">
                  <c:v>9.8708622204862803E-2</c:v>
                </c:pt>
                <c:pt idx="8">
                  <c:v>0.43501611170784105</c:v>
                </c:pt>
                <c:pt idx="9">
                  <c:v>0.18388096865540474</c:v>
                </c:pt>
              </c:numCache>
            </c:numRef>
          </c:val>
          <c:extLst>
            <c:ext xmlns:c16="http://schemas.microsoft.com/office/drawing/2014/chart" uri="{C3380CC4-5D6E-409C-BE32-E72D297353CC}">
              <c16:uniqueId val="{00000002-FC2D-485E-BC9F-93FAF6BEFFA5}"/>
            </c:ext>
          </c:extLst>
        </c:ser>
        <c:dLbls>
          <c:showLegendKey val="0"/>
          <c:showVal val="0"/>
          <c:showCatName val="0"/>
          <c:showSerName val="0"/>
          <c:showPercent val="0"/>
          <c:showBubbleSize val="0"/>
        </c:dLbls>
        <c:gapWidth val="50"/>
        <c:overlap val="-27"/>
        <c:axId val="-2058256272"/>
        <c:axId val="-2058250288"/>
      </c:barChart>
      <c:catAx>
        <c:axId val="-205825627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288"/>
        <c:crosses val="autoZero"/>
        <c:auto val="1"/>
        <c:lblAlgn val="ctr"/>
        <c:lblOffset val="100"/>
        <c:noMultiLvlLbl val="0"/>
      </c:catAx>
      <c:valAx>
        <c:axId val="-2058250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6272"/>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Distribución de la cuantía de las Prestaciones Económicas (euros).</a:t>
            </a:r>
            <a:r>
              <a:rPr lang="en-US" sz="900" b="1" baseline="0"/>
              <a:t> GRADO I</a:t>
            </a:r>
            <a:endParaRPr lang="en-US" sz="900" b="1"/>
          </a:p>
        </c:rich>
      </c:tx>
      <c:layout>
        <c:manualLayout>
          <c:xMode val="edge"/>
          <c:yMode val="edge"/>
          <c:x val="9.7192002536228853E-2"/>
          <c:y val="5.9354012396340736E-2"/>
        </c:manualLayout>
      </c:layout>
      <c:overlay val="0"/>
      <c:spPr>
        <a:noFill/>
        <a:ln>
          <a:noFill/>
        </a:ln>
        <a:effectLst/>
      </c:spPr>
    </c:title>
    <c:autoTitleDeleted val="0"/>
    <c:plotArea>
      <c:layout>
        <c:manualLayout>
          <c:layoutTarget val="inner"/>
          <c:xMode val="edge"/>
          <c:yMode val="edge"/>
          <c:x val="9.2615110584584062E-2"/>
          <c:y val="0.18195016957694771"/>
          <c:w val="0.77229315969064671"/>
          <c:h val="0.61731881159735247"/>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'8CuantíaPrest'!$C$12:$C$20</c:f>
              <c:numCache>
                <c:formatCode>0.0%</c:formatCode>
                <c:ptCount val="9"/>
                <c:pt idx="0">
                  <c:v>8.0006472433724976E-4</c:v>
                </c:pt>
                <c:pt idx="1">
                  <c:v>6.6072760942458269E-4</c:v>
                </c:pt>
                <c:pt idx="2">
                  <c:v>7.3893618360136998E-3</c:v>
                </c:pt>
                <c:pt idx="3">
                  <c:v>0.96760636815562606</c:v>
                </c:pt>
                <c:pt idx="4">
                  <c:v>2.6923526397641157E-3</c:v>
                </c:pt>
                <c:pt idx="5">
                  <c:v>2.6159419638442662E-3</c:v>
                </c:pt>
                <c:pt idx="6">
                  <c:v>1.8068877482223283E-2</c:v>
                </c:pt>
                <c:pt idx="7">
                  <c:v>8.9894912846881991E-5</c:v>
                </c:pt>
                <c:pt idx="8">
                  <c:v>7.6410675919849695E-5</c:v>
                </c:pt>
              </c:numCache>
            </c:numRef>
          </c:val>
          <c:extLst>
            <c:ext xmlns:c16="http://schemas.microsoft.com/office/drawing/2014/chart" uri="{C3380CC4-5D6E-409C-BE32-E72D297353CC}">
              <c16:uniqueId val="{00000000-BCF5-4962-9B79-46E7EB836552}"/>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'8CuantíaPrest'!$C$28:$C$36</c:f>
              <c:numCache>
                <c:formatCode>0.0%</c:formatCode>
                <c:ptCount val="9"/>
                <c:pt idx="0">
                  <c:v>0</c:v>
                </c:pt>
                <c:pt idx="1">
                  <c:v>1.8686599038974907E-3</c:v>
                </c:pt>
                <c:pt idx="2">
                  <c:v>5.0720768820074749E-3</c:v>
                </c:pt>
                <c:pt idx="3">
                  <c:v>0.12680192205018687</c:v>
                </c:pt>
                <c:pt idx="4">
                  <c:v>0.18152696209289909</c:v>
                </c:pt>
                <c:pt idx="5">
                  <c:v>0.59743726641751205</c:v>
                </c:pt>
                <c:pt idx="6">
                  <c:v>7.7415910304324612E-2</c:v>
                </c:pt>
                <c:pt idx="7">
                  <c:v>3.4703683929524828E-3</c:v>
                </c:pt>
                <c:pt idx="8">
                  <c:v>6.4068339562199676E-3</c:v>
                </c:pt>
              </c:numCache>
            </c:numRef>
          </c:val>
          <c:extLst>
            <c:ext xmlns:c16="http://schemas.microsoft.com/office/drawing/2014/chart" uri="{C3380CC4-5D6E-409C-BE32-E72D297353CC}">
              <c16:uniqueId val="{00000001-BCF5-4962-9B79-46E7EB836552}"/>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'8CuantíaPrest'!$I$12:$I$20</c:f>
              <c:numCache>
                <c:formatCode>0.0%</c:formatCode>
                <c:ptCount val="9"/>
                <c:pt idx="0">
                  <c:v>2.6014614617594096E-2</c:v>
                </c:pt>
                <c:pt idx="1">
                  <c:v>6.77153870194812E-3</c:v>
                </c:pt>
                <c:pt idx="2">
                  <c:v>1.8573363296771984E-2</c:v>
                </c:pt>
                <c:pt idx="3">
                  <c:v>0.27566859643117586</c:v>
                </c:pt>
                <c:pt idx="4">
                  <c:v>0.27431428869078622</c:v>
                </c:pt>
                <c:pt idx="5">
                  <c:v>0.34522941377822097</c:v>
                </c:pt>
                <c:pt idx="6">
                  <c:v>4.0629232211688716E-2</c:v>
                </c:pt>
                <c:pt idx="7">
                  <c:v>2.2472578988882771E-3</c:v>
                </c:pt>
                <c:pt idx="8">
                  <c:v>1.0551694372925751E-2</c:v>
                </c:pt>
              </c:numCache>
            </c:numRef>
          </c:val>
          <c:extLst>
            <c:ext xmlns:c16="http://schemas.microsoft.com/office/drawing/2014/chart" uri="{C3380CC4-5D6E-409C-BE32-E72D297353CC}">
              <c16:uniqueId val="{00000002-BCF5-4962-9B79-46E7EB836552}"/>
            </c:ext>
          </c:extLst>
        </c:ser>
        <c:dLbls>
          <c:showLegendKey val="0"/>
          <c:showVal val="0"/>
          <c:showCatName val="0"/>
          <c:showSerName val="0"/>
          <c:showPercent val="0"/>
          <c:showBubbleSize val="0"/>
        </c:dLbls>
        <c:gapWidth val="50"/>
        <c:overlap val="-27"/>
        <c:axId val="-2058255184"/>
        <c:axId val="-2058250832"/>
      </c:barChart>
      <c:catAx>
        <c:axId val="-205825518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832"/>
        <c:crosses val="autoZero"/>
        <c:auto val="1"/>
        <c:lblAlgn val="ctr"/>
        <c:lblOffset val="100"/>
        <c:noMultiLvlLbl val="0"/>
      </c:catAx>
      <c:valAx>
        <c:axId val="-20582508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184"/>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Distribución de la cuantía de las Prestaciones Económicas (euros). </a:t>
            </a:r>
            <a:r>
              <a:rPr lang="en-US" sz="900" b="1" baseline="0"/>
              <a:t>GRADO II</a:t>
            </a:r>
            <a:endParaRPr lang="en-US" sz="900" b="1"/>
          </a:p>
        </c:rich>
      </c:tx>
      <c:layout>
        <c:manualLayout>
          <c:xMode val="edge"/>
          <c:yMode val="edge"/>
          <c:x val="8.6779827262076684E-2"/>
          <c:y val="4.3518098467121916E-2"/>
        </c:manualLayout>
      </c:layout>
      <c:overlay val="0"/>
      <c:spPr>
        <a:noFill/>
        <a:ln>
          <a:noFill/>
        </a:ln>
        <a:effectLst/>
      </c:spPr>
    </c:title>
    <c:autoTitleDeleted val="0"/>
    <c:plotArea>
      <c:layout>
        <c:manualLayout>
          <c:layoutTarget val="inner"/>
          <c:xMode val="edge"/>
          <c:yMode val="edge"/>
          <c:x val="7.4238436458418489E-2"/>
          <c:y val="0.18591362126245847"/>
          <c:w val="0.66801859975115563"/>
          <c:h val="0.5457103207217769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'8CuantíaPrest'!$D$12:$D$20</c:f>
              <c:numCache>
                <c:formatCode>0.0%</c:formatCode>
                <c:ptCount val="9"/>
                <c:pt idx="0">
                  <c:v>1.1304564163222193E-3</c:v>
                </c:pt>
                <c:pt idx="1">
                  <c:v>3.9718738951861763E-4</c:v>
                </c:pt>
                <c:pt idx="2">
                  <c:v>4.2904967461186933E-3</c:v>
                </c:pt>
                <c:pt idx="3">
                  <c:v>0.14850880141066994</c:v>
                </c:pt>
                <c:pt idx="4">
                  <c:v>0.3032765777286992</c:v>
                </c:pt>
                <c:pt idx="5">
                  <c:v>0.52185185346840612</c:v>
                </c:pt>
                <c:pt idx="6">
                  <c:v>2.018672172003963E-2</c:v>
                </c:pt>
                <c:pt idx="7">
                  <c:v>3.055287611681674E-4</c:v>
                </c:pt>
                <c:pt idx="8">
                  <c:v>5.2376359057400126E-5</c:v>
                </c:pt>
              </c:numCache>
            </c:numRef>
          </c:val>
          <c:extLst>
            <c:ext xmlns:c16="http://schemas.microsoft.com/office/drawing/2014/chart" uri="{C3380CC4-5D6E-409C-BE32-E72D297353CC}">
              <c16:uniqueId val="{00000000-FE47-43F0-893F-E3F679C8820C}"/>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'8CuantíaPrest'!$D$28:$D$36</c:f>
              <c:numCache>
                <c:formatCode>0.0%</c:formatCode>
                <c:ptCount val="9"/>
                <c:pt idx="0">
                  <c:v>2.8097780275358248E-4</c:v>
                </c:pt>
                <c:pt idx="1">
                  <c:v>8.4293340826074739E-4</c:v>
                </c:pt>
                <c:pt idx="2">
                  <c:v>1.4048890137679123E-3</c:v>
                </c:pt>
                <c:pt idx="3">
                  <c:v>5.8724360775498738E-2</c:v>
                </c:pt>
                <c:pt idx="4">
                  <c:v>5.3666760325934253E-2</c:v>
                </c:pt>
                <c:pt idx="5">
                  <c:v>0.12531610002809779</c:v>
                </c:pt>
                <c:pt idx="6">
                  <c:v>0.12306827760606912</c:v>
                </c:pt>
                <c:pt idx="7">
                  <c:v>0.42764821579095252</c:v>
                </c:pt>
                <c:pt idx="8">
                  <c:v>0.20904748524866534</c:v>
                </c:pt>
              </c:numCache>
            </c:numRef>
          </c:val>
          <c:extLst>
            <c:ext xmlns:c16="http://schemas.microsoft.com/office/drawing/2014/chart" uri="{C3380CC4-5D6E-409C-BE32-E72D297353CC}">
              <c16:uniqueId val="{00000001-FE47-43F0-893F-E3F679C8820C}"/>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'8CuantíaPrest'!$J$12:$J$20</c:f>
              <c:numCache>
                <c:formatCode>0.0%</c:formatCode>
                <c:ptCount val="9"/>
                <c:pt idx="0">
                  <c:v>1.6318562843691389E-2</c:v>
                </c:pt>
                <c:pt idx="1">
                  <c:v>2.2710744223432893E-3</c:v>
                </c:pt>
                <c:pt idx="2">
                  <c:v>9.9901756892966046E-3</c:v>
                </c:pt>
                <c:pt idx="3">
                  <c:v>0.14093420263597739</c:v>
                </c:pt>
                <c:pt idx="4">
                  <c:v>0.10170075404774361</c:v>
                </c:pt>
                <c:pt idx="5">
                  <c:v>0.1910254283782232</c:v>
                </c:pt>
                <c:pt idx="6">
                  <c:v>0.22805159676946044</c:v>
                </c:pt>
                <c:pt idx="7">
                  <c:v>0.109904691427332</c:v>
                </c:pt>
                <c:pt idx="8">
                  <c:v>0.19980351378593209</c:v>
                </c:pt>
              </c:numCache>
            </c:numRef>
          </c:val>
          <c:extLst>
            <c:ext xmlns:c16="http://schemas.microsoft.com/office/drawing/2014/chart" uri="{C3380CC4-5D6E-409C-BE32-E72D297353CC}">
              <c16:uniqueId val="{00000002-FE47-43F0-893F-E3F679C8820C}"/>
            </c:ext>
          </c:extLst>
        </c:ser>
        <c:dLbls>
          <c:showLegendKey val="0"/>
          <c:showVal val="0"/>
          <c:showCatName val="0"/>
          <c:showSerName val="0"/>
          <c:showPercent val="0"/>
          <c:showBubbleSize val="0"/>
        </c:dLbls>
        <c:gapWidth val="50"/>
        <c:overlap val="-27"/>
        <c:axId val="-2058249744"/>
        <c:axId val="-2095907840"/>
      </c:barChart>
      <c:catAx>
        <c:axId val="-205824974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7840"/>
        <c:crosses val="autoZero"/>
        <c:auto val="1"/>
        <c:lblAlgn val="ctr"/>
        <c:lblOffset val="100"/>
        <c:noMultiLvlLbl val="0"/>
      </c:catAx>
      <c:valAx>
        <c:axId val="-20959078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744"/>
        <c:crosses val="autoZero"/>
        <c:crossBetween val="between"/>
        <c:majorUnit val="0.2"/>
      </c:valAx>
      <c:spPr>
        <a:noFill/>
        <a:ln w="25400">
          <a:noFill/>
        </a:ln>
      </c:spPr>
    </c:plotArea>
    <c:legend>
      <c:legendPos val="r"/>
      <c:layout>
        <c:manualLayout>
          <c:xMode val="edge"/>
          <c:yMode val="edge"/>
          <c:x val="0.75283255683005013"/>
          <c:y val="0.20264482634756276"/>
          <c:w val="0.18257690107075719"/>
          <c:h val="0.73757947834167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Distribución de la cuantía de las Prestaciones Económicas (euros). </a:t>
            </a:r>
            <a:r>
              <a:rPr lang="en-US" sz="900" b="1" baseline="0"/>
              <a:t> GRADO III</a:t>
            </a:r>
            <a:endParaRPr lang="en-US" sz="900" b="1"/>
          </a:p>
        </c:rich>
      </c:tx>
      <c:layout>
        <c:manualLayout>
          <c:xMode val="edge"/>
          <c:yMode val="edge"/>
          <c:x val="0.10812170886412595"/>
          <c:y val="3.9139671568087196E-2"/>
        </c:manualLayout>
      </c:layout>
      <c:overlay val="0"/>
      <c:spPr>
        <a:noFill/>
        <a:ln>
          <a:noFill/>
        </a:ln>
        <a:effectLst/>
      </c:spPr>
    </c:title>
    <c:autoTitleDeleted val="0"/>
    <c:plotArea>
      <c:layout>
        <c:manualLayout>
          <c:layoutTarget val="inner"/>
          <c:xMode val="edge"/>
          <c:yMode val="edge"/>
          <c:x val="9.2260885681231877E-2"/>
          <c:y val="0.16182665782776981"/>
          <c:w val="0.75733171159011725"/>
          <c:h val="0.6596429787521035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'8CuantíaPrest'!$E$12:$E$20</c:f>
              <c:numCache>
                <c:formatCode>0.0%</c:formatCode>
                <c:ptCount val="9"/>
                <c:pt idx="0">
                  <c:v>1.1441881372208488E-3</c:v>
                </c:pt>
                <c:pt idx="1">
                  <c:v>2.7923639063127855E-4</c:v>
                </c:pt>
                <c:pt idx="2">
                  <c:v>1.6005012633744015E-3</c:v>
                </c:pt>
                <c:pt idx="3">
                  <c:v>1.1114970475859673E-2</c:v>
                </c:pt>
                <c:pt idx="4">
                  <c:v>0.18711562429765238</c:v>
                </c:pt>
                <c:pt idx="5">
                  <c:v>0.27377425440478381</c:v>
                </c:pt>
                <c:pt idx="6">
                  <c:v>0.49469791389984269</c:v>
                </c:pt>
                <c:pt idx="7">
                  <c:v>3.0205204693895621E-2</c:v>
                </c:pt>
                <c:pt idx="8">
                  <c:v>6.8106436739336239E-5</c:v>
                </c:pt>
              </c:numCache>
            </c:numRef>
          </c:val>
          <c:extLst>
            <c:ext xmlns:c16="http://schemas.microsoft.com/office/drawing/2014/chart" uri="{C3380CC4-5D6E-409C-BE32-E72D297353CC}">
              <c16:uniqueId val="{00000000-D438-43EF-A1B3-FD8FCB43CC1D}"/>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'8CuantíaPrest'!$E$28:$E$36</c:f>
              <c:numCache>
                <c:formatCode>0.0%</c:formatCode>
                <c:ptCount val="9"/>
                <c:pt idx="0">
                  <c:v>1.0067114093959733E-3</c:v>
                </c:pt>
                <c:pt idx="1">
                  <c:v>3.355704697986577E-4</c:v>
                </c:pt>
                <c:pt idx="2">
                  <c:v>1.0067114093959733E-3</c:v>
                </c:pt>
                <c:pt idx="3">
                  <c:v>1.3422818791946308E-3</c:v>
                </c:pt>
                <c:pt idx="4">
                  <c:v>5.5033557046979868E-2</c:v>
                </c:pt>
                <c:pt idx="5">
                  <c:v>3.8255033557046979E-2</c:v>
                </c:pt>
                <c:pt idx="6">
                  <c:v>4.832214765100671E-2</c:v>
                </c:pt>
                <c:pt idx="7">
                  <c:v>0.15067114093959733</c:v>
                </c:pt>
                <c:pt idx="8">
                  <c:v>0.70402684563758389</c:v>
                </c:pt>
              </c:numCache>
            </c:numRef>
          </c:val>
          <c:extLst>
            <c:ext xmlns:c16="http://schemas.microsoft.com/office/drawing/2014/chart" uri="{C3380CC4-5D6E-409C-BE32-E72D297353CC}">
              <c16:uniqueId val="{00000001-D438-43EF-A1B3-FD8FCB43CC1D}"/>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'8CuantíaPrest'!$K$12:$K$20</c:f>
              <c:numCache>
                <c:formatCode>0.0%</c:formatCode>
                <c:ptCount val="9"/>
                <c:pt idx="0">
                  <c:v>1.2274612714805722E-2</c:v>
                </c:pt>
                <c:pt idx="1">
                  <c:v>5.0791500888851271E-4</c:v>
                </c:pt>
                <c:pt idx="2">
                  <c:v>7.9150088885126552E-3</c:v>
                </c:pt>
                <c:pt idx="3">
                  <c:v>1.7904004063320073E-2</c:v>
                </c:pt>
                <c:pt idx="4">
                  <c:v>0.16847258669827025</c:v>
                </c:pt>
                <c:pt idx="5">
                  <c:v>7.5947402579079545E-2</c:v>
                </c:pt>
                <c:pt idx="6">
                  <c:v>0.14670278506729875</c:v>
                </c:pt>
                <c:pt idx="7">
                  <c:v>0.20821693614379638</c:v>
                </c:pt>
                <c:pt idx="8">
                  <c:v>0.36205874883602812</c:v>
                </c:pt>
              </c:numCache>
            </c:numRef>
          </c:val>
          <c:extLst>
            <c:ext xmlns:c16="http://schemas.microsoft.com/office/drawing/2014/chart" uri="{C3380CC4-5D6E-409C-BE32-E72D297353CC}">
              <c16:uniqueId val="{00000002-D438-43EF-A1B3-FD8FCB43CC1D}"/>
            </c:ext>
          </c:extLst>
        </c:ser>
        <c:dLbls>
          <c:showLegendKey val="0"/>
          <c:showVal val="0"/>
          <c:showCatName val="0"/>
          <c:showSerName val="0"/>
          <c:showPercent val="0"/>
          <c:showBubbleSize val="0"/>
        </c:dLbls>
        <c:gapWidth val="50"/>
        <c:overlap val="-27"/>
        <c:axId val="-2095912736"/>
        <c:axId val="-2095909472"/>
      </c:barChart>
      <c:catAx>
        <c:axId val="-209591273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9472"/>
        <c:crosses val="autoZero"/>
        <c:auto val="1"/>
        <c:lblAlgn val="ctr"/>
        <c:lblOffset val="100"/>
        <c:noMultiLvlLbl val="0"/>
      </c:catAx>
      <c:valAx>
        <c:axId val="-20959094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736"/>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chemeClr val="accent1">
                    <a:lumMod val="50000"/>
                  </a:schemeClr>
                </a:solidFill>
                <a:latin typeface="+mn-lt"/>
              </a:defRPr>
            </a:pPr>
            <a:r>
              <a:rPr lang="en-US" sz="1100" b="1">
                <a:solidFill>
                  <a:schemeClr val="accent1">
                    <a:lumMod val="50000"/>
                  </a:schemeClr>
                </a:solidFill>
                <a:latin typeface="+mn-lt"/>
              </a:rPr>
              <a:t>Tiempo medio desde la Solicitud de dependencia</a:t>
            </a:r>
            <a:r>
              <a:rPr lang="en-US" sz="1100" b="1" baseline="0">
                <a:solidFill>
                  <a:schemeClr val="accent1">
                    <a:lumMod val="50000"/>
                  </a:schemeClr>
                </a:solidFill>
                <a:latin typeface="+mn-lt"/>
              </a:rPr>
              <a:t> hasta la Resolución de Prestación (días)</a:t>
            </a:r>
            <a:endParaRPr lang="en-US" sz="1100" b="1">
              <a:solidFill>
                <a:schemeClr val="accent1">
                  <a:lumMod val="50000"/>
                </a:schemeClr>
              </a:solidFill>
              <a:latin typeface="+mn-lt"/>
            </a:endParaRPr>
          </a:p>
        </c:rich>
      </c:tx>
      <c:layout>
        <c:manualLayout>
          <c:xMode val="edge"/>
          <c:yMode val="edge"/>
          <c:x val="0.16727867100444779"/>
          <c:y val="1.0683727034120735E-2"/>
        </c:manualLayout>
      </c:layout>
      <c:overlay val="0"/>
    </c:title>
    <c:autoTitleDeleted val="0"/>
    <c:plotArea>
      <c:layout>
        <c:manualLayout>
          <c:layoutTarget val="inner"/>
          <c:xMode val="edge"/>
          <c:yMode val="edge"/>
          <c:x val="0.12526096033402923"/>
          <c:y val="6.7744258530183732E-2"/>
          <c:w val="0.84551148225469763"/>
          <c:h val="0.67535974409448829"/>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4"/>
            <c:invertIfNegative val="0"/>
            <c:bubble3D val="0"/>
            <c:spPr>
              <a:solidFill>
                <a:schemeClr val="accent1">
                  <a:lumMod val="50000"/>
                </a:schemeClr>
              </a:solidFill>
              <a:ln w="12700">
                <a:solidFill>
                  <a:srgbClr val="000000"/>
                </a:solidFill>
                <a:prstDash val="solid"/>
              </a:ln>
            </c:spPr>
            <c:extLst>
              <c:ext xmlns:c16="http://schemas.microsoft.com/office/drawing/2014/chart" uri="{C3380CC4-5D6E-409C-BE32-E72D297353CC}">
                <c16:uniqueId val="{00000006-54D3-47CB-B024-215BA3F11768}"/>
              </c:ext>
            </c:extLst>
          </c:dPt>
          <c:dPt>
            <c:idx val="5"/>
            <c:invertIfNegative val="0"/>
            <c:bubble3D val="0"/>
            <c:extLst>
              <c:ext xmlns:c16="http://schemas.microsoft.com/office/drawing/2014/chart" uri="{C3380CC4-5D6E-409C-BE32-E72D297353CC}">
                <c16:uniqueId val="{00000000-F0B9-4BE1-AAFB-F7F36F8DDABA}"/>
              </c:ext>
            </c:extLst>
          </c:dPt>
          <c:dPt>
            <c:idx val="6"/>
            <c:invertIfNegative val="0"/>
            <c:bubble3D val="0"/>
            <c:extLst>
              <c:ext xmlns:c16="http://schemas.microsoft.com/office/drawing/2014/chart" uri="{C3380CC4-5D6E-409C-BE32-E72D297353CC}">
                <c16:uniqueId val="{00000002-F0B9-4BE1-AAFB-F7F36F8DDABA}"/>
              </c:ext>
            </c:extLst>
          </c:dPt>
          <c:dPt>
            <c:idx val="7"/>
            <c:invertIfNegative val="0"/>
            <c:bubble3D val="0"/>
            <c:extLst>
              <c:ext xmlns:c16="http://schemas.microsoft.com/office/drawing/2014/chart" uri="{C3380CC4-5D6E-409C-BE32-E72D297353CC}">
                <c16:uniqueId val="{00000003-F0B9-4BE1-AAFB-F7F36F8DDABA}"/>
              </c:ext>
            </c:extLst>
          </c:dPt>
          <c:dPt>
            <c:idx val="8"/>
            <c:invertIfNegative val="0"/>
            <c:bubble3D val="0"/>
            <c:extLst>
              <c:ext xmlns:c16="http://schemas.microsoft.com/office/drawing/2014/chart" uri="{C3380CC4-5D6E-409C-BE32-E72D297353CC}">
                <c16:uniqueId val="{00000004-F0B9-4BE1-AAFB-F7F36F8DDABA}"/>
              </c:ext>
            </c:extLst>
          </c:dPt>
          <c:dPt>
            <c:idx val="9"/>
            <c:invertIfNegative val="0"/>
            <c:bubble3D val="0"/>
            <c:extLst>
              <c:ext xmlns:c16="http://schemas.microsoft.com/office/drawing/2014/chart" uri="{C3380CC4-5D6E-409C-BE32-E72D297353CC}">
                <c16:uniqueId val="{00000005-F0B9-4BE1-AAFB-F7F36F8DDABA}"/>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B9-4BE1-AAFB-F7F36F8DDABA}"/>
                </c:ext>
              </c:extLst>
            </c:dLbl>
            <c:dLbl>
              <c:idx val="1"/>
              <c:layout>
                <c:manualLayout>
                  <c:x val="-2.4395371320756874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B9-4BE1-AAFB-F7F36F8DDABA}"/>
                </c:ext>
              </c:extLst>
            </c:dLbl>
            <c:dLbl>
              <c:idx val="3"/>
              <c:layout>
                <c:manualLayout>
                  <c:x val="-4.8790742641513747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B9-4BE1-AAFB-F7F36F8DDABA}"/>
                </c:ext>
              </c:extLst>
            </c:dLbl>
            <c:dLbl>
              <c:idx val="5"/>
              <c:layout>
                <c:manualLayout>
                  <c:x val="0"/>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B9-4BE1-AAFB-F7F36F8DDABA}"/>
                </c:ext>
              </c:extLst>
            </c:dLbl>
            <c:dLbl>
              <c:idx val="6"/>
              <c:layout>
                <c:manualLayout>
                  <c:x val="2.6613439787091992E-3"/>
                  <c:y val="6.8376068376067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B9-4BE1-AAFB-F7F36F8DDABA}"/>
                </c:ext>
              </c:extLst>
            </c:dLbl>
            <c:dLbl>
              <c:idx val="7"/>
              <c:layout>
                <c:manualLayout>
                  <c:x val="-4.8790742641513747E-17"/>
                  <c:y val="8.33333333333333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B9-4BE1-AAFB-F7F36F8DDABA}"/>
                </c:ext>
              </c:extLst>
            </c:dLbl>
            <c:dLbl>
              <c:idx val="8"/>
              <c:layout>
                <c:manualLayout>
                  <c:x val="0"/>
                  <c:y val="6.2500000000000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B9-4BE1-AAFB-F7F36F8DDABA}"/>
                </c:ext>
              </c:extLst>
            </c:dLbl>
            <c:spPr>
              <a:noFill/>
              <a:ln w="25400">
                <a:noFill/>
              </a:ln>
            </c:spPr>
            <c:txPr>
              <a:bodyPr wrap="square" lIns="38100" tIns="19050" rIns="38100" bIns="19050" anchor="ctr">
                <a:spAutoFit/>
              </a:bodyPr>
              <a:lstStyle/>
              <a:p>
                <a:pPr>
                  <a:defRPr sz="900">
                    <a:solidFill>
                      <a:schemeClr val="accent1"/>
                    </a:solidFill>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'9TiempoEspera'!$P$13:$P$32</c:f>
              <c:strCache>
                <c:ptCount val="20"/>
                <c:pt idx="0">
                  <c:v>Andalucía</c:v>
                </c:pt>
                <c:pt idx="1">
                  <c:v>Canarias</c:v>
                </c:pt>
                <c:pt idx="2">
                  <c:v>Murcia, Región de</c:v>
                </c:pt>
                <c:pt idx="3">
                  <c:v>Galicia</c:v>
                </c:pt>
                <c:pt idx="4">
                  <c:v>TOTAL</c:v>
                </c:pt>
                <c:pt idx="5">
                  <c:v>Asturias, Principado de</c:v>
                </c:pt>
                <c:pt idx="6">
                  <c:v>Comunitat Valenciana</c:v>
                </c:pt>
                <c:pt idx="7">
                  <c:v>Extremadura</c:v>
                </c:pt>
                <c:pt idx="8">
                  <c:v>Madrid, Comunidad de*</c:v>
                </c:pt>
                <c:pt idx="9">
                  <c:v>Melilla</c:v>
                </c:pt>
                <c:pt idx="10">
                  <c:v>Cataluña</c:v>
                </c:pt>
                <c:pt idx="11">
                  <c:v>Balears, Illes</c:v>
                </c:pt>
                <c:pt idx="12">
                  <c:v>Aragón</c:v>
                </c:pt>
                <c:pt idx="13">
                  <c:v>Cantabria</c:v>
                </c:pt>
                <c:pt idx="14">
                  <c:v>Rioja, La</c:v>
                </c:pt>
                <c:pt idx="15">
                  <c:v>Navarra, Comunidad Foral de</c:v>
                </c:pt>
                <c:pt idx="16">
                  <c:v>Castilla - La Mancha</c:v>
                </c:pt>
                <c:pt idx="17">
                  <c:v>País Vasco*</c:v>
                </c:pt>
                <c:pt idx="18">
                  <c:v>Castilla y León*</c:v>
                </c:pt>
                <c:pt idx="19">
                  <c:v>Ceuta</c:v>
                </c:pt>
              </c:strCache>
            </c:strRef>
          </c:cat>
          <c:val>
            <c:numRef>
              <c:f>'9TiempoEspera'!$Q$13:$Q$32</c:f>
              <c:numCache>
                <c:formatCode>#,##0</c:formatCode>
                <c:ptCount val="20"/>
                <c:pt idx="0">
                  <c:v>593.78</c:v>
                </c:pt>
                <c:pt idx="1">
                  <c:v>585.08000000000004</c:v>
                </c:pt>
                <c:pt idx="2">
                  <c:v>513.53</c:v>
                </c:pt>
                <c:pt idx="3">
                  <c:v>384.89</c:v>
                </c:pt>
                <c:pt idx="4">
                  <c:v>331.39</c:v>
                </c:pt>
                <c:pt idx="5">
                  <c:v>319.42</c:v>
                </c:pt>
                <c:pt idx="6">
                  <c:v>317.88</c:v>
                </c:pt>
                <c:pt idx="7">
                  <c:v>293.31</c:v>
                </c:pt>
                <c:pt idx="8">
                  <c:v>291.68</c:v>
                </c:pt>
                <c:pt idx="9">
                  <c:v>270.74</c:v>
                </c:pt>
                <c:pt idx="10">
                  <c:v>268.42</c:v>
                </c:pt>
                <c:pt idx="11">
                  <c:v>247.53</c:v>
                </c:pt>
                <c:pt idx="12">
                  <c:v>210.21</c:v>
                </c:pt>
                <c:pt idx="13">
                  <c:v>210.08</c:v>
                </c:pt>
                <c:pt idx="14">
                  <c:v>198.01</c:v>
                </c:pt>
                <c:pt idx="15">
                  <c:v>197.66</c:v>
                </c:pt>
                <c:pt idx="16">
                  <c:v>195.11</c:v>
                </c:pt>
                <c:pt idx="17">
                  <c:v>131.88999999999999</c:v>
                </c:pt>
                <c:pt idx="18">
                  <c:v>127.04</c:v>
                </c:pt>
                <c:pt idx="19">
                  <c:v>59.83</c:v>
                </c:pt>
              </c:numCache>
            </c:numRef>
          </c:val>
          <c:extLst>
            <c:ext xmlns:c16="http://schemas.microsoft.com/office/drawing/2014/chart" uri="{C3380CC4-5D6E-409C-BE32-E72D297353CC}">
              <c16:uniqueId val="{00000009-F0B9-4BE1-AAFB-F7F36F8DDABA}"/>
            </c:ext>
          </c:extLst>
        </c:ser>
        <c:dLbls>
          <c:showLegendKey val="0"/>
          <c:showVal val="0"/>
          <c:showCatName val="0"/>
          <c:showSerName val="0"/>
          <c:showPercent val="0"/>
          <c:showBubbleSize val="0"/>
        </c:dLbls>
        <c:gapWidth val="20"/>
        <c:axId val="-2095908928"/>
        <c:axId val="-2095911104"/>
      </c:barChart>
      <c:catAx>
        <c:axId val="-2095908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chemeClr val="accent1"/>
                </a:solidFill>
                <a:latin typeface="+mn-lt"/>
                <a:ea typeface="Arial"/>
                <a:cs typeface="Arial"/>
              </a:defRPr>
            </a:pPr>
            <a:endParaRPr lang="es-ES"/>
          </a:p>
        </c:txPr>
        <c:crossAx val="-2095911104"/>
        <c:crosses val="autoZero"/>
        <c:auto val="1"/>
        <c:lblAlgn val="ctr"/>
        <c:lblOffset val="100"/>
        <c:tickLblSkip val="1"/>
        <c:tickMarkSkip val="1"/>
        <c:noMultiLvlLbl val="0"/>
      </c:catAx>
      <c:valAx>
        <c:axId val="-2095911104"/>
        <c:scaling>
          <c:orientation val="minMax"/>
          <c:max val="1004"/>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959089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B-686B-498B-ACF0-F46FF0C502D2}"/>
              </c:ext>
            </c:extLst>
          </c:dPt>
          <c:dPt>
            <c:idx val="8"/>
            <c:invertIfNegative val="0"/>
            <c:bubble3D val="0"/>
            <c:extLst>
              <c:ext xmlns:c16="http://schemas.microsoft.com/office/drawing/2014/chart" uri="{C3380CC4-5D6E-409C-BE32-E72D297353CC}">
                <c16:uniqueId val="{00000000-686B-498B-ACF0-F46FF0C502D2}"/>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686B-498B-ACF0-F46FF0C502D2}"/>
              </c:ext>
            </c:extLst>
          </c:dPt>
          <c:dPt>
            <c:idx val="10"/>
            <c:invertIfNegative val="0"/>
            <c:bubble3D val="0"/>
            <c:extLst>
              <c:ext xmlns:c16="http://schemas.microsoft.com/office/drawing/2014/chart" uri="{C3380CC4-5D6E-409C-BE32-E72D297353CC}">
                <c16:uniqueId val="{00000003-686B-498B-ACF0-F46FF0C502D2}"/>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6B-498B-ACF0-F46FF0C502D2}"/>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6B-498B-ACF0-F46FF0C502D2}"/>
                </c:ext>
              </c:extLst>
            </c:dLbl>
            <c:dLbl>
              <c:idx val="2"/>
              <c:layout>
                <c:manualLayout>
                  <c:x val="2.7951769186746393E-3"/>
                  <c:y val="4.813477737665440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6B-498B-ACF0-F46FF0C502D2}"/>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6B-498B-ACF0-F46FF0C502D2}"/>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6B-498B-ACF0-F46FF0C502D2}"/>
                </c:ext>
              </c:extLst>
            </c:dLbl>
            <c:dLbl>
              <c:idx val="5"/>
              <c:layout>
                <c:manualLayout>
                  <c:x val="3.3497479174240674E-3"/>
                  <c:y val="7.878601381723835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6B-498B-ACF0-F46FF0C502D2}"/>
                </c:ext>
              </c:extLst>
            </c:dLbl>
            <c:dLbl>
              <c:idx val="6"/>
              <c:layout>
                <c:manualLayout>
                  <c:x val="-1.1236051714712023E-5"/>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6B-498B-ACF0-F46FF0C502D2}"/>
                </c:ext>
              </c:extLst>
            </c:dLbl>
            <c:dLbl>
              <c:idx val="7"/>
              <c:layout>
                <c:manualLayout>
                  <c:x val="-2.7624886520266766E-3"/>
                  <c:y val="4.38193501674359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B-498B-ACF0-F46FF0C502D2}"/>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6B-498B-ACF0-F46FF0C502D2}"/>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6B-498B-ACF0-F46FF0C502D2}"/>
                </c:ext>
              </c:extLst>
            </c:dLbl>
            <c:dLbl>
              <c:idx val="10"/>
              <c:layout>
                <c:manualLayout>
                  <c:x val="2.8032193394921293E-3"/>
                  <c:y val="9.626934564213984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6B-498B-ACF0-F46FF0C502D2}"/>
                </c:ext>
              </c:extLst>
            </c:dLbl>
            <c:dLbl>
              <c:idx val="11"/>
              <c:layout>
                <c:manualLayout>
                  <c:x val="2.8033071211462316E-3"/>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686B-498B-ACF0-F46FF0C502D2}"/>
                </c:ext>
              </c:extLst>
            </c:dLbl>
            <c:dLbl>
              <c:idx val="13"/>
              <c:layout>
                <c:manualLayout>
                  <c:x val="-1.1232540448470264E-3"/>
                  <c:y val="4.1550668235436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86B-498B-ACF0-F46FF0C502D2}"/>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86B-498B-ACF0-F46FF0C502D2}"/>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6B-498B-ACF0-F46FF0C502D2}"/>
                </c:ext>
              </c:extLst>
            </c:dLbl>
            <c:dLbl>
              <c:idx val="16"/>
              <c:layout>
                <c:manualLayout>
                  <c:x val="1.0025062656641603E-2"/>
                  <c:y val="7.220216606498106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86B-498B-ACF0-F46FF0C502D2}"/>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86B-498B-ACF0-F46FF0C502D2}"/>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86B-498B-ACF0-F46FF0C502D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'24asolcasaad_pobl'!$AK$11:$AK$29</c:f>
              <c:strCache>
                <c:ptCount val="19"/>
                <c:pt idx="0">
                  <c:v>Ceuta y Melilla</c:v>
                </c:pt>
                <c:pt idx="1">
                  <c:v>Castilla y León</c:v>
                </c:pt>
                <c:pt idx="2">
                  <c:v>País Vasco</c:v>
                </c:pt>
                <c:pt idx="3">
                  <c:v>Murcia, Región de</c:v>
                </c:pt>
                <c:pt idx="4">
                  <c:v>Andalucía</c:v>
                </c:pt>
                <c:pt idx="5">
                  <c:v>Extremadura</c:v>
                </c:pt>
                <c:pt idx="6">
                  <c:v>Cantabria</c:v>
                </c:pt>
                <c:pt idx="7">
                  <c:v>Asturias, Principado de</c:v>
                </c:pt>
                <c:pt idx="8">
                  <c:v>Cataluña</c:v>
                </c:pt>
                <c:pt idx="9">
                  <c:v>TOTAL</c:v>
                </c:pt>
                <c:pt idx="10">
                  <c:v>Rioja, La</c:v>
                </c:pt>
                <c:pt idx="11">
                  <c:v>Comunitat Valenciana</c:v>
                </c:pt>
                <c:pt idx="12">
                  <c:v>Castilla - La Mancha</c:v>
                </c:pt>
                <c:pt idx="13">
                  <c:v>Canarias</c:v>
                </c:pt>
                <c:pt idx="14">
                  <c:v>Balears, Illes</c:v>
                </c:pt>
                <c:pt idx="15">
                  <c:v>Galicia</c:v>
                </c:pt>
                <c:pt idx="16">
                  <c:v>Madrid, Comunidad de</c:v>
                </c:pt>
                <c:pt idx="17">
                  <c:v>Aragón</c:v>
                </c:pt>
                <c:pt idx="18">
                  <c:v>Navarra, Comunidad Foral de</c:v>
                </c:pt>
              </c:strCache>
            </c:strRef>
          </c:cat>
          <c:val>
            <c:numRef>
              <c:f>'24asolcasaad_pobl'!$AL$11:$AL$29</c:f>
              <c:numCache>
                <c:formatCode>0.00</c:formatCode>
                <c:ptCount val="19"/>
                <c:pt idx="0">
                  <c:v>1.9778422187523237</c:v>
                </c:pt>
                <c:pt idx="1">
                  <c:v>1.8331396174868064</c:v>
                </c:pt>
                <c:pt idx="2">
                  <c:v>1.8052448678052284</c:v>
                </c:pt>
                <c:pt idx="3">
                  <c:v>1.7383915275272932</c:v>
                </c:pt>
                <c:pt idx="4">
                  <c:v>1.6934604902690338</c:v>
                </c:pt>
                <c:pt idx="5">
                  <c:v>1.6455531837692148</c:v>
                </c:pt>
                <c:pt idx="6">
                  <c:v>1.4983985393612815</c:v>
                </c:pt>
                <c:pt idx="7">
                  <c:v>1.4578631452581032</c:v>
                </c:pt>
                <c:pt idx="8">
                  <c:v>1.455451521380166</c:v>
                </c:pt>
                <c:pt idx="9">
                  <c:v>1.4362908500625755</c:v>
                </c:pt>
                <c:pt idx="10">
                  <c:v>1.3772257944236634</c:v>
                </c:pt>
                <c:pt idx="11">
                  <c:v>1.3678013155783115</c:v>
                </c:pt>
                <c:pt idx="12">
                  <c:v>1.3580805524960557</c:v>
                </c:pt>
                <c:pt idx="13">
                  <c:v>1.3287386755537598</c:v>
                </c:pt>
                <c:pt idx="14">
                  <c:v>1.2862261461715101</c:v>
                </c:pt>
                <c:pt idx="15">
                  <c:v>1.2338257041492453</c:v>
                </c:pt>
                <c:pt idx="16">
                  <c:v>1.0639628284687972</c:v>
                </c:pt>
                <c:pt idx="17">
                  <c:v>1.0379807687703677</c:v>
                </c:pt>
                <c:pt idx="18">
                  <c:v>0.96779441989373893</c:v>
                </c:pt>
              </c:numCache>
            </c:numRef>
          </c:val>
          <c:extLst>
            <c:ext xmlns:c16="http://schemas.microsoft.com/office/drawing/2014/chart" uri="{C3380CC4-5D6E-409C-BE32-E72D297353CC}">
              <c16:uniqueId val="{00000013-686B-498B-ACF0-F46FF0C502D2}"/>
            </c:ext>
          </c:extLst>
        </c:ser>
        <c:dLbls>
          <c:showLegendKey val="0"/>
          <c:showVal val="0"/>
          <c:showCatName val="0"/>
          <c:showSerName val="0"/>
          <c:showPercent val="0"/>
          <c:showBubbleSize val="0"/>
        </c:dLbls>
        <c:gapWidth val="20"/>
        <c:axId val="711915360"/>
        <c:axId val="711916448"/>
      </c:barChart>
      <c:catAx>
        <c:axId val="711915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solidFill>
                  <a:sysClr val="windowText" lastClr="000000"/>
                </a:solidFill>
                <a:latin typeface="+mn-lt"/>
              </a:defRPr>
            </a:pPr>
            <a:endParaRPr lang="es-ES"/>
          </a:p>
        </c:txPr>
        <c:crossAx val="711916448"/>
        <c:crosses val="autoZero"/>
        <c:auto val="1"/>
        <c:lblAlgn val="ctr"/>
        <c:lblOffset val="100"/>
        <c:tickLblSkip val="1"/>
        <c:tickMarkSkip val="1"/>
        <c:noMultiLvlLbl val="0"/>
      </c:catAx>
      <c:valAx>
        <c:axId val="7119164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536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chemeClr val="accent1">
              <a:lumMod val="50000"/>
            </a:schemeClr>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spPr>
              <a:solidFill>
                <a:schemeClr val="accent1"/>
              </a:solidFill>
              <a:ln>
                <a:noFill/>
              </a:ln>
              <a:effectLst/>
            </c:spPr>
            <c:extLst>
              <c:ext xmlns:c16="http://schemas.microsoft.com/office/drawing/2014/chart" uri="{C3380CC4-5D6E-409C-BE32-E72D297353CC}">
                <c16:uniqueId val="{00000000-6C81-47B0-B1AF-BAF6FD9CCEB2}"/>
              </c:ext>
            </c:extLst>
          </c:dPt>
          <c:dPt>
            <c:idx val="10"/>
            <c:invertIfNegative val="0"/>
            <c:bubble3D val="0"/>
            <c:spPr>
              <a:solidFill>
                <a:schemeClr val="accent1"/>
              </a:solidFill>
              <a:ln>
                <a:noFill/>
              </a:ln>
              <a:effectLst/>
            </c:spPr>
            <c:extLst>
              <c:ext xmlns:c16="http://schemas.microsoft.com/office/drawing/2014/chart" uri="{C3380CC4-5D6E-409C-BE32-E72D297353CC}">
                <c16:uniqueId val="{0000000F-6C81-47B0-B1AF-BAF6FD9CCEB2}"/>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01-6C81-47B0-B1AF-BAF6FD9CCEB2}"/>
              </c:ext>
            </c:extLst>
          </c:dPt>
          <c:dPt>
            <c:idx val="12"/>
            <c:invertIfNegative val="0"/>
            <c:bubble3D val="0"/>
            <c:extLst>
              <c:ext xmlns:c16="http://schemas.microsoft.com/office/drawing/2014/chart" uri="{C3380CC4-5D6E-409C-BE32-E72D297353CC}">
                <c16:uniqueId val="{00000002-6C81-47B0-B1AF-BAF6FD9CCEB2}"/>
              </c:ext>
            </c:extLst>
          </c:dPt>
          <c:dPt>
            <c:idx val="13"/>
            <c:invertIfNegative val="0"/>
            <c:bubble3D val="0"/>
            <c:extLst>
              <c:ext xmlns:c16="http://schemas.microsoft.com/office/drawing/2014/chart" uri="{C3380CC4-5D6E-409C-BE32-E72D297353CC}">
                <c16:uniqueId val="{00000004-6C81-47B0-B1AF-BAF6FD9CCEB2}"/>
              </c:ext>
            </c:extLst>
          </c:dPt>
          <c:dPt>
            <c:idx val="14"/>
            <c:invertIfNegative val="0"/>
            <c:bubble3D val="0"/>
            <c:extLst>
              <c:ext xmlns:c16="http://schemas.microsoft.com/office/drawing/2014/chart" uri="{C3380CC4-5D6E-409C-BE32-E72D297353CC}">
                <c16:uniqueId val="{00000005-6C81-47B0-B1AF-BAF6FD9CCEB2}"/>
              </c:ext>
            </c:extLst>
          </c:dPt>
          <c:dLbls>
            <c:dLbl>
              <c:idx val="0"/>
              <c:layout>
                <c:manualLayout>
                  <c:x val="0"/>
                  <c:y val="-3.0478894636931943E-3"/>
                </c:manualLayout>
              </c:layout>
              <c:tx>
                <c:rich>
                  <a:bodyPr/>
                  <a:lstStyle/>
                  <a:p>
                    <a:fld id="{691CEF47-4D0B-4CE9-99BB-0EA8FDE91901}" type="CELLRANGE">
                      <a:rPr lang="en-US" baseline="0"/>
                      <a:pPr/>
                      <a:t>[CELLRANGE]</a:t>
                    </a:fld>
                    <a:r>
                      <a:rPr lang="en-US" baseline="0"/>
                      <a:t>
</a:t>
                    </a:r>
                    <a:fld id="{F8362FA1-9330-4E24-A227-47EADD7243D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6C81-47B0-B1AF-BAF6FD9CCEB2}"/>
                </c:ext>
              </c:extLst>
            </c:dLbl>
            <c:dLbl>
              <c:idx val="1"/>
              <c:layout>
                <c:manualLayout>
                  <c:x val="0"/>
                  <c:y val="-1.7720988787653831E-2"/>
                </c:manualLayout>
              </c:layout>
              <c:tx>
                <c:rich>
                  <a:bodyPr/>
                  <a:lstStyle/>
                  <a:p>
                    <a:fld id="{C83D0600-4F39-47DA-B04C-B784F0C422C8}" type="CELLRANGE">
                      <a:rPr lang="en-US" baseline="0"/>
                      <a:pPr/>
                      <a:t>[CELLRANGE]</a:t>
                    </a:fld>
                    <a:r>
                      <a:rPr lang="en-US" baseline="0"/>
                      <a:t>
</a:t>
                    </a:r>
                    <a:fld id="{58E987E4-05BD-4C8D-B9D0-47E1EFA9ABC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6C81-47B0-B1AF-BAF6FD9CCEB2}"/>
                </c:ext>
              </c:extLst>
            </c:dLbl>
            <c:dLbl>
              <c:idx val="2"/>
              <c:layout>
                <c:manualLayout>
                  <c:x val="-3.1535065771196298E-17"/>
                  <c:y val="-8.2036905618415919E-3"/>
                </c:manualLayout>
              </c:layout>
              <c:tx>
                <c:rich>
                  <a:bodyPr/>
                  <a:lstStyle/>
                  <a:p>
                    <a:fld id="{BCEE31F2-EFB9-4BC1-A2F5-1D1CF686ACE9}" type="CELLRANGE">
                      <a:rPr lang="en-US" baseline="0"/>
                      <a:pPr/>
                      <a:t>[CELLRANGE]</a:t>
                    </a:fld>
                    <a:r>
                      <a:rPr lang="en-US" baseline="0"/>
                      <a:t>
</a:t>
                    </a:r>
                    <a:fld id="{34A5F830-0B57-436B-82A6-71181E09DB1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6C81-47B0-B1AF-BAF6FD9CCEB2}"/>
                </c:ext>
              </c:extLst>
            </c:dLbl>
            <c:dLbl>
              <c:idx val="3"/>
              <c:layout>
                <c:manualLayout>
                  <c:x val="0"/>
                  <c:y val="-1.6731786998662599E-2"/>
                </c:manualLayout>
              </c:layout>
              <c:tx>
                <c:rich>
                  <a:bodyPr/>
                  <a:lstStyle/>
                  <a:p>
                    <a:fld id="{6756376C-F218-401D-8DC0-4985963D523C}" type="CELLRANGE">
                      <a:rPr lang="en-US" baseline="0"/>
                      <a:pPr/>
                      <a:t>[CELLRANGE]</a:t>
                    </a:fld>
                    <a:r>
                      <a:rPr lang="en-US" baseline="0"/>
                      <a:t>
</a:t>
                    </a:r>
                    <a:fld id="{B471BDA0-44A0-4025-94BF-0FDEBB016B2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6C81-47B0-B1AF-BAF6FD9CCEB2}"/>
                </c:ext>
              </c:extLst>
            </c:dLbl>
            <c:dLbl>
              <c:idx val="4"/>
              <c:layout>
                <c:manualLayout>
                  <c:x val="-3.1535065771196298E-17"/>
                  <c:y val="-8.7159103644407574E-3"/>
                </c:manualLayout>
              </c:layout>
              <c:tx>
                <c:rich>
                  <a:bodyPr/>
                  <a:lstStyle/>
                  <a:p>
                    <a:fld id="{9CBC5F5B-86D0-47C8-AD5F-D1BB43701E77}" type="CELLRANGE">
                      <a:rPr lang="en-US" baseline="0"/>
                      <a:pPr/>
                      <a:t>[CELLRANGE]</a:t>
                    </a:fld>
                    <a:r>
                      <a:rPr lang="en-US" baseline="0"/>
                      <a:t>
</a:t>
                    </a:r>
                    <a:fld id="{B5B5338C-9380-4091-8D6C-4BC0B4F8B2D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6C81-47B0-B1AF-BAF6FD9CCEB2}"/>
                </c:ext>
              </c:extLst>
            </c:dLbl>
            <c:dLbl>
              <c:idx val="5"/>
              <c:layout>
                <c:manualLayout>
                  <c:x val="0"/>
                  <c:y val="-1.7646335475998459E-2"/>
                </c:manualLayout>
              </c:layout>
              <c:tx>
                <c:rich>
                  <a:bodyPr/>
                  <a:lstStyle/>
                  <a:p>
                    <a:fld id="{EFA0D61F-8CEB-4C2C-B85D-1B197BAF1DDF}" type="CELLRANGE">
                      <a:rPr lang="en-US" baseline="0"/>
                      <a:pPr/>
                      <a:t>[CELLRANGE]</a:t>
                    </a:fld>
                    <a:r>
                      <a:rPr lang="en-US" baseline="0"/>
                      <a:t>
</a:t>
                    </a:r>
                    <a:fld id="{D9A3F7CA-715D-4849-9E18-897B2BE6C0D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6C81-47B0-B1AF-BAF6FD9CCEB2}"/>
                </c:ext>
              </c:extLst>
            </c:dLbl>
            <c:dLbl>
              <c:idx val="6"/>
              <c:layout>
                <c:manualLayout>
                  <c:x val="0"/>
                  <c:y val="-2.4497184516648868E-2"/>
                </c:manualLayout>
              </c:layout>
              <c:tx>
                <c:rich>
                  <a:bodyPr/>
                  <a:lstStyle/>
                  <a:p>
                    <a:fld id="{34478B3B-D59C-4980-A268-6E17D6C193A2}" type="CELLRANGE">
                      <a:rPr lang="en-US" baseline="0"/>
                      <a:pPr/>
                      <a:t>[CELLRANGE]</a:t>
                    </a:fld>
                    <a:r>
                      <a:rPr lang="en-US" baseline="0"/>
                      <a:t>
</a:t>
                    </a:r>
                    <a:fld id="{7A6A3AE3-4AD0-4CB9-A668-3F73C9752CC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6C81-47B0-B1AF-BAF6FD9CCEB2}"/>
                </c:ext>
              </c:extLst>
            </c:dLbl>
            <c:dLbl>
              <c:idx val="7"/>
              <c:layout>
                <c:manualLayout>
                  <c:x val="0"/>
                  <c:y val="-2.2163314926720738E-2"/>
                </c:manualLayout>
              </c:layout>
              <c:tx>
                <c:rich>
                  <a:bodyPr/>
                  <a:lstStyle/>
                  <a:p>
                    <a:fld id="{E70FCF41-6CCB-485F-A54C-A53D33627FA5}" type="CELLRANGE">
                      <a:rPr lang="en-US" baseline="0"/>
                      <a:pPr/>
                      <a:t>[CELLRANGE]</a:t>
                    </a:fld>
                    <a:r>
                      <a:rPr lang="en-US" baseline="0"/>
                      <a:t>
</a:t>
                    </a:r>
                    <a:fld id="{204B8981-9AB9-4E8E-8A6D-C0AA4E4CEB6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6C81-47B0-B1AF-BAF6FD9CCEB2}"/>
                </c:ext>
              </c:extLst>
            </c:dLbl>
            <c:dLbl>
              <c:idx val="8"/>
              <c:layout>
                <c:manualLayout>
                  <c:x val="0"/>
                  <c:y val="-2.1526309661573512E-2"/>
                </c:manualLayout>
              </c:layout>
              <c:tx>
                <c:rich>
                  <a:bodyPr/>
                  <a:lstStyle/>
                  <a:p>
                    <a:fld id="{33CACF07-98CB-4D03-9273-3CE9ABB664B7}" type="CELLRANGE">
                      <a:rPr lang="en-US" baseline="0"/>
                      <a:pPr/>
                      <a:t>[CELLRANGE]</a:t>
                    </a:fld>
                    <a:r>
                      <a:rPr lang="en-US" baseline="0"/>
                      <a:t>
</a:t>
                    </a:r>
                    <a:fld id="{5F1A9C49-2C7C-4B7E-AFE9-EB3D3E98E6A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6C81-47B0-B1AF-BAF6FD9CCEB2}"/>
                </c:ext>
              </c:extLst>
            </c:dLbl>
            <c:dLbl>
              <c:idx val="9"/>
              <c:layout>
                <c:manualLayout>
                  <c:x val="-6.3070131542392597E-17"/>
                  <c:y val="-2.7204139026626207E-2"/>
                </c:manualLayout>
              </c:layout>
              <c:tx>
                <c:rich>
                  <a:bodyPr/>
                  <a:lstStyle/>
                  <a:p>
                    <a:fld id="{56009E09-925E-4C37-8272-1A67047C3138}" type="CELLRANGE">
                      <a:rPr lang="en-US" baseline="0"/>
                      <a:pPr/>
                      <a:t>[CELLRANGE]</a:t>
                    </a:fld>
                    <a:r>
                      <a:rPr lang="en-US" baseline="0"/>
                      <a:t>
</a:t>
                    </a:r>
                    <a:fld id="{131D979E-3105-49BF-A6BF-7B8F4463F37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6C81-47B0-B1AF-BAF6FD9CCEB2}"/>
                </c:ext>
              </c:extLst>
            </c:dLbl>
            <c:dLbl>
              <c:idx val="10"/>
              <c:layout>
                <c:manualLayout>
                  <c:x val="0"/>
                  <c:y val="-3.0493788971617027E-2"/>
                </c:manualLayout>
              </c:layout>
              <c:tx>
                <c:rich>
                  <a:bodyPr/>
                  <a:lstStyle/>
                  <a:p>
                    <a:fld id="{04703C67-1BE1-4D19-97CC-FEA66455C9B7}" type="CELLRANGE">
                      <a:rPr lang="en-US" baseline="0">
                        <a:solidFill>
                          <a:sysClr val="windowText" lastClr="000000"/>
                        </a:solidFill>
                      </a:rPr>
                      <a:pPr/>
                      <a:t>[CELLRANGE]</a:t>
                    </a:fld>
                    <a:r>
                      <a:rPr lang="en-US" baseline="0">
                        <a:solidFill>
                          <a:sysClr val="windowText" lastClr="000000"/>
                        </a:solidFill>
                      </a:rPr>
                      <a:t>
</a:t>
                    </a:r>
                    <a:fld id="{C01F6191-68E9-41C9-BA3C-57C427657B5E}"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6C81-47B0-B1AF-BAF6FD9CCEB2}"/>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43E802E4-B27A-4097-8556-860A8158E5C2}" type="CELLRANGE">
                      <a:rPr lang="en-US" baseline="0">
                        <a:solidFill>
                          <a:schemeClr val="bg1"/>
                        </a:solidFill>
                      </a:rPr>
                      <a:pPr>
                        <a:defRPr b="1">
                          <a:solidFill>
                            <a:schemeClr val="bg1"/>
                          </a:solidFill>
                        </a:defRPr>
                      </a:pPr>
                      <a:t>[CELLRANGE]</a:t>
                    </a:fld>
                    <a:r>
                      <a:rPr lang="en-US" baseline="0">
                        <a:solidFill>
                          <a:schemeClr val="bg1"/>
                        </a:solidFill>
                      </a:rPr>
                      <a:t>
</a:t>
                    </a:r>
                    <a:fld id="{191590D9-A45F-4928-848B-8F85E97389ED}"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C81-47B0-B1AF-BAF6FD9CCEB2}"/>
                </c:ext>
              </c:extLst>
            </c:dLbl>
            <c:dLbl>
              <c:idx val="12"/>
              <c:layout>
                <c:manualLayout>
                  <c:x val="0"/>
                  <c:y val="-4.5254437921412038E-2"/>
                </c:manualLayout>
              </c:layout>
              <c:tx>
                <c:rich>
                  <a:bodyPr/>
                  <a:lstStyle/>
                  <a:p>
                    <a:fld id="{0C08A066-962F-4CDC-8AD9-654B51909B93}" type="CELLRANGE">
                      <a:rPr lang="en-US" baseline="0"/>
                      <a:pPr/>
                      <a:t>[CELLRANGE]</a:t>
                    </a:fld>
                    <a:r>
                      <a:rPr lang="en-US" baseline="0"/>
                      <a:t>
</a:t>
                    </a:r>
                    <a:fld id="{AED7FF71-2CD8-4906-8B9E-FD64FE709D1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6C81-47B0-B1AF-BAF6FD9CCEB2}"/>
                </c:ext>
              </c:extLst>
            </c:dLbl>
            <c:dLbl>
              <c:idx val="13"/>
              <c:layout>
                <c:manualLayout>
                  <c:x val="0"/>
                  <c:y val="-4.0625206045864781E-2"/>
                </c:manualLayout>
              </c:layout>
              <c:tx>
                <c:rich>
                  <a:bodyPr/>
                  <a:lstStyle/>
                  <a:p>
                    <a:fld id="{5BC9379E-01F7-4FE5-9CE8-0E9621B3F70C}" type="CELLRANGE">
                      <a:rPr lang="en-US" baseline="0"/>
                      <a:pPr/>
                      <a:t>[CELLRANGE]</a:t>
                    </a:fld>
                    <a:r>
                      <a:rPr lang="en-US" baseline="0"/>
                      <a:t>
</a:t>
                    </a:r>
                    <a:fld id="{A85DDA65-2800-42F3-857A-DA772DA2EAF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6C81-47B0-B1AF-BAF6FD9CCEB2}"/>
                </c:ext>
              </c:extLst>
            </c:dLbl>
            <c:dLbl>
              <c:idx val="14"/>
              <c:layout>
                <c:manualLayout>
                  <c:x val="0"/>
                  <c:y val="-4.4239261865835058E-2"/>
                </c:manualLayout>
              </c:layout>
              <c:tx>
                <c:rich>
                  <a:bodyPr/>
                  <a:lstStyle/>
                  <a:p>
                    <a:fld id="{4BAAC6E8-C8C8-4F1E-A527-391613B1BC15}" type="CELLRANGE">
                      <a:rPr lang="en-US" baseline="0"/>
                      <a:pPr/>
                      <a:t>[CELLRANGE]</a:t>
                    </a:fld>
                    <a:r>
                      <a:rPr lang="en-US" baseline="0"/>
                      <a:t>
</a:t>
                    </a:r>
                    <a:fld id="{671EB171-8999-42FC-8DCD-D859C0C575F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C81-47B0-B1AF-BAF6FD9CCEB2}"/>
                </c:ext>
              </c:extLst>
            </c:dLbl>
            <c:dLbl>
              <c:idx val="15"/>
              <c:layout>
                <c:manualLayout>
                  <c:x val="0"/>
                  <c:y val="-4.177061671082595E-2"/>
                </c:manualLayout>
              </c:layout>
              <c:tx>
                <c:rich>
                  <a:bodyPr/>
                  <a:lstStyle/>
                  <a:p>
                    <a:fld id="{7BD64B9B-8BFF-45B2-93A1-758425E6D11B}" type="CELLRANGE">
                      <a:rPr lang="en-US" baseline="0"/>
                      <a:pPr/>
                      <a:t>[CELLRANGE]</a:t>
                    </a:fld>
                    <a:r>
                      <a:rPr lang="en-US" baseline="0"/>
                      <a:t>
</a:t>
                    </a:r>
                    <a:fld id="{4183C42A-F34E-47B2-87F4-8B6CA3AC18D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6C81-47B0-B1AF-BAF6FD9CCEB2}"/>
                </c:ext>
              </c:extLst>
            </c:dLbl>
            <c:dLbl>
              <c:idx val="16"/>
              <c:layout>
                <c:manualLayout>
                  <c:x val="-1.2614026308478519E-16"/>
                  <c:y val="-5.4237901395508381E-2"/>
                </c:manualLayout>
              </c:layout>
              <c:tx>
                <c:rich>
                  <a:bodyPr/>
                  <a:lstStyle/>
                  <a:p>
                    <a:fld id="{2EA6DFFB-AE6D-4AF2-B8DE-130ED764B710}" type="CELLRANGE">
                      <a:rPr lang="en-US" baseline="0"/>
                      <a:pPr/>
                      <a:t>[CELLRANGE]</a:t>
                    </a:fld>
                    <a:r>
                      <a:rPr lang="en-US" baseline="0"/>
                      <a:t>
</a:t>
                    </a:r>
                    <a:fld id="{16474F88-BA5F-45CC-B5E3-D8BE05039B2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6C81-47B0-B1AF-BAF6FD9CCEB2}"/>
                </c:ext>
              </c:extLst>
            </c:dLbl>
            <c:dLbl>
              <c:idx val="17"/>
              <c:layout>
                <c:manualLayout>
                  <c:x val="0"/>
                  <c:y val="-5.7139753723992361E-2"/>
                </c:manualLayout>
              </c:layout>
              <c:tx>
                <c:rich>
                  <a:bodyPr/>
                  <a:lstStyle/>
                  <a:p>
                    <a:fld id="{B666579C-8B81-43E6-910B-DD80B6A89424}" type="CELLRANGE">
                      <a:rPr lang="en-US" baseline="0"/>
                      <a:pPr/>
                      <a:t>[CELLRANGE]</a:t>
                    </a:fld>
                    <a:r>
                      <a:rPr lang="en-US" baseline="0"/>
                      <a:t>
</a:t>
                    </a:r>
                    <a:fld id="{B6CD5004-18C1-4C1D-AFC8-7B4E65DE6D1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6C81-47B0-B1AF-BAF6FD9CCEB2}"/>
                </c:ext>
              </c:extLst>
            </c:dLbl>
            <c:dLbl>
              <c:idx val="18"/>
              <c:layout>
                <c:manualLayout>
                  <c:x val="-1.2614026308478519E-16"/>
                  <c:y val="-5.958878195039137E-2"/>
                </c:manualLayout>
              </c:layout>
              <c:tx>
                <c:rich>
                  <a:bodyPr/>
                  <a:lstStyle/>
                  <a:p>
                    <a:fld id="{787DC4C2-0D9F-4EC7-87AE-6773E0CC3CAC}" type="CELLRANGE">
                      <a:rPr lang="en-US" baseline="0"/>
                      <a:pPr/>
                      <a:t>[CELLRANGE]</a:t>
                    </a:fld>
                    <a:r>
                      <a:rPr lang="en-US" baseline="0"/>
                      <a:t>
</a:t>
                    </a:r>
                    <a:fld id="{C9B1EB48-9A34-4343-91AC-7F4CD1ED499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6C81-47B0-B1AF-BAF6FD9CCEB2}"/>
                </c:ext>
              </c:extLst>
            </c:dLbl>
            <c:dLbl>
              <c:idx val="19"/>
              <c:layout>
                <c:manualLayout>
                  <c:x val="0"/>
                  <c:y val="-8.3345064135550109E-2"/>
                </c:manualLayout>
              </c:layout>
              <c:tx>
                <c:rich>
                  <a:bodyPr/>
                  <a:lstStyle/>
                  <a:p>
                    <a:fld id="{858F586A-ADCA-46E7-8573-20EB09E21D03}" type="CELLRANGE">
                      <a:rPr lang="en-US" baseline="0"/>
                      <a:pPr/>
                      <a:t>[CELLRANGE]</a:t>
                    </a:fld>
                    <a:r>
                      <a:rPr lang="en-US" baseline="0"/>
                      <a:t>
</a:t>
                    </a:r>
                    <a:fld id="{184A9859-417C-47C4-85BA-9F91BA9E32B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'11ListaEspera'!$L$13:$L$32</c:f>
              <c:strCache>
                <c:ptCount val="20"/>
                <c:pt idx="0">
                  <c:v>Castilla y León</c:v>
                </c:pt>
                <c:pt idx="1">
                  <c:v>Aragón</c:v>
                </c:pt>
                <c:pt idx="2">
                  <c:v>Asturias, Principado de</c:v>
                </c:pt>
                <c:pt idx="3">
                  <c:v>Galicia</c:v>
                </c:pt>
                <c:pt idx="4">
                  <c:v>Ceuta</c:v>
                </c:pt>
                <c:pt idx="5">
                  <c:v>Navarra, Comunidad Foral de</c:v>
                </c:pt>
                <c:pt idx="6">
                  <c:v>Cantabria</c:v>
                </c:pt>
                <c:pt idx="7">
                  <c:v>Castilla - La Mancha</c:v>
                </c:pt>
                <c:pt idx="8">
                  <c:v>Andalucía</c:v>
                </c:pt>
                <c:pt idx="9">
                  <c:v>Madrid, Comunidad de</c:v>
                </c:pt>
                <c:pt idx="10">
                  <c:v>Comunitat Valenciana</c:v>
                </c:pt>
                <c:pt idx="11">
                  <c:v>Media Nacional</c:v>
                </c:pt>
                <c:pt idx="12">
                  <c:v>Melilla</c:v>
                </c:pt>
                <c:pt idx="13">
                  <c:v>Extremadura</c:v>
                </c:pt>
                <c:pt idx="14">
                  <c:v>Murcia, Región de</c:v>
                </c:pt>
                <c:pt idx="15">
                  <c:v>Balears, Illes</c:v>
                </c:pt>
                <c:pt idx="16">
                  <c:v>Canarias</c:v>
                </c:pt>
                <c:pt idx="17">
                  <c:v>Rioja, La</c:v>
                </c:pt>
                <c:pt idx="18">
                  <c:v>Cataluña</c:v>
                </c:pt>
                <c:pt idx="19">
                  <c:v>País Vasco</c:v>
                </c:pt>
              </c:strCache>
            </c:strRef>
          </c:cat>
          <c:val>
            <c:numRef>
              <c:f>'11ListaEspera'!$O$13:$O$32</c:f>
              <c:numCache>
                <c:formatCode>0.00%</c:formatCode>
                <c:ptCount val="20"/>
                <c:pt idx="0">
                  <c:v>0.99881726788882319</c:v>
                </c:pt>
                <c:pt idx="1">
                  <c:v>0.99816254416961125</c:v>
                </c:pt>
                <c:pt idx="2">
                  <c:v>0.98367118865054481</c:v>
                </c:pt>
                <c:pt idx="3">
                  <c:v>0.98154281780514097</c:v>
                </c:pt>
                <c:pt idx="4">
                  <c:v>0.96746987951807228</c:v>
                </c:pt>
                <c:pt idx="5">
                  <c:v>0.96554591897350595</c:v>
                </c:pt>
                <c:pt idx="6">
                  <c:v>0.95859769867727718</c:v>
                </c:pt>
                <c:pt idx="7">
                  <c:v>0.94204393505253103</c:v>
                </c:pt>
                <c:pt idx="8">
                  <c:v>0.9379261474960161</c:v>
                </c:pt>
                <c:pt idx="9">
                  <c:v>0.93759781105176543</c:v>
                </c:pt>
                <c:pt idx="10">
                  <c:v>0.93675422642297024</c:v>
                </c:pt>
                <c:pt idx="11">
                  <c:v>0.9181805485359702</c:v>
                </c:pt>
                <c:pt idx="12">
                  <c:v>0.89603524229074893</c:v>
                </c:pt>
                <c:pt idx="13">
                  <c:v>0.88653388019746049</c:v>
                </c:pt>
                <c:pt idx="14">
                  <c:v>0.87501502223290473</c:v>
                </c:pt>
                <c:pt idx="15">
                  <c:v>0.87278486430956259</c:v>
                </c:pt>
                <c:pt idx="16">
                  <c:v>0.86906355193251406</c:v>
                </c:pt>
                <c:pt idx="17">
                  <c:v>0.86621166791323856</c:v>
                </c:pt>
                <c:pt idx="18">
                  <c:v>0.83575031283826839</c:v>
                </c:pt>
                <c:pt idx="19">
                  <c:v>0.82931892201424429</c:v>
                </c:pt>
              </c:numCache>
            </c:numRef>
          </c:val>
          <c:extLst>
            <c:ext xmlns:c15="http://schemas.microsoft.com/office/drawing/2012/chart" uri="{02D57815-91ED-43cb-92C2-25804820EDAC}">
              <c15:datalabelsRange>
                <c15:f>'11ListaEspera'!$M$13:$M$32</c15:f>
                <c15:dlblRangeCache>
                  <c:ptCount val="20"/>
                  <c:pt idx="0">
                    <c:v>124.986</c:v>
                  </c:pt>
                  <c:pt idx="1">
                    <c:v>42.372</c:v>
                  </c:pt>
                  <c:pt idx="2">
                    <c:v>31.687</c:v>
                  </c:pt>
                  <c:pt idx="3">
                    <c:v>75.568</c:v>
                  </c:pt>
                  <c:pt idx="4">
                    <c:v>1.606</c:v>
                  </c:pt>
                  <c:pt idx="5">
                    <c:v>16.254</c:v>
                  </c:pt>
                  <c:pt idx="6">
                    <c:v>17.828</c:v>
                  </c:pt>
                  <c:pt idx="7">
                    <c:v>73.974</c:v>
                  </c:pt>
                  <c:pt idx="8">
                    <c:v>287.223</c:v>
                  </c:pt>
                  <c:pt idx="9">
                    <c:v>185.725</c:v>
                  </c:pt>
                  <c:pt idx="10">
                    <c:v>157.089</c:v>
                  </c:pt>
                  <c:pt idx="11">
                    <c:v>1.466.080</c:v>
                  </c:pt>
                  <c:pt idx="12">
                    <c:v>2.034</c:v>
                  </c:pt>
                  <c:pt idx="13">
                    <c:v>36.097</c:v>
                  </c:pt>
                  <c:pt idx="14">
                    <c:v>43.686</c:v>
                  </c:pt>
                  <c:pt idx="15">
                    <c:v>30.585</c:v>
                  </c:pt>
                  <c:pt idx="16">
                    <c:v>42.857</c:v>
                  </c:pt>
                  <c:pt idx="17">
                    <c:v>9.265</c:v>
                  </c:pt>
                  <c:pt idx="18">
                    <c:v>217.728</c:v>
                  </c:pt>
                  <c:pt idx="19">
                    <c:v>69.516</c:v>
                  </c:pt>
                </c15:dlblRangeCache>
              </c15:datalabelsRange>
            </c:ext>
            <c:ext xmlns:c16="http://schemas.microsoft.com/office/drawing/2014/chart" uri="{C3380CC4-5D6E-409C-BE32-E72D297353CC}">
              <c16:uniqueId val="{00000015-6C81-47B0-B1AF-BAF6FD9CCEB2}"/>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spPr>
              <a:solidFill>
                <a:schemeClr val="accent2"/>
              </a:solidFill>
              <a:ln>
                <a:noFill/>
              </a:ln>
              <a:effectLst/>
            </c:spPr>
            <c:extLst>
              <c:ext xmlns:c16="http://schemas.microsoft.com/office/drawing/2014/chart" uri="{C3380CC4-5D6E-409C-BE32-E72D297353CC}">
                <c16:uniqueId val="{00000016-6C81-47B0-B1AF-BAF6FD9CCEB2}"/>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25-6C81-47B0-B1AF-BAF6FD9CCEB2}"/>
              </c:ext>
            </c:extLst>
          </c:dPt>
          <c:dPt>
            <c:idx val="11"/>
            <c:invertIfNegative val="0"/>
            <c:bubble3D val="0"/>
            <c:spPr>
              <a:solidFill>
                <a:schemeClr val="accent2">
                  <a:lumMod val="50000"/>
                </a:schemeClr>
              </a:solidFill>
              <a:ln>
                <a:noFill/>
              </a:ln>
              <a:effectLst/>
            </c:spPr>
            <c:extLst>
              <c:ext xmlns:c16="http://schemas.microsoft.com/office/drawing/2014/chart" uri="{C3380CC4-5D6E-409C-BE32-E72D297353CC}">
                <c16:uniqueId val="{00000017-6C81-47B0-B1AF-BAF6FD9CCEB2}"/>
              </c:ext>
            </c:extLst>
          </c:dPt>
          <c:dPt>
            <c:idx val="12"/>
            <c:invertIfNegative val="0"/>
            <c:bubble3D val="0"/>
            <c:extLst>
              <c:ext xmlns:c16="http://schemas.microsoft.com/office/drawing/2014/chart" uri="{C3380CC4-5D6E-409C-BE32-E72D297353CC}">
                <c16:uniqueId val="{00000018-6C81-47B0-B1AF-BAF6FD9CCEB2}"/>
              </c:ext>
            </c:extLst>
          </c:dPt>
          <c:dPt>
            <c:idx val="13"/>
            <c:invertIfNegative val="0"/>
            <c:bubble3D val="0"/>
            <c:extLst>
              <c:ext xmlns:c16="http://schemas.microsoft.com/office/drawing/2014/chart" uri="{C3380CC4-5D6E-409C-BE32-E72D297353CC}">
                <c16:uniqueId val="{0000001A-6C81-47B0-B1AF-BAF6FD9CCEB2}"/>
              </c:ext>
            </c:extLst>
          </c:dPt>
          <c:dPt>
            <c:idx val="14"/>
            <c:invertIfNegative val="0"/>
            <c:bubble3D val="0"/>
            <c:extLst>
              <c:ext xmlns:c16="http://schemas.microsoft.com/office/drawing/2014/chart" uri="{C3380CC4-5D6E-409C-BE32-E72D297353CC}">
                <c16:uniqueId val="{0000001B-6C81-47B0-B1AF-BAF6FD9CCEB2}"/>
              </c:ext>
            </c:extLst>
          </c:dPt>
          <c:dLbls>
            <c:dLbl>
              <c:idx val="0"/>
              <c:layout>
                <c:manualLayout>
                  <c:x val="0"/>
                  <c:y val="3.1604688373282543E-2"/>
                </c:manualLayout>
              </c:layout>
              <c:tx>
                <c:rich>
                  <a:bodyPr/>
                  <a:lstStyle/>
                  <a:p>
                    <a:fld id="{2C23149D-10B6-43C6-89A5-0AEA4C832184}" type="CELLRANGE">
                      <a:rPr lang="en-US" baseline="0"/>
                      <a:pPr/>
                      <a:t>[CELLRANGE]</a:t>
                    </a:fld>
                    <a:r>
                      <a:rPr lang="en-US" baseline="0"/>
                      <a:t>
</a:t>
                    </a:r>
                    <a:fld id="{DF38BEA7-8370-424C-835A-CB30BD72C63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6C81-47B0-B1AF-BAF6FD9CCEB2}"/>
                </c:ext>
              </c:extLst>
            </c:dLbl>
            <c:dLbl>
              <c:idx val="1"/>
              <c:layout>
                <c:manualLayout>
                  <c:x val="0"/>
                  <c:y val="2.5516538251466866E-2"/>
                </c:manualLayout>
              </c:layout>
              <c:tx>
                <c:rich>
                  <a:bodyPr/>
                  <a:lstStyle/>
                  <a:p>
                    <a:fld id="{A5E6E580-D3D3-487C-BC28-E551E994336D}" type="CELLRANGE">
                      <a:rPr lang="en-US" baseline="0"/>
                      <a:pPr/>
                      <a:t>[CELLRANGE]</a:t>
                    </a:fld>
                    <a:r>
                      <a:rPr lang="en-US" baseline="0"/>
                      <a:t>
</a:t>
                    </a:r>
                    <a:fld id="{B481A4BB-5ECA-4153-AC7F-F8545678BB4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6C81-47B0-B1AF-BAF6FD9CCEB2}"/>
                </c:ext>
              </c:extLst>
            </c:dLbl>
            <c:dLbl>
              <c:idx val="2"/>
              <c:layout>
                <c:manualLayout>
                  <c:x val="-3.1535065771196298E-17"/>
                  <c:y val="1.8306045519629735E-2"/>
                </c:manualLayout>
              </c:layout>
              <c:tx>
                <c:rich>
                  <a:bodyPr/>
                  <a:lstStyle/>
                  <a:p>
                    <a:fld id="{71C05651-85AE-4124-BAA8-71E017CC4486}" type="CELLRANGE">
                      <a:rPr lang="en-US" baseline="0"/>
                      <a:pPr/>
                      <a:t>[CELLRANGE]</a:t>
                    </a:fld>
                    <a:r>
                      <a:rPr lang="en-US" baseline="0"/>
                      <a:t>
</a:t>
                    </a:r>
                    <a:fld id="{D0605A22-3AEF-496A-BD8B-DE24322E621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6C81-47B0-B1AF-BAF6FD9CCEB2}"/>
                </c:ext>
              </c:extLst>
            </c:dLbl>
            <c:dLbl>
              <c:idx val="3"/>
              <c:layout>
                <c:manualLayout>
                  <c:x val="0"/>
                  <c:y val="1.7606919980550178E-2"/>
                </c:manualLayout>
              </c:layout>
              <c:tx>
                <c:rich>
                  <a:bodyPr/>
                  <a:lstStyle/>
                  <a:p>
                    <a:fld id="{3530ACF4-870B-4789-B346-53F3C3E744AC}" type="CELLRANGE">
                      <a:rPr lang="en-US" baseline="0"/>
                      <a:pPr/>
                      <a:t>[CELLRANGE]</a:t>
                    </a:fld>
                    <a:r>
                      <a:rPr lang="en-US" baseline="0"/>
                      <a:t>
</a:t>
                    </a:r>
                    <a:fld id="{7E54A5E8-FF95-45CC-916E-5115A525CF9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6C81-47B0-B1AF-BAF6FD9CCEB2}"/>
                </c:ext>
              </c:extLst>
            </c:dLbl>
            <c:dLbl>
              <c:idx val="4"/>
              <c:layout>
                <c:manualLayout>
                  <c:x val="1.3988426885235836E-3"/>
                  <c:y val="4.9774323583780256E-3"/>
                </c:manualLayout>
              </c:layout>
              <c:tx>
                <c:rich>
                  <a:bodyPr/>
                  <a:lstStyle/>
                  <a:p>
                    <a:fld id="{841C9696-485D-4D74-B07E-B66415941D9D}" type="CELLRANGE">
                      <a:rPr lang="en-US" baseline="0"/>
                      <a:pPr/>
                      <a:t>[CELLRANGE]</a:t>
                    </a:fld>
                    <a:r>
                      <a:rPr lang="en-US" baseline="0"/>
                      <a:t>
</a:t>
                    </a:r>
                    <a:fld id="{ACDBC692-1176-4B24-BAE6-75B51323D02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6C81-47B0-B1AF-BAF6FD9CCEB2}"/>
                </c:ext>
              </c:extLst>
            </c:dLbl>
            <c:dLbl>
              <c:idx val="5"/>
              <c:layout>
                <c:manualLayout>
                  <c:x val="0"/>
                  <c:y val="6.9874409880102319E-3"/>
                </c:manualLayout>
              </c:layout>
              <c:tx>
                <c:rich>
                  <a:bodyPr/>
                  <a:lstStyle/>
                  <a:p>
                    <a:fld id="{84E9F1F2-480F-4275-A3C0-F1F4BAA4F8EF}" type="CELLRANGE">
                      <a:rPr lang="en-US" baseline="0"/>
                      <a:pPr/>
                      <a:t>[CELLRANGE]</a:t>
                    </a:fld>
                    <a:r>
                      <a:rPr lang="en-US" baseline="0"/>
                      <a:t>
</a:t>
                    </a:r>
                    <a:fld id="{C97F0535-0E3A-41EC-8AF8-E08DE8554F2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6C81-47B0-B1AF-BAF6FD9CCEB2}"/>
                </c:ext>
              </c:extLst>
            </c:dLbl>
            <c:dLbl>
              <c:idx val="6"/>
              <c:layout>
                <c:manualLayout>
                  <c:x val="0"/>
                  <c:y val="9.2246790407103946E-3"/>
                </c:manualLayout>
              </c:layout>
              <c:tx>
                <c:rich>
                  <a:bodyPr/>
                  <a:lstStyle/>
                  <a:p>
                    <a:fld id="{33FD8E6F-5167-46D7-AD1E-21EB3AF38504}" type="CELLRANGE">
                      <a:rPr lang="en-US" baseline="0"/>
                      <a:pPr/>
                      <a:t>[CELLRANGE]</a:t>
                    </a:fld>
                    <a:r>
                      <a:rPr lang="en-US" baseline="0"/>
                      <a:t>
</a:t>
                    </a:r>
                    <a:fld id="{ADFFA214-8DA5-444B-A18F-665A6CDAF71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6C81-47B0-B1AF-BAF6FD9CCEB2}"/>
                </c:ext>
              </c:extLst>
            </c:dLbl>
            <c:dLbl>
              <c:idx val="7"/>
              <c:layout>
                <c:manualLayout>
                  <c:x val="0"/>
                  <c:y val="9.1976149447574578E-3"/>
                </c:manualLayout>
              </c:layout>
              <c:tx>
                <c:rich>
                  <a:bodyPr/>
                  <a:lstStyle/>
                  <a:p>
                    <a:fld id="{05AB0645-FE29-47E9-964C-337FB5E8A280}" type="CELLRANGE">
                      <a:rPr lang="en-US" baseline="0"/>
                      <a:pPr/>
                      <a:t>[CELLRANGE]</a:t>
                    </a:fld>
                    <a:r>
                      <a:rPr lang="en-US" baseline="0"/>
                      <a:t>
</a:t>
                    </a:r>
                    <a:fld id="{54FCD77B-EDEE-474B-821B-97E9BBF2466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6C81-47B0-B1AF-BAF6FD9CCEB2}"/>
                </c:ext>
              </c:extLst>
            </c:dLbl>
            <c:dLbl>
              <c:idx val="8"/>
              <c:layout>
                <c:manualLayout>
                  <c:x val="0"/>
                  <c:y val="4.1758628587786393E-4"/>
                </c:manualLayout>
              </c:layout>
              <c:tx>
                <c:rich>
                  <a:bodyPr/>
                  <a:lstStyle/>
                  <a:p>
                    <a:fld id="{EF8EAD4D-2A6B-4955-8944-A8C6FFDAB35F}" type="CELLRANGE">
                      <a:rPr lang="en-US" baseline="0"/>
                      <a:pPr/>
                      <a:t>[CELLRANGE]</a:t>
                    </a:fld>
                    <a:r>
                      <a:rPr lang="en-US" baseline="0"/>
                      <a:t>
</a:t>
                    </a:r>
                    <a:fld id="{D4E032A0-2434-481C-8512-B69B5836383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6C81-47B0-B1AF-BAF6FD9CCEB2}"/>
                </c:ext>
              </c:extLst>
            </c:dLbl>
            <c:dLbl>
              <c:idx val="9"/>
              <c:layout>
                <c:manualLayout>
                  <c:x val="2.1981847044738966E-4"/>
                  <c:y val="3.9761464878353191E-4"/>
                </c:manualLayout>
              </c:layout>
              <c:tx>
                <c:rich>
                  <a:bodyPr/>
                  <a:lstStyle/>
                  <a:p>
                    <a:fld id="{1CA41BF5-F8B1-4704-9216-69A0DF3C390D}" type="CELLRANGE">
                      <a:rPr lang="en-US" baseline="0"/>
                      <a:pPr/>
                      <a:t>[CELLRANGE]</a:t>
                    </a:fld>
                    <a:r>
                      <a:rPr lang="en-US" baseline="0"/>
                      <a:t>
</a:t>
                    </a:r>
                    <a:fld id="{0446D19D-E249-4FD5-AA73-C79BE7E87BD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6C81-47B0-B1AF-BAF6FD9CCEB2}"/>
                </c:ext>
              </c:extLst>
            </c:dLbl>
            <c:dLbl>
              <c:idx val="10"/>
              <c:layout>
                <c:manualLayout>
                  <c:x val="-7.4736049298195753E-4"/>
                  <c:y val="6.9248002878144858E-3"/>
                </c:manualLayout>
              </c:layout>
              <c:tx>
                <c:rich>
                  <a:bodyPr rot="-5400000" spcFirstLastPara="1" vertOverflow="ellipsis"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fld id="{2241D4FC-FFAC-45E3-A620-0C10B7FB55E3}" type="CELLRANGE">
                      <a:rPr lang="en-US" baseline="0">
                        <a:solidFill>
                          <a:sysClr val="windowText" lastClr="000000"/>
                        </a:solidFill>
                      </a:rPr>
                      <a:pPr>
                        <a:defRPr b="1">
                          <a:solidFill>
                            <a:sysClr val="windowText" lastClr="000000"/>
                          </a:solidFill>
                        </a:defRPr>
                      </a:pPr>
                      <a:t>[CELLRANGE]</a:t>
                    </a:fld>
                    <a:r>
                      <a:rPr lang="en-US" baseline="0">
                        <a:solidFill>
                          <a:sysClr val="windowText" lastClr="000000"/>
                        </a:solidFill>
                      </a:rPr>
                      <a:t>
</a:t>
                    </a:r>
                    <a:fld id="{E9596AB6-506A-48D7-8466-658C49CB49D7}" type="VALUE">
                      <a:rPr lang="en-US" baseline="0">
                        <a:solidFill>
                          <a:sysClr val="windowText" lastClr="000000"/>
                        </a:solidFill>
                      </a:rPr>
                      <a:pPr>
                        <a:defRPr b="1">
                          <a:solidFill>
                            <a:sysClr val="windowText" lastClr="000000"/>
                          </a:solidFill>
                        </a:defRPr>
                      </a:pPr>
                      <a:t>[VALOR]</a:t>
                    </a:fld>
                    <a:endParaRPr lang="en-US" baseline="0">
                      <a:solidFill>
                        <a:sysClr val="windowText" lastClr="000000"/>
                      </a:solidFill>
                    </a:endParaRPr>
                  </a:p>
                </c:rich>
              </c:tx>
              <c:spPr>
                <a:noFill/>
                <a:ln>
                  <a:noFill/>
                </a:ln>
                <a:effectLst/>
              </c:spPr>
              <c:txPr>
                <a:bodyPr rot="-5400000" spcFirstLastPara="1" vertOverflow="ellipsis"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layout>
                    <c:manualLayout>
                      <c:w val="5.0045217391304346E-2"/>
                      <c:h val="5.8577444174618347E-2"/>
                    </c:manualLayout>
                  </c15:layout>
                  <c15:dlblFieldTable/>
                  <c15:showDataLabelsRange val="1"/>
                </c:ext>
                <c:ext xmlns:c16="http://schemas.microsoft.com/office/drawing/2014/chart" uri="{C3380CC4-5D6E-409C-BE32-E72D297353CC}">
                  <c16:uniqueId val="{00000025-6C81-47B0-B1AF-BAF6FD9CCEB2}"/>
                </c:ext>
              </c:extLst>
            </c:dLbl>
            <c:dLbl>
              <c:idx val="11"/>
              <c:layout>
                <c:manualLayout>
                  <c:x val="0"/>
                  <c:y val="-1.9317912363758364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DB69146F-76D0-474E-BCB0-988A3253AADE}" type="CELLRANGE">
                      <a:rPr lang="en-US" baseline="0">
                        <a:solidFill>
                          <a:schemeClr val="bg1"/>
                        </a:solidFill>
                      </a:rPr>
                      <a:pPr>
                        <a:defRPr b="1">
                          <a:solidFill>
                            <a:schemeClr val="bg1"/>
                          </a:solidFill>
                        </a:defRPr>
                      </a:pPr>
                      <a:t>[CELLRANGE]</a:t>
                    </a:fld>
                    <a:r>
                      <a:rPr lang="en-US" baseline="0">
                        <a:solidFill>
                          <a:schemeClr val="bg1"/>
                        </a:solidFill>
                      </a:rPr>
                      <a:t>
</a:t>
                    </a:r>
                    <a:fld id="{A04F33F2-5A5F-47B0-8889-57A2789DE45C}"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6C81-47B0-B1AF-BAF6FD9CCEB2}"/>
                </c:ext>
              </c:extLst>
            </c:dLbl>
            <c:dLbl>
              <c:idx val="12"/>
              <c:layout>
                <c:manualLayout>
                  <c:x val="0"/>
                  <c:y val="-1.0791408083335474E-3"/>
                </c:manualLayout>
              </c:layout>
              <c:tx>
                <c:rich>
                  <a:bodyPr/>
                  <a:lstStyle/>
                  <a:p>
                    <a:fld id="{F0C8D5F9-6A1E-4258-B2C8-1E5C9E5C8E28}" type="CELLRANGE">
                      <a:rPr lang="en-US" baseline="0"/>
                      <a:pPr/>
                      <a:t>[CELLRANGE]</a:t>
                    </a:fld>
                    <a:r>
                      <a:rPr lang="en-US" baseline="0"/>
                      <a:t>
</a:t>
                    </a:r>
                    <a:fld id="{3FA361DE-E199-4415-B938-6B332ABF6C7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6C81-47B0-B1AF-BAF6FD9CCEB2}"/>
                </c:ext>
              </c:extLst>
            </c:dLbl>
            <c:dLbl>
              <c:idx val="13"/>
              <c:layout>
                <c:manualLayout>
                  <c:x val="1.3913043478260871E-3"/>
                  <c:y val="-3.1716829788799765E-3"/>
                </c:manualLayout>
              </c:layout>
              <c:tx>
                <c:rich>
                  <a:bodyPr/>
                  <a:lstStyle/>
                  <a:p>
                    <a:fld id="{9F890F83-CE34-4923-A537-BEFD190CF0E8}" type="CELLRANGE">
                      <a:rPr lang="en-US" baseline="0"/>
                      <a:pPr/>
                      <a:t>[CELLRANGE]</a:t>
                    </a:fld>
                    <a:r>
                      <a:rPr lang="en-US" baseline="0"/>
                      <a:t>
</a:t>
                    </a:r>
                    <a:fld id="{27BAD933-EC30-4FAA-949D-BD0913ED88C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6C81-47B0-B1AF-BAF6FD9CCEB2}"/>
                </c:ext>
              </c:extLst>
            </c:dLbl>
            <c:dLbl>
              <c:idx val="14"/>
              <c:layout>
                <c:manualLayout>
                  <c:x val="0"/>
                  <c:y val="-4.4010942613399925E-3"/>
                </c:manualLayout>
              </c:layout>
              <c:tx>
                <c:rich>
                  <a:bodyPr/>
                  <a:lstStyle/>
                  <a:p>
                    <a:fld id="{C5842424-57E0-45B9-A287-055C9AD4386C}" type="CELLRANGE">
                      <a:rPr lang="en-US" baseline="0"/>
                      <a:pPr/>
                      <a:t>[CELLRANGE]</a:t>
                    </a:fld>
                    <a:r>
                      <a:rPr lang="en-US" baseline="0"/>
                      <a:t>
</a:t>
                    </a:r>
                    <a:fld id="{E1C6B84F-EFC4-4CFE-A2BC-D625D56F912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6C81-47B0-B1AF-BAF6FD9CCEB2}"/>
                </c:ext>
              </c:extLst>
            </c:dLbl>
            <c:dLbl>
              <c:idx val="15"/>
              <c:layout>
                <c:manualLayout>
                  <c:x val="0"/>
                  <c:y val="-8.0925279663838501E-3"/>
                </c:manualLayout>
              </c:layout>
              <c:tx>
                <c:rich>
                  <a:bodyPr/>
                  <a:lstStyle/>
                  <a:p>
                    <a:fld id="{B104BF5F-F8B6-4C4F-A52D-1BC91133B35F}" type="CELLRANGE">
                      <a:rPr lang="en-US" baseline="0"/>
                      <a:pPr/>
                      <a:t>[CELLRANGE]</a:t>
                    </a:fld>
                    <a:r>
                      <a:rPr lang="en-US" baseline="0"/>
                      <a:t>
</a:t>
                    </a:r>
                    <a:fld id="{F78CD6CE-D853-4135-80E8-1FC86C3FAEF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6C81-47B0-B1AF-BAF6FD9CCEB2}"/>
                </c:ext>
              </c:extLst>
            </c:dLbl>
            <c:dLbl>
              <c:idx val="16"/>
              <c:layout>
                <c:manualLayout>
                  <c:x val="-1.1435865292817959E-16"/>
                  <c:y val="-1.2856898683467972E-2"/>
                </c:manualLayout>
              </c:layout>
              <c:tx>
                <c:rich>
                  <a:bodyPr/>
                  <a:lstStyle/>
                  <a:p>
                    <a:fld id="{5B3CC75F-5A24-407C-B7B5-677DA789EA50}" type="CELLRANGE">
                      <a:rPr lang="en-US" baseline="0"/>
                      <a:pPr/>
                      <a:t>[CELLRANGE]</a:t>
                    </a:fld>
                    <a:r>
                      <a:rPr lang="en-US" baseline="0"/>
                      <a:t>
</a:t>
                    </a:r>
                    <a:fld id="{5A651D8C-D298-43EA-A408-1711C9BA2C6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6C81-47B0-B1AF-BAF6FD9CCEB2}"/>
                </c:ext>
              </c:extLst>
            </c:dLbl>
            <c:dLbl>
              <c:idx val="17"/>
              <c:layout>
                <c:manualLayout>
                  <c:x val="0"/>
                  <c:y val="-2.1489255463087571E-2"/>
                </c:manualLayout>
              </c:layout>
              <c:tx>
                <c:rich>
                  <a:bodyPr/>
                  <a:lstStyle/>
                  <a:p>
                    <a:fld id="{490417BC-5A88-4F69-9804-56083B8696CB}" type="CELLRANGE">
                      <a:rPr lang="en-US" baseline="0"/>
                      <a:pPr/>
                      <a:t>[CELLRANGE]</a:t>
                    </a:fld>
                    <a:r>
                      <a:rPr lang="en-US" baseline="0"/>
                      <a:t>
</a:t>
                    </a:r>
                    <a:fld id="{4815F70F-1F35-4A70-8B91-D80002E342E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6C81-47B0-B1AF-BAF6FD9CCEB2}"/>
                </c:ext>
              </c:extLst>
            </c:dLbl>
            <c:dLbl>
              <c:idx val="18"/>
              <c:layout>
                <c:manualLayout>
                  <c:x val="-1.1435865292817959E-16"/>
                  <c:y val="-2.2569639642470579E-2"/>
                </c:manualLayout>
              </c:layout>
              <c:tx>
                <c:rich>
                  <a:bodyPr/>
                  <a:lstStyle/>
                  <a:p>
                    <a:fld id="{34B5EB29-1C1F-44D3-81AC-1A4BEB0468FD}" type="CELLRANGE">
                      <a:rPr lang="en-US" baseline="0"/>
                      <a:pPr/>
                      <a:t>[CELLRANGE]</a:t>
                    </a:fld>
                    <a:r>
                      <a:rPr lang="en-US" baseline="0"/>
                      <a:t>
</a:t>
                    </a:r>
                    <a:fld id="{599D7283-E182-4368-A0B3-0998A466A5D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6C81-47B0-B1AF-BAF6FD9CCEB2}"/>
                </c:ext>
              </c:extLst>
            </c:dLbl>
            <c:dLbl>
              <c:idx val="19"/>
              <c:layout>
                <c:manualLayout>
                  <c:x val="0"/>
                  <c:y val="-4.3726678786780153E-2"/>
                </c:manualLayout>
              </c:layout>
              <c:tx>
                <c:rich>
                  <a:bodyPr/>
                  <a:lstStyle/>
                  <a:p>
                    <a:fld id="{70A4AB99-1F38-4D57-96C0-55F6B2D97BC5}" type="CELLRANGE">
                      <a:rPr lang="en-US" baseline="0"/>
                      <a:pPr/>
                      <a:t>[CELLRANGE]</a:t>
                    </a:fld>
                    <a:r>
                      <a:rPr lang="en-US" baseline="0"/>
                      <a:t>
</a:t>
                    </a:r>
                    <a:fld id="{A66BD2E7-70F8-49E5-A952-08CDFF94C35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'11ListaEspera'!$L$13:$L$32</c:f>
              <c:strCache>
                <c:ptCount val="20"/>
                <c:pt idx="0">
                  <c:v>Castilla y León</c:v>
                </c:pt>
                <c:pt idx="1">
                  <c:v>Aragón</c:v>
                </c:pt>
                <c:pt idx="2">
                  <c:v>Asturias, Principado de</c:v>
                </c:pt>
                <c:pt idx="3">
                  <c:v>Galicia</c:v>
                </c:pt>
                <c:pt idx="4">
                  <c:v>Ceuta</c:v>
                </c:pt>
                <c:pt idx="5">
                  <c:v>Navarra, Comunidad Foral de</c:v>
                </c:pt>
                <c:pt idx="6">
                  <c:v>Cantabria</c:v>
                </c:pt>
                <c:pt idx="7">
                  <c:v>Castilla - La Mancha</c:v>
                </c:pt>
                <c:pt idx="8">
                  <c:v>Andalucía</c:v>
                </c:pt>
                <c:pt idx="9">
                  <c:v>Madrid, Comunidad de</c:v>
                </c:pt>
                <c:pt idx="10">
                  <c:v>Comunitat Valenciana</c:v>
                </c:pt>
                <c:pt idx="11">
                  <c:v>Media Nacional</c:v>
                </c:pt>
                <c:pt idx="12">
                  <c:v>Melilla</c:v>
                </c:pt>
                <c:pt idx="13">
                  <c:v>Extremadura</c:v>
                </c:pt>
                <c:pt idx="14">
                  <c:v>Murcia, Región de</c:v>
                </c:pt>
                <c:pt idx="15">
                  <c:v>Balears, Illes</c:v>
                </c:pt>
                <c:pt idx="16">
                  <c:v>Canarias</c:v>
                </c:pt>
                <c:pt idx="17">
                  <c:v>Rioja, La</c:v>
                </c:pt>
                <c:pt idx="18">
                  <c:v>Cataluña</c:v>
                </c:pt>
                <c:pt idx="19">
                  <c:v>País Vasco</c:v>
                </c:pt>
              </c:strCache>
            </c:strRef>
          </c:cat>
          <c:val>
            <c:numRef>
              <c:f>'11ListaEspera'!$P$13:$P$32</c:f>
              <c:numCache>
                <c:formatCode>0.00%</c:formatCode>
                <c:ptCount val="20"/>
                <c:pt idx="0">
                  <c:v>1.1827321111768185E-3</c:v>
                </c:pt>
                <c:pt idx="1">
                  <c:v>1.8374558303886925E-3</c:v>
                </c:pt>
                <c:pt idx="2">
                  <c:v>1.6328811349455189E-2</c:v>
                </c:pt>
                <c:pt idx="3">
                  <c:v>1.8457182194859006E-2</c:v>
                </c:pt>
                <c:pt idx="4">
                  <c:v>3.2530120481927709E-2</c:v>
                </c:pt>
                <c:pt idx="5">
                  <c:v>3.4454081026493999E-2</c:v>
                </c:pt>
                <c:pt idx="6">
                  <c:v>4.1402301322722872E-2</c:v>
                </c:pt>
                <c:pt idx="7">
                  <c:v>5.7956064947468959E-2</c:v>
                </c:pt>
                <c:pt idx="8">
                  <c:v>6.2073852503983909E-2</c:v>
                </c:pt>
                <c:pt idx="9">
                  <c:v>6.2402188948234606E-2</c:v>
                </c:pt>
                <c:pt idx="10">
                  <c:v>6.3245773577029721E-2</c:v>
                </c:pt>
                <c:pt idx="11">
                  <c:v>8.181945146402976E-2</c:v>
                </c:pt>
                <c:pt idx="12">
                  <c:v>0.10396475770925111</c:v>
                </c:pt>
                <c:pt idx="13">
                  <c:v>0.11346611980253948</c:v>
                </c:pt>
                <c:pt idx="14">
                  <c:v>0.1249849777670953</c:v>
                </c:pt>
                <c:pt idx="15">
                  <c:v>0.12721513569043746</c:v>
                </c:pt>
                <c:pt idx="16">
                  <c:v>0.13093644806748592</c:v>
                </c:pt>
                <c:pt idx="17">
                  <c:v>0.13378833208676141</c:v>
                </c:pt>
                <c:pt idx="18">
                  <c:v>0.16424968716173163</c:v>
                </c:pt>
                <c:pt idx="19">
                  <c:v>0.17068107798575569</c:v>
                </c:pt>
              </c:numCache>
            </c:numRef>
          </c:val>
          <c:extLst>
            <c:ext xmlns:c15="http://schemas.microsoft.com/office/drawing/2012/chart" uri="{02D57815-91ED-43cb-92C2-25804820EDAC}">
              <c15:datalabelsRange>
                <c15:f>'11ListaEspera'!$N$13:$N$32</c15:f>
                <c15:dlblRangeCache>
                  <c:ptCount val="20"/>
                  <c:pt idx="0">
                    <c:v>148</c:v>
                  </c:pt>
                  <c:pt idx="1">
                    <c:v>78</c:v>
                  </c:pt>
                  <c:pt idx="2">
                    <c:v>526</c:v>
                  </c:pt>
                  <c:pt idx="3">
                    <c:v>1.421</c:v>
                  </c:pt>
                  <c:pt idx="4">
                    <c:v>54</c:v>
                  </c:pt>
                  <c:pt idx="5">
                    <c:v>580</c:v>
                  </c:pt>
                  <c:pt idx="6">
                    <c:v>770</c:v>
                  </c:pt>
                  <c:pt idx="7">
                    <c:v>4.551</c:v>
                  </c:pt>
                  <c:pt idx="8">
                    <c:v>19.009</c:v>
                  </c:pt>
                  <c:pt idx="9">
                    <c:v>12.361</c:v>
                  </c:pt>
                  <c:pt idx="10">
                    <c:v>10.606</c:v>
                  </c:pt>
                  <c:pt idx="11">
                    <c:v>130.643</c:v>
                  </c:pt>
                  <c:pt idx="12">
                    <c:v>236</c:v>
                  </c:pt>
                  <c:pt idx="13">
                    <c:v>4.620</c:v>
                  </c:pt>
                  <c:pt idx="14">
                    <c:v>6.240</c:v>
                  </c:pt>
                  <c:pt idx="15">
                    <c:v>4.458</c:v>
                  </c:pt>
                  <c:pt idx="16">
                    <c:v>6.457</c:v>
                  </c:pt>
                  <c:pt idx="17">
                    <c:v>1.431</c:v>
                  </c:pt>
                  <c:pt idx="18">
                    <c:v>42.790</c:v>
                  </c:pt>
                  <c:pt idx="19">
                    <c:v>14.307</c:v>
                  </c:pt>
                </c15:dlblRangeCache>
              </c15:datalabelsRange>
            </c:ext>
            <c:ext xmlns:c16="http://schemas.microsoft.com/office/drawing/2014/chart" uri="{C3380CC4-5D6E-409C-BE32-E72D297353CC}">
              <c16:uniqueId val="{0000002B-6C81-47B0-B1AF-BAF6FD9CCEB2}"/>
            </c:ext>
          </c:extLst>
        </c:ser>
        <c:dLbls>
          <c:dLblPos val="inEnd"/>
          <c:showLegendKey val="0"/>
          <c:showVal val="1"/>
          <c:showCatName val="0"/>
          <c:showSerName val="0"/>
          <c:showPercent val="0"/>
          <c:showBubbleSize val="0"/>
        </c:dLbls>
        <c:gapWidth val="30"/>
        <c:overlap val="100"/>
        <c:axId val="-2095910016"/>
        <c:axId val="-2095914912"/>
      </c:barChart>
      <c:lineChart>
        <c:grouping val="standard"/>
        <c:varyColors val="0"/>
        <c:ser>
          <c:idx val="2"/>
          <c:order val="2"/>
          <c:tx>
            <c:strRef>
              <c:f>'11ListaEspera'!$Q$12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'11ListaEspera'!$L$13:$L$32</c:f>
              <c:strCache>
                <c:ptCount val="20"/>
                <c:pt idx="0">
                  <c:v>Castilla y León</c:v>
                </c:pt>
                <c:pt idx="1">
                  <c:v>Aragón</c:v>
                </c:pt>
                <c:pt idx="2">
                  <c:v>Asturias, Principado de</c:v>
                </c:pt>
                <c:pt idx="3">
                  <c:v>Galicia</c:v>
                </c:pt>
                <c:pt idx="4">
                  <c:v>Ceuta</c:v>
                </c:pt>
                <c:pt idx="5">
                  <c:v>Navarra, Comunidad Foral de</c:v>
                </c:pt>
                <c:pt idx="6">
                  <c:v>Cantabria</c:v>
                </c:pt>
                <c:pt idx="7">
                  <c:v>Castilla - La Mancha</c:v>
                </c:pt>
                <c:pt idx="8">
                  <c:v>Andalucía</c:v>
                </c:pt>
                <c:pt idx="9">
                  <c:v>Madrid, Comunidad de</c:v>
                </c:pt>
                <c:pt idx="10">
                  <c:v>Comunitat Valenciana</c:v>
                </c:pt>
                <c:pt idx="11">
                  <c:v>Media Nacional</c:v>
                </c:pt>
                <c:pt idx="12">
                  <c:v>Melilla</c:v>
                </c:pt>
                <c:pt idx="13">
                  <c:v>Extremadura</c:v>
                </c:pt>
                <c:pt idx="14">
                  <c:v>Murcia, Región de</c:v>
                </c:pt>
                <c:pt idx="15">
                  <c:v>Balears, Illes</c:v>
                </c:pt>
                <c:pt idx="16">
                  <c:v>Canarias</c:v>
                </c:pt>
                <c:pt idx="17">
                  <c:v>Rioja, La</c:v>
                </c:pt>
                <c:pt idx="18">
                  <c:v>Cataluña</c:v>
                </c:pt>
                <c:pt idx="19">
                  <c:v>País Vasco</c:v>
                </c:pt>
              </c:strCache>
            </c:strRef>
          </c:cat>
          <c:val>
            <c:numRef>
              <c:f>'11ListaEspera'!$Q$13:$Q$32</c:f>
              <c:numCache>
                <c:formatCode>0.00%</c:formatCode>
                <c:ptCount val="20"/>
                <c:pt idx="0">
                  <c:v>0.9181805485359702</c:v>
                </c:pt>
                <c:pt idx="1">
                  <c:v>0.9181805485359702</c:v>
                </c:pt>
                <c:pt idx="2">
                  <c:v>0.9181805485359702</c:v>
                </c:pt>
                <c:pt idx="3">
                  <c:v>0.9181805485359702</c:v>
                </c:pt>
                <c:pt idx="4">
                  <c:v>0.9181805485359702</c:v>
                </c:pt>
                <c:pt idx="5">
                  <c:v>0.9181805485359702</c:v>
                </c:pt>
                <c:pt idx="6">
                  <c:v>0.9181805485359702</c:v>
                </c:pt>
                <c:pt idx="7">
                  <c:v>0.9181805485359702</c:v>
                </c:pt>
                <c:pt idx="8">
                  <c:v>0.9181805485359702</c:v>
                </c:pt>
                <c:pt idx="9">
                  <c:v>0.9181805485359702</c:v>
                </c:pt>
                <c:pt idx="10">
                  <c:v>0.9181805485359702</c:v>
                </c:pt>
                <c:pt idx="11">
                  <c:v>0.9181805485359702</c:v>
                </c:pt>
                <c:pt idx="12">
                  <c:v>0.9181805485359702</c:v>
                </c:pt>
                <c:pt idx="13">
                  <c:v>0.9181805485359702</c:v>
                </c:pt>
                <c:pt idx="14">
                  <c:v>0.9181805485359702</c:v>
                </c:pt>
                <c:pt idx="15">
                  <c:v>0.9181805485359702</c:v>
                </c:pt>
                <c:pt idx="16">
                  <c:v>0.9181805485359702</c:v>
                </c:pt>
                <c:pt idx="17">
                  <c:v>0.9181805485359702</c:v>
                </c:pt>
                <c:pt idx="18">
                  <c:v>0.9181805485359702</c:v>
                </c:pt>
                <c:pt idx="19">
                  <c:v>0.9181805485359702</c:v>
                </c:pt>
              </c:numCache>
            </c:numRef>
          </c:val>
          <c:smooth val="0"/>
          <c:extLst>
            <c:ext xmlns:c16="http://schemas.microsoft.com/office/drawing/2014/chart" uri="{C3380CC4-5D6E-409C-BE32-E72D297353CC}">
              <c16:uniqueId val="{0000002D-6C81-47B0-B1AF-BAF6FD9CCEB2}"/>
            </c:ext>
          </c:extLst>
        </c:ser>
        <c:dLbls>
          <c:showLegendKey val="0"/>
          <c:showVal val="0"/>
          <c:showCatName val="0"/>
          <c:showSerName val="0"/>
          <c:showPercent val="0"/>
          <c:showBubbleSize val="0"/>
        </c:dLbls>
        <c:marker val="1"/>
        <c:smooth val="0"/>
        <c:axId val="-2095910016"/>
        <c:axId val="-2095914912"/>
      </c:lineChart>
      <c:catAx>
        <c:axId val="-2095910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912"/>
        <c:crosses val="autoZero"/>
        <c:auto val="1"/>
        <c:lblAlgn val="ctr"/>
        <c:lblOffset val="100"/>
        <c:noMultiLvlLbl val="0"/>
      </c:catAx>
      <c:valAx>
        <c:axId val="-209591491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016"/>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4434755220814789E-2"/>
          <c:y val="0.91510878897147208"/>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292707976712E-2"/>
          <c:y val="3.3265795046647208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8"/>
            <c:invertIfNegative val="0"/>
            <c:bubble3D val="0"/>
            <c:spPr>
              <a:solidFill>
                <a:schemeClr val="accent1"/>
              </a:solidFill>
              <a:ln>
                <a:noFill/>
              </a:ln>
              <a:effectLst/>
            </c:spPr>
            <c:extLst>
              <c:ext xmlns:c16="http://schemas.microsoft.com/office/drawing/2014/chart" uri="{C3380CC4-5D6E-409C-BE32-E72D297353CC}">
                <c16:uniqueId val="{00000000-C55D-4E29-9CD8-90CA83D3C1E4}"/>
              </c:ext>
            </c:extLst>
          </c:dPt>
          <c:dPt>
            <c:idx val="9"/>
            <c:invertIfNegative val="0"/>
            <c:bubble3D val="0"/>
            <c:spPr>
              <a:solidFill>
                <a:schemeClr val="accent1"/>
              </a:solidFill>
              <a:ln>
                <a:noFill/>
              </a:ln>
              <a:effectLst/>
            </c:spPr>
            <c:extLst>
              <c:ext xmlns:c16="http://schemas.microsoft.com/office/drawing/2014/chart" uri="{C3380CC4-5D6E-409C-BE32-E72D297353CC}">
                <c16:uniqueId val="{00000001-C55D-4E29-9CD8-90CA83D3C1E4}"/>
              </c:ext>
            </c:extLst>
          </c:dPt>
          <c:dPt>
            <c:idx val="10"/>
            <c:invertIfNegative val="0"/>
            <c:bubble3D val="0"/>
            <c:spPr>
              <a:solidFill>
                <a:schemeClr val="accent1"/>
              </a:solidFill>
              <a:ln>
                <a:noFill/>
              </a:ln>
              <a:effectLst/>
            </c:spPr>
            <c:extLst>
              <c:ext xmlns:c16="http://schemas.microsoft.com/office/drawing/2014/chart" uri="{C3380CC4-5D6E-409C-BE32-E72D297353CC}">
                <c16:uniqueId val="{00000003-C55D-4E29-9CD8-90CA83D3C1E4}"/>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05-C55D-4E29-9CD8-90CA83D3C1E4}"/>
              </c:ext>
            </c:extLst>
          </c:dPt>
          <c:dPt>
            <c:idx val="12"/>
            <c:invertIfNegative val="0"/>
            <c:bubble3D val="0"/>
            <c:extLst>
              <c:ext xmlns:c16="http://schemas.microsoft.com/office/drawing/2014/chart" uri="{C3380CC4-5D6E-409C-BE32-E72D297353CC}">
                <c16:uniqueId val="{00000006-C55D-4E29-9CD8-90CA83D3C1E4}"/>
              </c:ext>
            </c:extLst>
          </c:dPt>
          <c:dLbls>
            <c:dLbl>
              <c:idx val="0"/>
              <c:layout>
                <c:manualLayout>
                  <c:x val="0"/>
                  <c:y val="-3.0478894636931943E-3"/>
                </c:manualLayout>
              </c:layout>
              <c:tx>
                <c:rich>
                  <a:bodyPr/>
                  <a:lstStyle/>
                  <a:p>
                    <a:fld id="{1A260A3F-A960-48C6-AFA5-5797FECF5750}" type="CELLRANGE">
                      <a:rPr lang="en-US" baseline="0"/>
                      <a:pPr/>
                      <a:t>[CELLRANGE]</a:t>
                    </a:fld>
                    <a:r>
                      <a:rPr lang="en-US" baseline="0"/>
                      <a:t>
</a:t>
                    </a:r>
                    <a:fld id="{C3464CFE-B8B4-42BA-92F3-97447B303E8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C55D-4E29-9CD8-90CA83D3C1E4}"/>
                </c:ext>
              </c:extLst>
            </c:dLbl>
            <c:dLbl>
              <c:idx val="1"/>
              <c:layout>
                <c:manualLayout>
                  <c:x val="0"/>
                  <c:y val="-1.7720988787653831E-2"/>
                </c:manualLayout>
              </c:layout>
              <c:tx>
                <c:rich>
                  <a:bodyPr/>
                  <a:lstStyle/>
                  <a:p>
                    <a:fld id="{235CE981-E9AA-4E17-8B6D-A32B20ACBB17}" type="CELLRANGE">
                      <a:rPr lang="en-US" baseline="0"/>
                      <a:pPr/>
                      <a:t>[CELLRANGE]</a:t>
                    </a:fld>
                    <a:r>
                      <a:rPr lang="en-US" baseline="0"/>
                      <a:t>
</a:t>
                    </a:r>
                    <a:fld id="{4A36619A-C884-48A3-BA12-1E48CF67689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C55D-4E29-9CD8-90CA83D3C1E4}"/>
                </c:ext>
              </c:extLst>
            </c:dLbl>
            <c:dLbl>
              <c:idx val="2"/>
              <c:layout>
                <c:manualLayout>
                  <c:x val="-3.1535065771196298E-17"/>
                  <c:y val="-8.2036905618415919E-3"/>
                </c:manualLayout>
              </c:layout>
              <c:tx>
                <c:rich>
                  <a:bodyPr/>
                  <a:lstStyle/>
                  <a:p>
                    <a:fld id="{7D84D12B-6A19-40F7-B6C3-609B86D21CE2}" type="CELLRANGE">
                      <a:rPr lang="en-US" baseline="0"/>
                      <a:pPr/>
                      <a:t>[CELLRANGE]</a:t>
                    </a:fld>
                    <a:r>
                      <a:rPr lang="en-US" baseline="0"/>
                      <a:t>
</a:t>
                    </a:r>
                    <a:fld id="{E1874FE4-3411-4DA8-BB97-F13B76482A1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C55D-4E29-9CD8-90CA83D3C1E4}"/>
                </c:ext>
              </c:extLst>
            </c:dLbl>
            <c:dLbl>
              <c:idx val="3"/>
              <c:layout>
                <c:manualLayout>
                  <c:x val="0"/>
                  <c:y val="-1.6731786998662599E-2"/>
                </c:manualLayout>
              </c:layout>
              <c:tx>
                <c:rich>
                  <a:bodyPr/>
                  <a:lstStyle/>
                  <a:p>
                    <a:fld id="{FDB31AD3-2B23-4A82-AD2E-C8FF82A5A1DC}" type="CELLRANGE">
                      <a:rPr lang="en-US" baseline="0"/>
                      <a:pPr/>
                      <a:t>[CELLRANGE]</a:t>
                    </a:fld>
                    <a:r>
                      <a:rPr lang="en-US" baseline="0"/>
                      <a:t>
</a:t>
                    </a:r>
                    <a:fld id="{2AED06A4-7D3F-4BE9-A46B-10DD371C2F0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C55D-4E29-9CD8-90CA83D3C1E4}"/>
                </c:ext>
              </c:extLst>
            </c:dLbl>
            <c:dLbl>
              <c:idx val="4"/>
              <c:layout>
                <c:manualLayout>
                  <c:x val="-3.1535065771196298E-17"/>
                  <c:y val="-8.7159103644407574E-3"/>
                </c:manualLayout>
              </c:layout>
              <c:tx>
                <c:rich>
                  <a:bodyPr/>
                  <a:lstStyle/>
                  <a:p>
                    <a:fld id="{BAF89D9C-012A-4524-A9E2-AD819210E23F}" type="CELLRANGE">
                      <a:rPr lang="en-US" baseline="0"/>
                      <a:pPr/>
                      <a:t>[CELLRANGE]</a:t>
                    </a:fld>
                    <a:r>
                      <a:rPr lang="en-US" baseline="0"/>
                      <a:t>
</a:t>
                    </a:r>
                    <a:fld id="{61F44974-0C4D-4C21-BAEB-57BEDDDF61F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C55D-4E29-9CD8-90CA83D3C1E4}"/>
                </c:ext>
              </c:extLst>
            </c:dLbl>
            <c:dLbl>
              <c:idx val="5"/>
              <c:layout>
                <c:manualLayout>
                  <c:x val="0"/>
                  <c:y val="-1.7646335475998459E-2"/>
                </c:manualLayout>
              </c:layout>
              <c:tx>
                <c:rich>
                  <a:bodyPr/>
                  <a:lstStyle/>
                  <a:p>
                    <a:fld id="{A67017F5-437F-4D69-A446-AD8A5FF8322B}" type="CELLRANGE">
                      <a:rPr lang="en-US" baseline="0"/>
                      <a:pPr/>
                      <a:t>[CELLRANGE]</a:t>
                    </a:fld>
                    <a:r>
                      <a:rPr lang="en-US" baseline="0"/>
                      <a:t>
</a:t>
                    </a:r>
                    <a:fld id="{750F9FD1-10D0-4C8F-BFBF-FA367B021B0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C55D-4E29-9CD8-90CA83D3C1E4}"/>
                </c:ext>
              </c:extLst>
            </c:dLbl>
            <c:dLbl>
              <c:idx val="6"/>
              <c:layout>
                <c:manualLayout>
                  <c:x val="0"/>
                  <c:y val="-2.4497184516648868E-2"/>
                </c:manualLayout>
              </c:layout>
              <c:tx>
                <c:rich>
                  <a:bodyPr/>
                  <a:lstStyle/>
                  <a:p>
                    <a:fld id="{A764C50D-5AC9-49EB-B9E2-0907DB04DB94}" type="CELLRANGE">
                      <a:rPr lang="en-US" baseline="0"/>
                      <a:pPr/>
                      <a:t>[CELLRANGE]</a:t>
                    </a:fld>
                    <a:r>
                      <a:rPr lang="en-US" baseline="0"/>
                      <a:t>
</a:t>
                    </a:r>
                    <a:fld id="{16D5455C-0571-4C81-8428-0061BEEB779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C55D-4E29-9CD8-90CA83D3C1E4}"/>
                </c:ext>
              </c:extLst>
            </c:dLbl>
            <c:dLbl>
              <c:idx val="7"/>
              <c:layout>
                <c:manualLayout>
                  <c:x val="0"/>
                  <c:y val="-2.2163314926720738E-2"/>
                </c:manualLayout>
              </c:layout>
              <c:tx>
                <c:rich>
                  <a:bodyPr/>
                  <a:lstStyle/>
                  <a:p>
                    <a:fld id="{09C4FC0B-B9C6-4193-A0EA-178FA13917D6}" type="CELLRANGE">
                      <a:rPr lang="en-US" baseline="0"/>
                      <a:pPr/>
                      <a:t>[CELLRANGE]</a:t>
                    </a:fld>
                    <a:r>
                      <a:rPr lang="en-US" baseline="0"/>
                      <a:t>
</a:t>
                    </a:r>
                    <a:fld id="{F9DB91F0-DAE6-480B-97E9-25F9D9E14DB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C55D-4E29-9CD8-90CA83D3C1E4}"/>
                </c:ext>
              </c:extLst>
            </c:dLbl>
            <c:dLbl>
              <c:idx val="8"/>
              <c:layout>
                <c:manualLayout>
                  <c:x val="0"/>
                  <c:y val="-2.1526309661573512E-2"/>
                </c:manualLayout>
              </c:layout>
              <c:tx>
                <c:rich>
                  <a:bodyPr/>
                  <a:lstStyle/>
                  <a:p>
                    <a:fld id="{16D77DF1-373B-46CB-AF34-140E03A36D4B}" type="CELLRANGE">
                      <a:rPr lang="en-US" baseline="0">
                        <a:solidFill>
                          <a:sysClr val="windowText" lastClr="000000"/>
                        </a:solidFill>
                      </a:rPr>
                      <a:pPr/>
                      <a:t>[CELLRANGE]</a:t>
                    </a:fld>
                    <a:r>
                      <a:rPr lang="en-US" baseline="0">
                        <a:solidFill>
                          <a:sysClr val="windowText" lastClr="000000"/>
                        </a:solidFill>
                      </a:rPr>
                      <a:t>
</a:t>
                    </a:r>
                    <a:fld id="{2A3F7E36-443E-49D8-AFCE-78E407CAE0CA}"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C55D-4E29-9CD8-90CA83D3C1E4}"/>
                </c:ext>
              </c:extLst>
            </c:dLbl>
            <c:dLbl>
              <c:idx val="9"/>
              <c:layout>
                <c:manualLayout>
                  <c:x val="-6.3070131542392597E-17"/>
                  <c:y val="-2.7204139026626207E-2"/>
                </c:manualLayout>
              </c:layout>
              <c:tx>
                <c:rich>
                  <a:bodyPr/>
                  <a:lstStyle/>
                  <a:p>
                    <a:fld id="{5512E7BF-FB46-4F47-8A6F-97783BF36D5F}" type="CELLRANGE">
                      <a:rPr lang="en-US" baseline="0">
                        <a:solidFill>
                          <a:sysClr val="windowText" lastClr="000000"/>
                        </a:solidFill>
                      </a:rPr>
                      <a:pPr/>
                      <a:t>[CELLRANGE]</a:t>
                    </a:fld>
                    <a:r>
                      <a:rPr lang="en-US" baseline="0">
                        <a:solidFill>
                          <a:sysClr val="windowText" lastClr="000000"/>
                        </a:solidFill>
                      </a:rPr>
                      <a:t>
</a:t>
                    </a:r>
                    <a:fld id="{EA680AE1-DB90-4E7B-84D2-0D4F05612A8C}"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C55D-4E29-9CD8-90CA83D3C1E4}"/>
                </c:ext>
              </c:extLst>
            </c:dLbl>
            <c:dLbl>
              <c:idx val="10"/>
              <c:layout>
                <c:manualLayout>
                  <c:x val="0"/>
                  <c:y val="-3.0493788971617027E-2"/>
                </c:manualLayout>
              </c:layout>
              <c:tx>
                <c:rich>
                  <a:bodyPr/>
                  <a:lstStyle/>
                  <a:p>
                    <a:fld id="{3F925F49-1F89-4194-B55F-BEA04879A726}" type="CELLRANGE">
                      <a:rPr lang="en-US" baseline="0">
                        <a:solidFill>
                          <a:sysClr val="windowText" lastClr="000000"/>
                        </a:solidFill>
                      </a:rPr>
                      <a:pPr/>
                      <a:t>[CELLRANGE]</a:t>
                    </a:fld>
                    <a:r>
                      <a:rPr lang="en-US" baseline="0">
                        <a:solidFill>
                          <a:sysClr val="windowText" lastClr="000000"/>
                        </a:solidFill>
                      </a:rPr>
                      <a:t>
</a:t>
                    </a:r>
                    <a:fld id="{B71B8DD5-2CDC-49AC-A7E6-020F304CFD52}"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C55D-4E29-9CD8-90CA83D3C1E4}"/>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295EB769-CE7A-4A40-A0AE-725459A3AECC}" type="CELLRANGE">
                      <a:rPr lang="en-US" baseline="0">
                        <a:solidFill>
                          <a:schemeClr val="bg1"/>
                        </a:solidFill>
                      </a:rPr>
                      <a:pPr>
                        <a:defRPr b="1">
                          <a:solidFill>
                            <a:schemeClr val="bg1"/>
                          </a:solidFill>
                        </a:defRPr>
                      </a:pPr>
                      <a:t>[CELLRANGE]</a:t>
                    </a:fld>
                    <a:r>
                      <a:rPr lang="en-US" baseline="0">
                        <a:solidFill>
                          <a:schemeClr val="bg1"/>
                        </a:solidFill>
                      </a:rPr>
                      <a:t>
</a:t>
                    </a:r>
                    <a:fld id="{524C5F0B-92DE-48CE-8184-544410F13156}"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C55D-4E29-9CD8-90CA83D3C1E4}"/>
                </c:ext>
              </c:extLst>
            </c:dLbl>
            <c:dLbl>
              <c:idx val="12"/>
              <c:layout>
                <c:manualLayout>
                  <c:x val="0"/>
                  <c:y val="-4.5254437921412038E-2"/>
                </c:manualLayout>
              </c:layout>
              <c:tx>
                <c:rich>
                  <a:bodyPr/>
                  <a:lstStyle/>
                  <a:p>
                    <a:fld id="{185CC487-39B2-47E5-A8CA-376C0058FDDD}" type="CELLRANGE">
                      <a:rPr lang="en-US" baseline="0"/>
                      <a:pPr/>
                      <a:t>[CELLRANGE]</a:t>
                    </a:fld>
                    <a:r>
                      <a:rPr lang="en-US" baseline="0"/>
                      <a:t>
</a:t>
                    </a:r>
                    <a:fld id="{3BE461FE-B962-4E10-9643-09DF519B268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C55D-4E29-9CD8-90CA83D3C1E4}"/>
                </c:ext>
              </c:extLst>
            </c:dLbl>
            <c:dLbl>
              <c:idx val="13"/>
              <c:layout>
                <c:manualLayout>
                  <c:x val="0"/>
                  <c:y val="-4.0625206045864781E-2"/>
                </c:manualLayout>
              </c:layout>
              <c:tx>
                <c:rich>
                  <a:bodyPr/>
                  <a:lstStyle/>
                  <a:p>
                    <a:fld id="{ED0BC283-D92B-4393-82BB-9EE91556F608}" type="CELLRANGE">
                      <a:rPr lang="en-US" baseline="0"/>
                      <a:pPr/>
                      <a:t>[CELLRANGE]</a:t>
                    </a:fld>
                    <a:r>
                      <a:rPr lang="en-US" baseline="0"/>
                      <a:t>
</a:t>
                    </a:r>
                    <a:fld id="{7A80E1B6-64D6-4A18-B2DC-FC70EAF35A0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C55D-4E29-9CD8-90CA83D3C1E4}"/>
                </c:ext>
              </c:extLst>
            </c:dLbl>
            <c:dLbl>
              <c:idx val="14"/>
              <c:layout>
                <c:manualLayout>
                  <c:x val="0"/>
                  <c:y val="-4.4239261865835058E-2"/>
                </c:manualLayout>
              </c:layout>
              <c:tx>
                <c:rich>
                  <a:bodyPr/>
                  <a:lstStyle/>
                  <a:p>
                    <a:fld id="{3D0D1208-4443-4C8E-BE30-EE3E659D4673}" type="CELLRANGE">
                      <a:rPr lang="en-US" baseline="0"/>
                      <a:pPr/>
                      <a:t>[CELLRANGE]</a:t>
                    </a:fld>
                    <a:r>
                      <a:rPr lang="en-US" baseline="0"/>
                      <a:t>
</a:t>
                    </a:r>
                    <a:fld id="{6E268F6D-6235-4C7C-AB5B-F67A692ED54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C55D-4E29-9CD8-90CA83D3C1E4}"/>
                </c:ext>
              </c:extLst>
            </c:dLbl>
            <c:dLbl>
              <c:idx val="15"/>
              <c:layout>
                <c:manualLayout>
                  <c:x val="0"/>
                  <c:y val="-4.177061671082595E-2"/>
                </c:manualLayout>
              </c:layout>
              <c:tx>
                <c:rich>
                  <a:bodyPr/>
                  <a:lstStyle/>
                  <a:p>
                    <a:fld id="{BB7F2612-6C4A-4E3F-AA9B-81B8308C450C}" type="CELLRANGE">
                      <a:rPr lang="en-US" baseline="0"/>
                      <a:pPr/>
                      <a:t>[CELLRANGE]</a:t>
                    </a:fld>
                    <a:r>
                      <a:rPr lang="en-US" baseline="0"/>
                      <a:t>
</a:t>
                    </a:r>
                    <a:fld id="{C1368EEE-F0A1-4B6E-ACF2-449B8EDA9A9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C55D-4E29-9CD8-90CA83D3C1E4}"/>
                </c:ext>
              </c:extLst>
            </c:dLbl>
            <c:dLbl>
              <c:idx val="16"/>
              <c:layout>
                <c:manualLayout>
                  <c:x val="-1.2614026308478519E-16"/>
                  <c:y val="-5.4237901395508381E-2"/>
                </c:manualLayout>
              </c:layout>
              <c:tx>
                <c:rich>
                  <a:bodyPr/>
                  <a:lstStyle/>
                  <a:p>
                    <a:fld id="{3FB33E2D-E46C-4711-AD16-F396595E75FD}" type="CELLRANGE">
                      <a:rPr lang="en-US" baseline="0"/>
                      <a:pPr/>
                      <a:t>[CELLRANGE]</a:t>
                    </a:fld>
                    <a:r>
                      <a:rPr lang="en-US" baseline="0"/>
                      <a:t>
</a:t>
                    </a:r>
                    <a:fld id="{401695B7-9383-4F02-A584-2844CE67885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C55D-4E29-9CD8-90CA83D3C1E4}"/>
                </c:ext>
              </c:extLst>
            </c:dLbl>
            <c:dLbl>
              <c:idx val="17"/>
              <c:layout>
                <c:manualLayout>
                  <c:x val="0"/>
                  <c:y val="-5.7139753723992361E-2"/>
                </c:manualLayout>
              </c:layout>
              <c:tx>
                <c:rich>
                  <a:bodyPr/>
                  <a:lstStyle/>
                  <a:p>
                    <a:fld id="{A36677FF-18C3-40C0-9D27-46C55BC8E9B3}" type="CELLRANGE">
                      <a:rPr lang="en-US" baseline="0"/>
                      <a:pPr/>
                      <a:t>[CELLRANGE]</a:t>
                    </a:fld>
                    <a:r>
                      <a:rPr lang="en-US" baseline="0"/>
                      <a:t>
</a:t>
                    </a:r>
                    <a:fld id="{8F7F67BF-BCE9-4A40-8525-CC86992154E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C55D-4E29-9CD8-90CA83D3C1E4}"/>
                </c:ext>
              </c:extLst>
            </c:dLbl>
            <c:dLbl>
              <c:idx val="18"/>
              <c:layout>
                <c:manualLayout>
                  <c:x val="-1.2614026308478519E-16"/>
                  <c:y val="-5.958878195039137E-2"/>
                </c:manualLayout>
              </c:layout>
              <c:tx>
                <c:rich>
                  <a:bodyPr/>
                  <a:lstStyle/>
                  <a:p>
                    <a:fld id="{C0A366DF-89B8-4D58-A2BB-1463E8CC7860}" type="CELLRANGE">
                      <a:rPr lang="en-US" baseline="0"/>
                      <a:pPr/>
                      <a:t>[CELLRANGE]</a:t>
                    </a:fld>
                    <a:r>
                      <a:rPr lang="en-US" baseline="0"/>
                      <a:t>
</a:t>
                    </a:r>
                    <a:fld id="{C304A41B-5997-47F4-9B4B-54195AE0E7C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C55D-4E29-9CD8-90CA83D3C1E4}"/>
                </c:ext>
              </c:extLst>
            </c:dLbl>
            <c:dLbl>
              <c:idx val="19"/>
              <c:layout>
                <c:manualLayout>
                  <c:x val="0"/>
                  <c:y val="-8.3345064135550109E-2"/>
                </c:manualLayout>
              </c:layout>
              <c:tx>
                <c:rich>
                  <a:bodyPr/>
                  <a:lstStyle/>
                  <a:p>
                    <a:fld id="{127D50EC-1175-44BD-BF6B-4F74D0527892}" type="CELLRANGE">
                      <a:rPr lang="en-US" baseline="0"/>
                      <a:pPr/>
                      <a:t>[CELLRANGE]</a:t>
                    </a:fld>
                    <a:r>
                      <a:rPr lang="en-US" baseline="0"/>
                      <a:t>
</a:t>
                    </a:r>
                    <a:fld id="{6C5E4B74-F397-45A0-8A31-97EFB73206F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'11ListaEsperaGIII'!$L$13:$L$32</c:f>
              <c:strCache>
                <c:ptCount val="20"/>
                <c:pt idx="0">
                  <c:v>Castilla y León</c:v>
                </c:pt>
                <c:pt idx="1">
                  <c:v>Aragón</c:v>
                </c:pt>
                <c:pt idx="2">
                  <c:v>Galicia</c:v>
                </c:pt>
                <c:pt idx="3">
                  <c:v>Asturias, Principado de</c:v>
                </c:pt>
                <c:pt idx="4">
                  <c:v>Navarra, Comunidad Foral de</c:v>
                </c:pt>
                <c:pt idx="5">
                  <c:v>Ceuta</c:v>
                </c:pt>
                <c:pt idx="6">
                  <c:v>Andalucía</c:v>
                </c:pt>
                <c:pt idx="7">
                  <c:v>Madrid, Comunidad de</c:v>
                </c:pt>
                <c:pt idx="8">
                  <c:v>Cantabria</c:v>
                </c:pt>
                <c:pt idx="9">
                  <c:v>Castilla - La Mancha</c:v>
                </c:pt>
                <c:pt idx="10">
                  <c:v>Comunitat Valenciana</c:v>
                </c:pt>
                <c:pt idx="11">
                  <c:v>Media Nacional</c:v>
                </c:pt>
                <c:pt idx="12">
                  <c:v>Melilla</c:v>
                </c:pt>
                <c:pt idx="13">
                  <c:v>Extremadura</c:v>
                </c:pt>
                <c:pt idx="14">
                  <c:v>Rioja, La</c:v>
                </c:pt>
                <c:pt idx="15">
                  <c:v>Balears, Illes</c:v>
                </c:pt>
                <c:pt idx="16">
                  <c:v>Cataluña</c:v>
                </c:pt>
                <c:pt idx="17">
                  <c:v>Murcia, Región de</c:v>
                </c:pt>
                <c:pt idx="18">
                  <c:v>Canarias</c:v>
                </c:pt>
                <c:pt idx="19">
                  <c:v>País Vasco</c:v>
                </c:pt>
              </c:strCache>
            </c:strRef>
          </c:cat>
          <c:val>
            <c:numRef>
              <c:f>'11ListaEsperaGIII'!$O$13:$O$32</c:f>
              <c:numCache>
                <c:formatCode>0.00%</c:formatCode>
                <c:ptCount val="20"/>
                <c:pt idx="0">
                  <c:v>0.9991688162797363</c:v>
                </c:pt>
                <c:pt idx="1">
                  <c:v>0.99887838487421887</c:v>
                </c:pt>
                <c:pt idx="2">
                  <c:v>0.99599553347965042</c:v>
                </c:pt>
                <c:pt idx="3">
                  <c:v>0.9878234398782344</c:v>
                </c:pt>
                <c:pt idx="4">
                  <c:v>0.98015037593984966</c:v>
                </c:pt>
                <c:pt idx="5">
                  <c:v>0.97926267281105994</c:v>
                </c:pt>
                <c:pt idx="6">
                  <c:v>0.97118307149727479</c:v>
                </c:pt>
                <c:pt idx="7">
                  <c:v>0.97106074115788321</c:v>
                </c:pt>
                <c:pt idx="8">
                  <c:v>0.96859684153203851</c:v>
                </c:pt>
                <c:pt idx="9">
                  <c:v>0.96306441258292319</c:v>
                </c:pt>
                <c:pt idx="10">
                  <c:v>0.95531029869776973</c:v>
                </c:pt>
                <c:pt idx="11">
                  <c:v>0.95378523383566949</c:v>
                </c:pt>
                <c:pt idx="12">
                  <c:v>0.93591293833131806</c:v>
                </c:pt>
                <c:pt idx="13">
                  <c:v>0.93093229997720539</c:v>
                </c:pt>
                <c:pt idx="14">
                  <c:v>0.93018643395477985</c:v>
                </c:pt>
                <c:pt idx="15">
                  <c:v>0.91535867922334613</c:v>
                </c:pt>
                <c:pt idx="16">
                  <c:v>0.91042095491786734</c:v>
                </c:pt>
                <c:pt idx="17">
                  <c:v>0.90673886883273169</c:v>
                </c:pt>
                <c:pt idx="18">
                  <c:v>0.87366525949838592</c:v>
                </c:pt>
                <c:pt idx="19">
                  <c:v>0.87302955040802876</c:v>
                </c:pt>
              </c:numCache>
            </c:numRef>
          </c:val>
          <c:extLst>
            <c:ext xmlns:c15="http://schemas.microsoft.com/office/drawing/2012/chart" uri="{02D57815-91ED-43cb-92C2-25804820EDAC}">
              <c15:datalabelsRange>
                <c15:f>'11ListaEsperaGIII'!$M$13:$M$32</c15:f>
                <c15:dlblRangeCache>
                  <c:ptCount val="20"/>
                  <c:pt idx="0">
                    <c:v>34.861</c:v>
                  </c:pt>
                  <c:pt idx="1">
                    <c:v>12.468</c:v>
                  </c:pt>
                  <c:pt idx="2">
                    <c:v>25.867</c:v>
                  </c:pt>
                  <c:pt idx="3">
                    <c:v>7.788</c:v>
                  </c:pt>
                  <c:pt idx="4">
                    <c:v>3.259</c:v>
                  </c:pt>
                  <c:pt idx="5">
                    <c:v>425</c:v>
                  </c:pt>
                  <c:pt idx="6">
                    <c:v>75.728</c:v>
                  </c:pt>
                  <c:pt idx="7">
                    <c:v>62.077</c:v>
                  </c:pt>
                  <c:pt idx="8">
                    <c:v>5.336</c:v>
                  </c:pt>
                  <c:pt idx="9">
                    <c:v>22.502</c:v>
                  </c:pt>
                  <c:pt idx="10">
                    <c:v>45.703</c:v>
                  </c:pt>
                  <c:pt idx="11">
                    <c:v>409.233</c:v>
                  </c:pt>
                  <c:pt idx="12">
                    <c:v>774</c:v>
                  </c:pt>
                  <c:pt idx="13">
                    <c:v>12.252</c:v>
                  </c:pt>
                  <c:pt idx="14">
                    <c:v>2.345</c:v>
                  </c:pt>
                  <c:pt idx="15">
                    <c:v>7.873</c:v>
                  </c:pt>
                  <c:pt idx="16">
                    <c:v>45.115</c:v>
                  </c:pt>
                  <c:pt idx="17">
                    <c:v>13.563</c:v>
                  </c:pt>
                  <c:pt idx="18">
                    <c:v>14.073</c:v>
                  </c:pt>
                  <c:pt idx="19">
                    <c:v>17.224</c:v>
                  </c:pt>
                </c15:dlblRangeCache>
              </c15:datalabelsRange>
            </c:ext>
            <c:ext xmlns:c16="http://schemas.microsoft.com/office/drawing/2014/chart" uri="{C3380CC4-5D6E-409C-BE32-E72D297353CC}">
              <c16:uniqueId val="{00000016-C55D-4E29-9CD8-90CA83D3C1E4}"/>
            </c:ext>
          </c:extLst>
        </c:ser>
        <c:ser>
          <c:idx val="1"/>
          <c:order val="1"/>
          <c:tx>
            <c:v>Personas beneficiarias con derecho a prestación pendientes de resolución de PIA</c:v>
          </c:tx>
          <c:spPr>
            <a:solidFill>
              <a:schemeClr val="accent2"/>
            </a:solidFill>
            <a:ln>
              <a:noFill/>
            </a:ln>
            <a:effectLst/>
          </c:spPr>
          <c:invertIfNegative val="0"/>
          <c:dPt>
            <c:idx val="8"/>
            <c:invertIfNegative val="0"/>
            <c:bubble3D val="0"/>
            <c:spPr>
              <a:solidFill>
                <a:schemeClr val="accent2"/>
              </a:solidFill>
              <a:ln>
                <a:noFill/>
              </a:ln>
              <a:effectLst/>
            </c:spPr>
            <c:extLst>
              <c:ext xmlns:c16="http://schemas.microsoft.com/office/drawing/2014/chart" uri="{C3380CC4-5D6E-409C-BE32-E72D297353CC}">
                <c16:uniqueId val="{00000017-C55D-4E29-9CD8-90CA83D3C1E4}"/>
              </c:ext>
            </c:extLst>
          </c:dPt>
          <c:dPt>
            <c:idx val="9"/>
            <c:invertIfNegative val="0"/>
            <c:bubble3D val="0"/>
            <c:spPr>
              <a:solidFill>
                <a:schemeClr val="accent2"/>
              </a:solidFill>
              <a:ln>
                <a:noFill/>
              </a:ln>
              <a:effectLst/>
            </c:spPr>
            <c:extLst>
              <c:ext xmlns:c16="http://schemas.microsoft.com/office/drawing/2014/chart" uri="{C3380CC4-5D6E-409C-BE32-E72D297353CC}">
                <c16:uniqueId val="{00000018-C55D-4E29-9CD8-90CA83D3C1E4}"/>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1A-C55D-4E29-9CD8-90CA83D3C1E4}"/>
              </c:ext>
            </c:extLst>
          </c:dPt>
          <c:dPt>
            <c:idx val="11"/>
            <c:invertIfNegative val="0"/>
            <c:bubble3D val="0"/>
            <c:spPr>
              <a:solidFill>
                <a:schemeClr val="accent2">
                  <a:lumMod val="50000"/>
                </a:schemeClr>
              </a:solidFill>
              <a:ln>
                <a:noFill/>
              </a:ln>
              <a:effectLst/>
            </c:spPr>
            <c:extLst>
              <c:ext xmlns:c16="http://schemas.microsoft.com/office/drawing/2014/chart" uri="{C3380CC4-5D6E-409C-BE32-E72D297353CC}">
                <c16:uniqueId val="{0000001C-C55D-4E29-9CD8-90CA83D3C1E4}"/>
              </c:ext>
            </c:extLst>
          </c:dPt>
          <c:dLbls>
            <c:dLbl>
              <c:idx val="0"/>
              <c:layout>
                <c:manualLayout>
                  <c:x val="0"/>
                  <c:y val="2.3297274756543279E-2"/>
                </c:manualLayout>
              </c:layout>
              <c:tx>
                <c:rich>
                  <a:bodyPr/>
                  <a:lstStyle/>
                  <a:p>
                    <a:fld id="{B3914D16-A03C-469F-8140-9ABD05652F1E}" type="CELLRANGE">
                      <a:rPr lang="en-US" baseline="0"/>
                      <a:pPr/>
                      <a:t>[CELLRANGE]</a:t>
                    </a:fld>
                    <a:r>
                      <a:rPr lang="en-US" baseline="0"/>
                      <a:t>
</a:t>
                    </a:r>
                    <a:fld id="{21E55203-00DB-40B2-A3CC-3046C4CABB4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C55D-4E29-9CD8-90CA83D3C1E4}"/>
                </c:ext>
              </c:extLst>
            </c:dLbl>
            <c:dLbl>
              <c:idx val="1"/>
              <c:layout>
                <c:manualLayout>
                  <c:x val="-1.2753475859164376E-17"/>
                  <c:y val="1.9286023826460944E-2"/>
                </c:manualLayout>
              </c:layout>
              <c:tx>
                <c:rich>
                  <a:bodyPr/>
                  <a:lstStyle/>
                  <a:p>
                    <a:fld id="{75313CE7-98DF-4D19-93FE-9CE9C4653657}" type="CELLRANGE">
                      <a:rPr lang="en-US" baseline="0"/>
                      <a:pPr/>
                      <a:t>[CELLRANGE]</a:t>
                    </a:fld>
                    <a:r>
                      <a:rPr lang="en-US" baseline="0"/>
                      <a:t>
</a:t>
                    </a:r>
                    <a:fld id="{F30886FC-5618-44BF-BA44-14CC3891B71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C55D-4E29-9CD8-90CA83D3C1E4}"/>
                </c:ext>
              </c:extLst>
            </c:dLbl>
            <c:dLbl>
              <c:idx val="2"/>
              <c:layout>
                <c:manualLayout>
                  <c:x val="0"/>
                  <c:y val="1.2075453185174284E-2"/>
                </c:manualLayout>
              </c:layout>
              <c:tx>
                <c:rich>
                  <a:bodyPr/>
                  <a:lstStyle/>
                  <a:p>
                    <a:fld id="{BD99E6A0-8E68-4FDC-A095-360F6441C46A}" type="CELLRANGE">
                      <a:rPr lang="en-US" baseline="0"/>
                      <a:pPr/>
                      <a:t>[CELLRANGE]</a:t>
                    </a:fld>
                    <a:r>
                      <a:rPr lang="en-US" baseline="0"/>
                      <a:t>
</a:t>
                    </a:r>
                    <a:fld id="{7D0D7C67-1833-48F9-97DD-B50B10939EE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C55D-4E29-9CD8-90CA83D3C1E4}"/>
                </c:ext>
              </c:extLst>
            </c:dLbl>
            <c:dLbl>
              <c:idx val="3"/>
              <c:layout>
                <c:manualLayout>
                  <c:x val="-5.1013903436657505E-17"/>
                  <c:y val="9.2995151307021205E-3"/>
                </c:manualLayout>
              </c:layout>
              <c:tx>
                <c:rich>
                  <a:bodyPr/>
                  <a:lstStyle/>
                  <a:p>
                    <a:fld id="{9AA176F6-1B8D-42C2-A04F-97E08657F238}" type="CELLRANGE">
                      <a:rPr lang="en-US" baseline="0"/>
                      <a:pPr/>
                      <a:t>[CELLRANGE]</a:t>
                    </a:fld>
                    <a:r>
                      <a:rPr lang="en-US" baseline="0"/>
                      <a:t>
</a:t>
                    </a:r>
                    <a:fld id="{2ACFE1AB-99BA-4CDB-AC11-0B06EB43E18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C55D-4E29-9CD8-90CA83D3C1E4}"/>
                </c:ext>
              </c:extLst>
            </c:dLbl>
            <c:dLbl>
              <c:idx val="4"/>
              <c:layout>
                <c:manualLayout>
                  <c:x val="1.3988426885235836E-3"/>
                  <c:y val="4.9774323583780256E-3"/>
                </c:manualLayout>
              </c:layout>
              <c:tx>
                <c:rich>
                  <a:bodyPr/>
                  <a:lstStyle/>
                  <a:p>
                    <a:fld id="{31A89CDC-2069-4E73-852B-2923F28EF52C}" type="CELLRANGE">
                      <a:rPr lang="en-US" baseline="0"/>
                      <a:pPr/>
                      <a:t>[CELLRANGE]</a:t>
                    </a:fld>
                    <a:r>
                      <a:rPr lang="en-US" baseline="0"/>
                      <a:t>
</a:t>
                    </a:r>
                    <a:fld id="{A2061CFF-254F-46DD-A87F-AEB49D680EE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C55D-4E29-9CD8-90CA83D3C1E4}"/>
                </c:ext>
              </c:extLst>
            </c:dLbl>
            <c:dLbl>
              <c:idx val="5"/>
              <c:layout>
                <c:manualLayout>
                  <c:x val="0"/>
                  <c:y val="6.9874409880102319E-3"/>
                </c:manualLayout>
              </c:layout>
              <c:tx>
                <c:rich>
                  <a:bodyPr/>
                  <a:lstStyle/>
                  <a:p>
                    <a:fld id="{66EA4A57-1BEA-4EBE-AAE9-E82C571EC3E3}" type="CELLRANGE">
                      <a:rPr lang="en-US" baseline="0"/>
                      <a:pPr/>
                      <a:t>[CELLRANGE]</a:t>
                    </a:fld>
                    <a:r>
                      <a:rPr lang="en-US" baseline="0"/>
                      <a:t>
</a:t>
                    </a:r>
                    <a:fld id="{1D6B167D-CDC8-47F8-BE6F-7A570108614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C55D-4E29-9CD8-90CA83D3C1E4}"/>
                </c:ext>
              </c:extLst>
            </c:dLbl>
            <c:dLbl>
              <c:idx val="6"/>
              <c:layout>
                <c:manualLayout>
                  <c:x val="0"/>
                  <c:y val="9.2246790407103946E-3"/>
                </c:manualLayout>
              </c:layout>
              <c:tx>
                <c:rich>
                  <a:bodyPr/>
                  <a:lstStyle/>
                  <a:p>
                    <a:fld id="{F03F0CD3-73C8-4A8D-8151-42A87CFF2FC2}" type="CELLRANGE">
                      <a:rPr lang="en-US" baseline="0"/>
                      <a:pPr/>
                      <a:t>[CELLRANGE]</a:t>
                    </a:fld>
                    <a:r>
                      <a:rPr lang="en-US" baseline="0"/>
                      <a:t>
</a:t>
                    </a:r>
                    <a:fld id="{02F9AE15-CBF5-4480-A742-764FA57D75F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C55D-4E29-9CD8-90CA83D3C1E4}"/>
                </c:ext>
              </c:extLst>
            </c:dLbl>
            <c:dLbl>
              <c:idx val="7"/>
              <c:layout>
                <c:manualLayout>
                  <c:x val="0"/>
                  <c:y val="9.1976149447574578E-3"/>
                </c:manualLayout>
              </c:layout>
              <c:tx>
                <c:rich>
                  <a:bodyPr/>
                  <a:lstStyle/>
                  <a:p>
                    <a:fld id="{F8FC4738-F28B-4DEA-8740-8EE3BB0DF697}" type="CELLRANGE">
                      <a:rPr lang="en-US" baseline="0"/>
                      <a:pPr/>
                      <a:t>[CELLRANGE]</a:t>
                    </a:fld>
                    <a:r>
                      <a:rPr lang="en-US" baseline="0"/>
                      <a:t>
</a:t>
                    </a:r>
                    <a:fld id="{52BE5F93-E5B6-48D7-9B5D-97A1D637906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C55D-4E29-9CD8-90CA83D3C1E4}"/>
                </c:ext>
              </c:extLst>
            </c:dLbl>
            <c:dLbl>
              <c:idx val="8"/>
              <c:layout>
                <c:manualLayout>
                  <c:x val="-1.0202780687331501E-16"/>
                  <c:y val="4.368231748809172E-3"/>
                </c:manualLayout>
              </c:layout>
              <c:tx>
                <c:rich>
                  <a:bodyPr/>
                  <a:lstStyle/>
                  <a:p>
                    <a:fld id="{792D9BCC-EE2C-4163-8666-34DFB09C7F1A}" type="CELLRANGE">
                      <a:rPr lang="en-US" sz="600" baseline="0">
                        <a:solidFill>
                          <a:sysClr val="windowText" lastClr="000000"/>
                        </a:solidFill>
                      </a:rPr>
                      <a:pPr/>
                      <a:t>[CELLRANGE]</a:t>
                    </a:fld>
                    <a:r>
                      <a:rPr lang="en-US" sz="600" baseline="0">
                        <a:solidFill>
                          <a:sysClr val="windowText" lastClr="000000"/>
                        </a:solidFill>
                      </a:rPr>
                      <a:t>
</a:t>
                    </a:r>
                    <a:fld id="{7A13DF75-B901-45BF-B2ED-5DFAC8229C18}" type="VALUE">
                      <a:rPr lang="en-US" sz="600" baseline="0">
                        <a:solidFill>
                          <a:sysClr val="windowText" lastClr="000000"/>
                        </a:solidFill>
                      </a:rPr>
                      <a:pPr/>
                      <a:t>[VALOR]</a:t>
                    </a:fld>
                    <a:endParaRPr lang="en-US" sz="600"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C55D-4E29-9CD8-90CA83D3C1E4}"/>
                </c:ext>
              </c:extLst>
            </c:dLbl>
            <c:dLbl>
              <c:idx val="9"/>
              <c:layout>
                <c:manualLayout>
                  <c:x val="1.3036631290653885E-5"/>
                  <c:y val="2.3324195586662644E-3"/>
                </c:manualLayout>
              </c:layout>
              <c:tx>
                <c:rich>
                  <a:bodyPr/>
                  <a:lstStyle/>
                  <a:p>
                    <a:fld id="{62B8A933-73DD-42B5-A0D7-7742798960DA}" type="CELLRANGE">
                      <a:rPr lang="en-US" sz="600" baseline="0">
                        <a:solidFill>
                          <a:sysClr val="windowText" lastClr="000000"/>
                        </a:solidFill>
                      </a:rPr>
                      <a:pPr/>
                      <a:t>[CELLRANGE]</a:t>
                    </a:fld>
                    <a:r>
                      <a:rPr lang="en-US" sz="600" baseline="0">
                        <a:solidFill>
                          <a:sysClr val="windowText" lastClr="000000"/>
                        </a:solidFill>
                      </a:rPr>
                      <a:t>
</a:t>
                    </a:r>
                    <a:fld id="{8CA3B324-1720-4680-A0EF-089B5DE8EE1A}" type="VALUE">
                      <a:rPr lang="en-US" sz="600" baseline="0">
                        <a:solidFill>
                          <a:sysClr val="windowText" lastClr="000000"/>
                        </a:solidFill>
                      </a:rPr>
                      <a:pPr/>
                      <a:t>[VALOR]</a:t>
                    </a:fld>
                    <a:endParaRPr lang="en-US" sz="600"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C55D-4E29-9CD8-90CA83D3C1E4}"/>
                </c:ext>
              </c:extLst>
            </c:dLbl>
            <c:dLbl>
              <c:idx val="10"/>
              <c:layout>
                <c:manualLayout>
                  <c:x val="-5.1708319068812048E-5"/>
                  <c:y val="1.3463205988140327E-3"/>
                </c:manualLayout>
              </c:layout>
              <c:tx>
                <c:rich>
                  <a:bodyPr/>
                  <a:lstStyle/>
                  <a:p>
                    <a:fld id="{28FC2C98-8FBB-4B23-938B-2A3503569588}" type="CELLRANGE">
                      <a:rPr lang="en-US" sz="600" baseline="0">
                        <a:solidFill>
                          <a:sysClr val="windowText" lastClr="000000"/>
                        </a:solidFill>
                      </a:rPr>
                      <a:pPr/>
                      <a:t>[CELLRANGE]</a:t>
                    </a:fld>
                    <a:r>
                      <a:rPr lang="en-US" sz="600" baseline="0">
                        <a:solidFill>
                          <a:sysClr val="windowText" lastClr="000000"/>
                        </a:solidFill>
                      </a:rPr>
                      <a:t>
</a:t>
                    </a:r>
                    <a:fld id="{78CF9BF4-114C-4D55-97F1-3AE74F301A31}" type="VALUE">
                      <a:rPr lang="en-US" sz="600" baseline="0">
                        <a:solidFill>
                          <a:sysClr val="windowText" lastClr="000000"/>
                        </a:solidFill>
                      </a:rPr>
                      <a:pPr/>
                      <a:t>[VALOR]</a:t>
                    </a:fld>
                    <a:endParaRPr lang="en-US" sz="600"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C55D-4E29-9CD8-90CA83D3C1E4}"/>
                </c:ext>
              </c:extLst>
            </c:dLbl>
            <c:dLbl>
              <c:idx val="11"/>
              <c:layout>
                <c:manualLayout>
                  <c:x val="-1.3913043478260871E-3"/>
                  <c:y val="2.0188587537668811E-3"/>
                </c:manualLayout>
              </c:layout>
              <c:tx>
                <c:rich>
                  <a:bodyPr rot="-5400000" spcFirstLastPara="1" vertOverflow="ellipsis" wrap="square" lIns="38100" tIns="19050" rIns="38100" bIns="19050" anchor="ctr" anchorCtr="1">
                    <a:spAutoFit/>
                  </a:bodyPr>
                  <a:lstStyle/>
                  <a:p>
                    <a:pPr>
                      <a:defRPr sz="600" b="1" i="0" u="none" strike="noStrike" kern="1200" baseline="0">
                        <a:solidFill>
                          <a:schemeClr val="bg1"/>
                        </a:solidFill>
                        <a:latin typeface="+mn-lt"/>
                        <a:ea typeface="+mn-ea"/>
                        <a:cs typeface="+mn-cs"/>
                      </a:defRPr>
                    </a:pPr>
                    <a:fld id="{934DB0CD-5404-42F7-8F87-C9F2835001F9}" type="CELLRANGE">
                      <a:rPr lang="en-US" sz="600" baseline="0">
                        <a:solidFill>
                          <a:schemeClr val="bg1"/>
                        </a:solidFill>
                      </a:rPr>
                      <a:pPr>
                        <a:defRPr sz="600" b="1">
                          <a:solidFill>
                            <a:schemeClr val="bg1"/>
                          </a:solidFill>
                        </a:defRPr>
                      </a:pPr>
                      <a:t>[CELLRANGE]</a:t>
                    </a:fld>
                    <a:r>
                      <a:rPr lang="en-US" sz="600" baseline="0">
                        <a:solidFill>
                          <a:schemeClr val="bg1"/>
                        </a:solidFill>
                      </a:rPr>
                      <a:t>
</a:t>
                    </a:r>
                    <a:fld id="{5790AF4A-935F-48F4-B9E0-78E4D0659162}" type="VALUE">
                      <a:rPr lang="en-US" sz="600" baseline="0">
                        <a:solidFill>
                          <a:schemeClr val="bg1"/>
                        </a:solidFill>
                      </a:rPr>
                      <a:pPr>
                        <a:defRPr sz="600" b="1">
                          <a:solidFill>
                            <a:schemeClr val="bg1"/>
                          </a:solidFill>
                        </a:defRPr>
                      </a:pPr>
                      <a:t>[VALOR]</a:t>
                    </a:fld>
                    <a:endParaRPr lang="en-US" sz="600"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C55D-4E29-9CD8-90CA83D3C1E4}"/>
                </c:ext>
              </c:extLst>
            </c:dLbl>
            <c:dLbl>
              <c:idx val="12"/>
              <c:layout>
                <c:manualLayout>
                  <c:x val="0"/>
                  <c:y val="-1.0791127117879033E-3"/>
                </c:manualLayout>
              </c:layout>
              <c:tx>
                <c:rich>
                  <a:bodyPr/>
                  <a:lstStyle/>
                  <a:p>
                    <a:fld id="{0F21EBC6-EE14-4C56-9D37-672BD7A6BFC0}" type="CELLRANGE">
                      <a:rPr lang="en-US" baseline="0"/>
                      <a:pPr/>
                      <a:t>[CELLRANGE]</a:t>
                    </a:fld>
                    <a:r>
                      <a:rPr lang="en-US" baseline="0"/>
                      <a:t>
</a:t>
                    </a:r>
                    <a:fld id="{B0F2BCF6-B24E-4A42-9B5A-3F5389172BD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C55D-4E29-9CD8-90CA83D3C1E4}"/>
                </c:ext>
              </c:extLst>
            </c:dLbl>
            <c:dLbl>
              <c:idx val="13"/>
              <c:layout>
                <c:manualLayout>
                  <c:x val="1.3913043478260871E-3"/>
                  <c:y val="9.8200341779706968E-4"/>
                </c:manualLayout>
              </c:layout>
              <c:tx>
                <c:rich>
                  <a:bodyPr/>
                  <a:lstStyle/>
                  <a:p>
                    <a:fld id="{32ADBA9A-CFB4-47D2-A3F7-D6A36774658C}" type="CELLRANGE">
                      <a:rPr lang="en-US" baseline="0"/>
                      <a:pPr/>
                      <a:t>[CELLRANGE]</a:t>
                    </a:fld>
                    <a:r>
                      <a:rPr lang="en-US" baseline="0"/>
                      <a:t>
</a:t>
                    </a:r>
                    <a:fld id="{BF7B89A7-8A3F-4893-A4ED-96772890B5C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C55D-4E29-9CD8-90CA83D3C1E4}"/>
                </c:ext>
              </c:extLst>
            </c:dLbl>
            <c:dLbl>
              <c:idx val="14"/>
              <c:layout>
                <c:manualLayout>
                  <c:x val="0"/>
                  <c:y val="-1.063163833492776E-2"/>
                </c:manualLayout>
              </c:layout>
              <c:tx>
                <c:rich>
                  <a:bodyPr/>
                  <a:lstStyle/>
                  <a:p>
                    <a:fld id="{3CE8AD3E-FA3E-4156-B4CF-A1F299F395F6}" type="CELLRANGE">
                      <a:rPr lang="en-US" baseline="0"/>
                      <a:pPr/>
                      <a:t>[CELLRANGE]</a:t>
                    </a:fld>
                    <a:r>
                      <a:rPr lang="en-US" baseline="0"/>
                      <a:t>
</a:t>
                    </a:r>
                    <a:fld id="{828EDF83-EA27-4932-903F-F7D5D4B06BE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C55D-4E29-9CD8-90CA83D3C1E4}"/>
                </c:ext>
              </c:extLst>
            </c:dLbl>
            <c:dLbl>
              <c:idx val="15"/>
              <c:layout>
                <c:manualLayout>
                  <c:x val="-1.0202780687331501E-16"/>
                  <c:y val="-1.432302270627387E-2"/>
                </c:manualLayout>
              </c:layout>
              <c:tx>
                <c:rich>
                  <a:bodyPr/>
                  <a:lstStyle/>
                  <a:p>
                    <a:fld id="{078FF109-5496-4E0C-9721-B03B23A60CA7}" type="CELLRANGE">
                      <a:rPr lang="en-US" baseline="0"/>
                      <a:pPr/>
                      <a:t>[CELLRANGE]</a:t>
                    </a:fld>
                    <a:r>
                      <a:rPr lang="en-US" baseline="0"/>
                      <a:t>
</a:t>
                    </a:r>
                    <a:fld id="{83CA9389-E54C-4556-AF86-B3977170127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C55D-4E29-9CD8-90CA83D3C1E4}"/>
                </c:ext>
              </c:extLst>
            </c:dLbl>
            <c:dLbl>
              <c:idx val="16"/>
              <c:layout>
                <c:manualLayout>
                  <c:x val="0"/>
                  <c:y val="-1.285696764539946E-2"/>
                </c:manualLayout>
              </c:layout>
              <c:tx>
                <c:rich>
                  <a:bodyPr/>
                  <a:lstStyle/>
                  <a:p>
                    <a:fld id="{359DD692-326F-4DC9-9F3F-BB90DBFAE40B}" type="CELLRANGE">
                      <a:rPr lang="en-US" baseline="0"/>
                      <a:pPr/>
                      <a:t>[CELLRANGE]</a:t>
                    </a:fld>
                    <a:r>
                      <a:rPr lang="en-US" baseline="0"/>
                      <a:t>
</a:t>
                    </a:r>
                    <a:fld id="{203BA3E7-7FB7-406A-B80F-B951D4F12A9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C55D-4E29-9CD8-90CA83D3C1E4}"/>
                </c:ext>
              </c:extLst>
            </c:dLbl>
            <c:dLbl>
              <c:idx val="17"/>
              <c:layout>
                <c:manualLayout>
                  <c:x val="0"/>
                  <c:y val="-1.733559006058822E-2"/>
                </c:manualLayout>
              </c:layout>
              <c:tx>
                <c:rich>
                  <a:bodyPr/>
                  <a:lstStyle/>
                  <a:p>
                    <a:fld id="{0ABCED2F-9CD0-484C-AA00-72852326179A}" type="CELLRANGE">
                      <a:rPr lang="en-US" baseline="0"/>
                      <a:pPr/>
                      <a:t>[CELLRANGE]</a:t>
                    </a:fld>
                    <a:r>
                      <a:rPr lang="en-US" baseline="0"/>
                      <a:t>
</a:t>
                    </a:r>
                    <a:fld id="{10D2FD85-D609-4C7F-9B3F-6F851EFCBDB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C55D-4E29-9CD8-90CA83D3C1E4}"/>
                </c:ext>
              </c:extLst>
            </c:dLbl>
            <c:dLbl>
              <c:idx val="18"/>
              <c:layout>
                <c:manualLayout>
                  <c:x val="0"/>
                  <c:y val="-1.6339032387306732E-2"/>
                </c:manualLayout>
              </c:layout>
              <c:tx>
                <c:rich>
                  <a:bodyPr/>
                  <a:lstStyle/>
                  <a:p>
                    <a:fld id="{470E1C40-D4A8-4E76-A7EF-65542E46F49D}" type="CELLRANGE">
                      <a:rPr lang="en-US" baseline="0"/>
                      <a:pPr/>
                      <a:t>[CELLRANGE]</a:t>
                    </a:fld>
                    <a:r>
                      <a:rPr lang="en-US" baseline="0"/>
                      <a:t>
</a:t>
                    </a:r>
                    <a:fld id="{D7445E40-E11A-4B8F-AB1E-B170D0DBD14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B-C55D-4E29-9CD8-90CA83D3C1E4}"/>
                </c:ext>
              </c:extLst>
            </c:dLbl>
            <c:dLbl>
              <c:idx val="19"/>
              <c:layout>
                <c:manualLayout>
                  <c:x val="0"/>
                  <c:y val="-1.8804588678751611E-2"/>
                </c:manualLayout>
              </c:layout>
              <c:tx>
                <c:rich>
                  <a:bodyPr/>
                  <a:lstStyle/>
                  <a:p>
                    <a:fld id="{B475BF9C-460C-45AC-BD7C-C5016EDE66A7}" type="CELLRANGE">
                      <a:rPr lang="en-US" baseline="0"/>
                      <a:pPr/>
                      <a:t>[CELLRANGE]</a:t>
                    </a:fld>
                    <a:r>
                      <a:rPr lang="en-US" baseline="0"/>
                      <a:t>
</a:t>
                    </a:r>
                    <a:fld id="{F0AAF32F-3FB9-4955-B6CA-BAE18A80CA1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C-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'11ListaEsperaGIII'!$L$13:$L$32</c:f>
              <c:strCache>
                <c:ptCount val="20"/>
                <c:pt idx="0">
                  <c:v>Castilla y León</c:v>
                </c:pt>
                <c:pt idx="1">
                  <c:v>Aragón</c:v>
                </c:pt>
                <c:pt idx="2">
                  <c:v>Galicia</c:v>
                </c:pt>
                <c:pt idx="3">
                  <c:v>Asturias, Principado de</c:v>
                </c:pt>
                <c:pt idx="4">
                  <c:v>Navarra, Comunidad Foral de</c:v>
                </c:pt>
                <c:pt idx="5">
                  <c:v>Ceuta</c:v>
                </c:pt>
                <c:pt idx="6">
                  <c:v>Andalucía</c:v>
                </c:pt>
                <c:pt idx="7">
                  <c:v>Madrid, Comunidad de</c:v>
                </c:pt>
                <c:pt idx="8">
                  <c:v>Cantabria</c:v>
                </c:pt>
                <c:pt idx="9">
                  <c:v>Castilla - La Mancha</c:v>
                </c:pt>
                <c:pt idx="10">
                  <c:v>Comunitat Valenciana</c:v>
                </c:pt>
                <c:pt idx="11">
                  <c:v>Media Nacional</c:v>
                </c:pt>
                <c:pt idx="12">
                  <c:v>Melilla</c:v>
                </c:pt>
                <c:pt idx="13">
                  <c:v>Extremadura</c:v>
                </c:pt>
                <c:pt idx="14">
                  <c:v>Rioja, La</c:v>
                </c:pt>
                <c:pt idx="15">
                  <c:v>Balears, Illes</c:v>
                </c:pt>
                <c:pt idx="16">
                  <c:v>Cataluña</c:v>
                </c:pt>
                <c:pt idx="17">
                  <c:v>Murcia, Región de</c:v>
                </c:pt>
                <c:pt idx="18">
                  <c:v>Canarias</c:v>
                </c:pt>
                <c:pt idx="19">
                  <c:v>País Vasco</c:v>
                </c:pt>
              </c:strCache>
            </c:strRef>
          </c:cat>
          <c:val>
            <c:numRef>
              <c:f>'11ListaEsperaGIII'!$P$13:$P$32</c:f>
              <c:numCache>
                <c:formatCode>0.00%</c:formatCode>
                <c:ptCount val="20"/>
                <c:pt idx="0">
                  <c:v>8.3118372026368592E-4</c:v>
                </c:pt>
                <c:pt idx="1">
                  <c:v>1.1216151257811247E-3</c:v>
                </c:pt>
                <c:pt idx="2">
                  <c:v>4.004466520349621E-3</c:v>
                </c:pt>
                <c:pt idx="3">
                  <c:v>1.2176560121765601E-2</c:v>
                </c:pt>
                <c:pt idx="4">
                  <c:v>1.9849624060150377E-2</c:v>
                </c:pt>
                <c:pt idx="5">
                  <c:v>2.0737327188940093E-2</c:v>
                </c:pt>
                <c:pt idx="6">
                  <c:v>2.8816928502725232E-2</c:v>
                </c:pt>
                <c:pt idx="7">
                  <c:v>2.8939258842116788E-2</c:v>
                </c:pt>
                <c:pt idx="8">
                  <c:v>3.1403158467961517E-2</c:v>
                </c:pt>
                <c:pt idx="9">
                  <c:v>3.6935587417076823E-2</c:v>
                </c:pt>
                <c:pt idx="10">
                  <c:v>4.4689701302230302E-2</c:v>
                </c:pt>
                <c:pt idx="11">
                  <c:v>4.621476616433056E-2</c:v>
                </c:pt>
                <c:pt idx="12">
                  <c:v>6.4087061668681986E-2</c:v>
                </c:pt>
                <c:pt idx="13">
                  <c:v>6.9067700022794623E-2</c:v>
                </c:pt>
                <c:pt idx="14">
                  <c:v>6.9813566045220155E-2</c:v>
                </c:pt>
                <c:pt idx="15">
                  <c:v>8.4641320776653872E-2</c:v>
                </c:pt>
                <c:pt idx="16">
                  <c:v>8.9579045082132616E-2</c:v>
                </c:pt>
                <c:pt idx="17">
                  <c:v>9.3261131167268349E-2</c:v>
                </c:pt>
                <c:pt idx="18">
                  <c:v>0.12633474050161411</c:v>
                </c:pt>
                <c:pt idx="19">
                  <c:v>0.12697044959197121</c:v>
                </c:pt>
              </c:numCache>
            </c:numRef>
          </c:val>
          <c:extLst>
            <c:ext xmlns:c15="http://schemas.microsoft.com/office/drawing/2012/chart" uri="{02D57815-91ED-43cb-92C2-25804820EDAC}">
              <c15:datalabelsRange>
                <c15:f>'11ListaEsperaGIII'!$N$13:$N$32</c15:f>
                <c15:dlblRangeCache>
                  <c:ptCount val="20"/>
                  <c:pt idx="0">
                    <c:v>29</c:v>
                  </c:pt>
                  <c:pt idx="1">
                    <c:v>14</c:v>
                  </c:pt>
                  <c:pt idx="2">
                    <c:v>104</c:v>
                  </c:pt>
                  <c:pt idx="3">
                    <c:v>96</c:v>
                  </c:pt>
                  <c:pt idx="4">
                    <c:v>66</c:v>
                  </c:pt>
                  <c:pt idx="5">
                    <c:v>9</c:v>
                  </c:pt>
                  <c:pt idx="6">
                    <c:v>2.247</c:v>
                  </c:pt>
                  <c:pt idx="7">
                    <c:v>1.850</c:v>
                  </c:pt>
                  <c:pt idx="8">
                    <c:v>173</c:v>
                  </c:pt>
                  <c:pt idx="9">
                    <c:v>863</c:v>
                  </c:pt>
                  <c:pt idx="10">
                    <c:v>2.138</c:v>
                  </c:pt>
                  <c:pt idx="11">
                    <c:v>19.829</c:v>
                  </c:pt>
                  <c:pt idx="12">
                    <c:v>53</c:v>
                  </c:pt>
                  <c:pt idx="13">
                    <c:v>909</c:v>
                  </c:pt>
                  <c:pt idx="14">
                    <c:v>176</c:v>
                  </c:pt>
                  <c:pt idx="15">
                    <c:v>728</c:v>
                  </c:pt>
                  <c:pt idx="16">
                    <c:v>4.439</c:v>
                  </c:pt>
                  <c:pt idx="17">
                    <c:v>1.395</c:v>
                  </c:pt>
                  <c:pt idx="18">
                    <c:v>2.035</c:v>
                  </c:pt>
                  <c:pt idx="19">
                    <c:v>2.505</c:v>
                  </c:pt>
                </c15:dlblRangeCache>
              </c15:datalabelsRange>
            </c:ext>
            <c:ext xmlns:c16="http://schemas.microsoft.com/office/drawing/2014/chart" uri="{C3380CC4-5D6E-409C-BE32-E72D297353CC}">
              <c16:uniqueId val="{0000002D-C55D-4E29-9CD8-90CA83D3C1E4}"/>
            </c:ext>
          </c:extLst>
        </c:ser>
        <c:dLbls>
          <c:dLblPos val="inEnd"/>
          <c:showLegendKey val="0"/>
          <c:showVal val="1"/>
          <c:showCatName val="0"/>
          <c:showSerName val="0"/>
          <c:showPercent val="0"/>
          <c:showBubbleSize val="0"/>
        </c:dLbls>
        <c:gapWidth val="30"/>
        <c:overlap val="100"/>
        <c:axId val="-2095914368"/>
        <c:axId val="-2095913824"/>
      </c:barChart>
      <c:lineChart>
        <c:grouping val="standard"/>
        <c:varyColors val="0"/>
        <c:ser>
          <c:idx val="2"/>
          <c:order val="2"/>
          <c:tx>
            <c:strRef>
              <c:f>'11ListaEsperaGIII'!$Q$12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'11ListaEsperaGIII'!$L$13:$L$32</c:f>
              <c:strCache>
                <c:ptCount val="20"/>
                <c:pt idx="0">
                  <c:v>Castilla y León</c:v>
                </c:pt>
                <c:pt idx="1">
                  <c:v>Aragón</c:v>
                </c:pt>
                <c:pt idx="2">
                  <c:v>Galicia</c:v>
                </c:pt>
                <c:pt idx="3">
                  <c:v>Asturias, Principado de</c:v>
                </c:pt>
                <c:pt idx="4">
                  <c:v>Navarra, Comunidad Foral de</c:v>
                </c:pt>
                <c:pt idx="5">
                  <c:v>Ceuta</c:v>
                </c:pt>
                <c:pt idx="6">
                  <c:v>Andalucía</c:v>
                </c:pt>
                <c:pt idx="7">
                  <c:v>Madrid, Comunidad de</c:v>
                </c:pt>
                <c:pt idx="8">
                  <c:v>Cantabria</c:v>
                </c:pt>
                <c:pt idx="9">
                  <c:v>Castilla - La Mancha</c:v>
                </c:pt>
                <c:pt idx="10">
                  <c:v>Comunitat Valenciana</c:v>
                </c:pt>
                <c:pt idx="11">
                  <c:v>Media Nacional</c:v>
                </c:pt>
                <c:pt idx="12">
                  <c:v>Melilla</c:v>
                </c:pt>
                <c:pt idx="13">
                  <c:v>Extremadura</c:v>
                </c:pt>
                <c:pt idx="14">
                  <c:v>Rioja, La</c:v>
                </c:pt>
                <c:pt idx="15">
                  <c:v>Balears, Illes</c:v>
                </c:pt>
                <c:pt idx="16">
                  <c:v>Cataluña</c:v>
                </c:pt>
                <c:pt idx="17">
                  <c:v>Murcia, Región de</c:v>
                </c:pt>
                <c:pt idx="18">
                  <c:v>Canarias</c:v>
                </c:pt>
                <c:pt idx="19">
                  <c:v>País Vasco</c:v>
                </c:pt>
              </c:strCache>
            </c:strRef>
          </c:cat>
          <c:val>
            <c:numRef>
              <c:f>'11ListaEsperaGIII'!$Q$13:$Q$32</c:f>
              <c:numCache>
                <c:formatCode>0.00%</c:formatCode>
                <c:ptCount val="20"/>
                <c:pt idx="0">
                  <c:v>0.95378523383566949</c:v>
                </c:pt>
                <c:pt idx="1">
                  <c:v>0.95378523383566949</c:v>
                </c:pt>
                <c:pt idx="2">
                  <c:v>0.95378523383566949</c:v>
                </c:pt>
                <c:pt idx="3">
                  <c:v>0.95378523383566949</c:v>
                </c:pt>
                <c:pt idx="4">
                  <c:v>0.95378523383566949</c:v>
                </c:pt>
                <c:pt idx="5">
                  <c:v>0.95378523383566949</c:v>
                </c:pt>
                <c:pt idx="6">
                  <c:v>0.95378523383566949</c:v>
                </c:pt>
                <c:pt idx="7">
                  <c:v>0.95378523383566949</c:v>
                </c:pt>
                <c:pt idx="8">
                  <c:v>0.95378523383566949</c:v>
                </c:pt>
                <c:pt idx="9">
                  <c:v>0.95378523383566949</c:v>
                </c:pt>
                <c:pt idx="10">
                  <c:v>0.95378523383566949</c:v>
                </c:pt>
                <c:pt idx="11">
                  <c:v>0.95378523383566949</c:v>
                </c:pt>
                <c:pt idx="12">
                  <c:v>0.95378523383566949</c:v>
                </c:pt>
                <c:pt idx="13">
                  <c:v>0.95378523383566949</c:v>
                </c:pt>
                <c:pt idx="14">
                  <c:v>0.95378523383566949</c:v>
                </c:pt>
                <c:pt idx="15">
                  <c:v>0.95378523383566949</c:v>
                </c:pt>
                <c:pt idx="16">
                  <c:v>0.95378523383566949</c:v>
                </c:pt>
                <c:pt idx="17">
                  <c:v>0.95378523383566949</c:v>
                </c:pt>
                <c:pt idx="18">
                  <c:v>0.95378523383566949</c:v>
                </c:pt>
                <c:pt idx="19">
                  <c:v>0.95378523383566949</c:v>
                </c:pt>
              </c:numCache>
            </c:numRef>
          </c:val>
          <c:smooth val="0"/>
          <c:extLst>
            <c:ext xmlns:c16="http://schemas.microsoft.com/office/drawing/2014/chart" uri="{C3380CC4-5D6E-409C-BE32-E72D297353CC}">
              <c16:uniqueId val="{0000002F-C55D-4E29-9CD8-90CA83D3C1E4}"/>
            </c:ext>
          </c:extLst>
        </c:ser>
        <c:dLbls>
          <c:showLegendKey val="0"/>
          <c:showVal val="0"/>
          <c:showCatName val="0"/>
          <c:showSerName val="0"/>
          <c:showPercent val="0"/>
          <c:showBubbleSize val="0"/>
        </c:dLbls>
        <c:marker val="1"/>
        <c:smooth val="0"/>
        <c:axId val="-2095914368"/>
        <c:axId val="-2095913824"/>
      </c:lineChart>
      <c:catAx>
        <c:axId val="-209591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824"/>
        <c:crosses val="autoZero"/>
        <c:auto val="1"/>
        <c:lblAlgn val="ctr"/>
        <c:lblOffset val="100"/>
        <c:noMultiLvlLbl val="0"/>
      </c:catAx>
      <c:valAx>
        <c:axId val="-20959138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36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6.3913016090380012E-2"/>
          <c:y val="0.92133931856648776"/>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5DC1-4B08-97F0-0CCFE9C60108}"/>
              </c:ext>
            </c:extLst>
          </c:dPt>
          <c:dPt>
            <c:idx val="10"/>
            <c:invertIfNegative val="0"/>
            <c:bubble3D val="0"/>
            <c:spPr>
              <a:solidFill>
                <a:schemeClr val="accent1"/>
              </a:solidFill>
              <a:ln>
                <a:noFill/>
              </a:ln>
              <a:effectLst/>
            </c:spPr>
            <c:extLst>
              <c:ext xmlns:c16="http://schemas.microsoft.com/office/drawing/2014/chart" uri="{C3380CC4-5D6E-409C-BE32-E72D297353CC}">
                <c16:uniqueId val="{0000000F-5DC1-4B08-97F0-0CCFE9C60108}"/>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01-5DC1-4B08-97F0-0CCFE9C60108}"/>
              </c:ext>
            </c:extLst>
          </c:dPt>
          <c:dPt>
            <c:idx val="12"/>
            <c:invertIfNegative val="0"/>
            <c:bubble3D val="0"/>
            <c:extLst>
              <c:ext xmlns:c16="http://schemas.microsoft.com/office/drawing/2014/chart" uri="{C3380CC4-5D6E-409C-BE32-E72D297353CC}">
                <c16:uniqueId val="{00000002-5DC1-4B08-97F0-0CCFE9C60108}"/>
              </c:ext>
            </c:extLst>
          </c:dPt>
          <c:dPt>
            <c:idx val="13"/>
            <c:invertIfNegative val="0"/>
            <c:bubble3D val="0"/>
            <c:extLst>
              <c:ext xmlns:c16="http://schemas.microsoft.com/office/drawing/2014/chart" uri="{C3380CC4-5D6E-409C-BE32-E72D297353CC}">
                <c16:uniqueId val="{00000004-5DC1-4B08-97F0-0CCFE9C60108}"/>
              </c:ext>
            </c:extLst>
          </c:dPt>
          <c:dPt>
            <c:idx val="14"/>
            <c:invertIfNegative val="0"/>
            <c:bubble3D val="0"/>
            <c:extLst>
              <c:ext xmlns:c16="http://schemas.microsoft.com/office/drawing/2014/chart" uri="{C3380CC4-5D6E-409C-BE32-E72D297353CC}">
                <c16:uniqueId val="{00000005-5DC1-4B08-97F0-0CCFE9C60108}"/>
              </c:ext>
            </c:extLst>
          </c:dPt>
          <c:dLbls>
            <c:dLbl>
              <c:idx val="0"/>
              <c:layout>
                <c:manualLayout>
                  <c:x val="0"/>
                  <c:y val="-3.0478894636931943E-3"/>
                </c:manualLayout>
              </c:layout>
              <c:tx>
                <c:rich>
                  <a:bodyPr/>
                  <a:lstStyle/>
                  <a:p>
                    <a:fld id="{E11019A1-8889-460D-AEEC-52F2AA823E64}" type="CELLRANGE">
                      <a:rPr lang="en-US" baseline="0"/>
                      <a:pPr/>
                      <a:t>[CELLRANGE]</a:t>
                    </a:fld>
                    <a:r>
                      <a:rPr lang="en-US" baseline="0"/>
                      <a:t>
</a:t>
                    </a:r>
                    <a:fld id="{196968BA-BBBF-4D2B-B6AB-6DC21F646E9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5DC1-4B08-97F0-0CCFE9C60108}"/>
                </c:ext>
              </c:extLst>
            </c:dLbl>
            <c:dLbl>
              <c:idx val="1"/>
              <c:layout>
                <c:manualLayout>
                  <c:x val="0"/>
                  <c:y val="-1.7720988787653831E-2"/>
                </c:manualLayout>
              </c:layout>
              <c:tx>
                <c:rich>
                  <a:bodyPr/>
                  <a:lstStyle/>
                  <a:p>
                    <a:fld id="{C1376EFB-DAEA-425C-A7C7-91D8F6A6A70D}" type="CELLRANGE">
                      <a:rPr lang="en-US" baseline="0"/>
                      <a:pPr/>
                      <a:t>[CELLRANGE]</a:t>
                    </a:fld>
                    <a:r>
                      <a:rPr lang="en-US" baseline="0"/>
                      <a:t>
</a:t>
                    </a:r>
                    <a:fld id="{602D145F-47BB-460C-9220-BABB5AB00A3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5DC1-4B08-97F0-0CCFE9C60108}"/>
                </c:ext>
              </c:extLst>
            </c:dLbl>
            <c:dLbl>
              <c:idx val="2"/>
              <c:layout>
                <c:manualLayout>
                  <c:x val="-3.1535065771196298E-17"/>
                  <c:y val="-8.2036905618415919E-3"/>
                </c:manualLayout>
              </c:layout>
              <c:tx>
                <c:rich>
                  <a:bodyPr/>
                  <a:lstStyle/>
                  <a:p>
                    <a:fld id="{CF26E82C-DFC3-482E-B2B6-0983400B552D}" type="CELLRANGE">
                      <a:rPr lang="en-US" baseline="0"/>
                      <a:pPr/>
                      <a:t>[CELLRANGE]</a:t>
                    </a:fld>
                    <a:r>
                      <a:rPr lang="en-US" baseline="0"/>
                      <a:t>
</a:t>
                    </a:r>
                    <a:fld id="{86B370E7-182C-4AAC-82CC-7C51C81FE34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5DC1-4B08-97F0-0CCFE9C60108}"/>
                </c:ext>
              </c:extLst>
            </c:dLbl>
            <c:dLbl>
              <c:idx val="3"/>
              <c:layout>
                <c:manualLayout>
                  <c:x val="0"/>
                  <c:y val="-1.6731786998662599E-2"/>
                </c:manualLayout>
              </c:layout>
              <c:tx>
                <c:rich>
                  <a:bodyPr/>
                  <a:lstStyle/>
                  <a:p>
                    <a:fld id="{C575F1ED-9C85-477A-82B8-B4E93B899A57}" type="CELLRANGE">
                      <a:rPr lang="en-US" baseline="0"/>
                      <a:pPr/>
                      <a:t>[CELLRANGE]</a:t>
                    </a:fld>
                    <a:r>
                      <a:rPr lang="en-US" baseline="0"/>
                      <a:t>
</a:t>
                    </a:r>
                    <a:fld id="{DA0AE3B2-84DB-483D-A29C-F0BAB1FDD46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5DC1-4B08-97F0-0CCFE9C60108}"/>
                </c:ext>
              </c:extLst>
            </c:dLbl>
            <c:dLbl>
              <c:idx val="4"/>
              <c:layout>
                <c:manualLayout>
                  <c:x val="-3.1535065771196298E-17"/>
                  <c:y val="-8.7159103644407574E-3"/>
                </c:manualLayout>
              </c:layout>
              <c:tx>
                <c:rich>
                  <a:bodyPr/>
                  <a:lstStyle/>
                  <a:p>
                    <a:fld id="{CB31F498-06CF-491A-9E1E-D3ABB8FFBDFB}" type="CELLRANGE">
                      <a:rPr lang="en-US" baseline="0"/>
                      <a:pPr/>
                      <a:t>[CELLRANGE]</a:t>
                    </a:fld>
                    <a:r>
                      <a:rPr lang="en-US" baseline="0"/>
                      <a:t>
</a:t>
                    </a:r>
                    <a:fld id="{D7B50AD0-60A7-4378-B4FC-7603850E9C9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5DC1-4B08-97F0-0CCFE9C60108}"/>
                </c:ext>
              </c:extLst>
            </c:dLbl>
            <c:dLbl>
              <c:idx val="5"/>
              <c:layout>
                <c:manualLayout>
                  <c:x val="0"/>
                  <c:y val="-1.7646335475998459E-2"/>
                </c:manualLayout>
              </c:layout>
              <c:tx>
                <c:rich>
                  <a:bodyPr/>
                  <a:lstStyle/>
                  <a:p>
                    <a:fld id="{C6CD5EAA-4025-43AE-9679-4A329A314BAB}" type="CELLRANGE">
                      <a:rPr lang="en-US" baseline="0"/>
                      <a:pPr/>
                      <a:t>[CELLRANGE]</a:t>
                    </a:fld>
                    <a:r>
                      <a:rPr lang="en-US" baseline="0"/>
                      <a:t>
</a:t>
                    </a:r>
                    <a:fld id="{09500A2A-F3B0-458A-8FDC-A557CDB86C1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5DC1-4B08-97F0-0CCFE9C60108}"/>
                </c:ext>
              </c:extLst>
            </c:dLbl>
            <c:dLbl>
              <c:idx val="6"/>
              <c:layout>
                <c:manualLayout>
                  <c:x val="0"/>
                  <c:y val="-2.4497184516648868E-2"/>
                </c:manualLayout>
              </c:layout>
              <c:tx>
                <c:rich>
                  <a:bodyPr/>
                  <a:lstStyle/>
                  <a:p>
                    <a:fld id="{956FA73A-057A-4188-AA7F-4FCB2A9BB914}" type="CELLRANGE">
                      <a:rPr lang="en-US" baseline="0"/>
                      <a:pPr/>
                      <a:t>[CELLRANGE]</a:t>
                    </a:fld>
                    <a:r>
                      <a:rPr lang="en-US" baseline="0"/>
                      <a:t>
</a:t>
                    </a:r>
                    <a:fld id="{CA9C8FEA-EE1E-44E0-AD2E-E5D5B61F07F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5DC1-4B08-97F0-0CCFE9C60108}"/>
                </c:ext>
              </c:extLst>
            </c:dLbl>
            <c:dLbl>
              <c:idx val="7"/>
              <c:layout>
                <c:manualLayout>
                  <c:x val="0"/>
                  <c:y val="-2.2163314926720738E-2"/>
                </c:manualLayout>
              </c:layout>
              <c:tx>
                <c:rich>
                  <a:bodyPr/>
                  <a:lstStyle/>
                  <a:p>
                    <a:fld id="{6848C6E5-647C-40EF-A3E3-1AFC41B9E053}" type="CELLRANGE">
                      <a:rPr lang="en-US" baseline="0"/>
                      <a:pPr/>
                      <a:t>[CELLRANGE]</a:t>
                    </a:fld>
                    <a:r>
                      <a:rPr lang="en-US" baseline="0"/>
                      <a:t>
</a:t>
                    </a:r>
                    <a:fld id="{CD292748-064E-463D-83F1-72D779CECC6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5DC1-4B08-97F0-0CCFE9C60108}"/>
                </c:ext>
              </c:extLst>
            </c:dLbl>
            <c:dLbl>
              <c:idx val="8"/>
              <c:layout>
                <c:manualLayout>
                  <c:x val="0"/>
                  <c:y val="-2.1526309661573512E-2"/>
                </c:manualLayout>
              </c:layout>
              <c:tx>
                <c:rich>
                  <a:bodyPr/>
                  <a:lstStyle/>
                  <a:p>
                    <a:fld id="{94176AEE-DFED-4C99-8E1A-566BF2460E8B}" type="CELLRANGE">
                      <a:rPr lang="en-US" baseline="0"/>
                      <a:pPr/>
                      <a:t>[CELLRANGE]</a:t>
                    </a:fld>
                    <a:r>
                      <a:rPr lang="en-US" baseline="0"/>
                      <a:t>
</a:t>
                    </a:r>
                    <a:fld id="{F6C405F7-B917-4740-B95D-77C74D14D32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5DC1-4B08-97F0-0CCFE9C60108}"/>
                </c:ext>
              </c:extLst>
            </c:dLbl>
            <c:dLbl>
              <c:idx val="9"/>
              <c:layout>
                <c:manualLayout>
                  <c:x val="-6.3070131542392597E-17"/>
                  <c:y val="-2.7204139026626207E-2"/>
                </c:manualLayout>
              </c:layout>
              <c:tx>
                <c:rich>
                  <a:bodyPr/>
                  <a:lstStyle/>
                  <a:p>
                    <a:fld id="{D20B0CD9-25A8-40A4-AE62-01C35CC32BDC}" type="CELLRANGE">
                      <a:rPr lang="en-US" baseline="0"/>
                      <a:pPr/>
                      <a:t>[CELLRANGE]</a:t>
                    </a:fld>
                    <a:r>
                      <a:rPr lang="en-US" baseline="0"/>
                      <a:t>
</a:t>
                    </a:r>
                    <a:fld id="{45F7591C-CF14-44A1-8912-04DAC77945D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5DC1-4B08-97F0-0CCFE9C60108}"/>
                </c:ext>
              </c:extLst>
            </c:dLbl>
            <c:dLbl>
              <c:idx val="10"/>
              <c:layout>
                <c:manualLayout>
                  <c:x val="0"/>
                  <c:y val="-3.0493788971617027E-2"/>
                </c:manualLayout>
              </c:layout>
              <c:tx>
                <c:rich>
                  <a:bodyPr/>
                  <a:lstStyle/>
                  <a:p>
                    <a:fld id="{15A68B0B-8266-4C6D-986F-9D9A088105B5}" type="CELLRANGE">
                      <a:rPr lang="en-US" baseline="0">
                        <a:solidFill>
                          <a:sysClr val="windowText" lastClr="000000"/>
                        </a:solidFill>
                      </a:rPr>
                      <a:pPr/>
                      <a:t>[CELLRANGE]</a:t>
                    </a:fld>
                    <a:r>
                      <a:rPr lang="en-US" baseline="0">
                        <a:solidFill>
                          <a:sysClr val="windowText" lastClr="000000"/>
                        </a:solidFill>
                      </a:rPr>
                      <a:t>
</a:t>
                    </a:r>
                    <a:fld id="{3A9809BA-EB23-4685-A2B4-00C0CD05A75D}"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5DC1-4B08-97F0-0CCFE9C60108}"/>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50996BDB-62EF-49F3-BD1E-F6A7AC276A33}" type="CELLRANGE">
                      <a:rPr lang="en-US" baseline="0">
                        <a:solidFill>
                          <a:schemeClr val="bg1"/>
                        </a:solidFill>
                      </a:rPr>
                      <a:pPr>
                        <a:defRPr b="1">
                          <a:solidFill>
                            <a:schemeClr val="bg1"/>
                          </a:solidFill>
                        </a:defRPr>
                      </a:pPr>
                      <a:t>[CELLRANGE]</a:t>
                    </a:fld>
                    <a:r>
                      <a:rPr lang="en-US" baseline="0">
                        <a:solidFill>
                          <a:schemeClr val="bg1"/>
                        </a:solidFill>
                      </a:rPr>
                      <a:t>
</a:t>
                    </a:r>
                    <a:fld id="{5A6AD824-018F-4E1C-AD5F-84295429E152}"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5DC1-4B08-97F0-0CCFE9C60108}"/>
                </c:ext>
              </c:extLst>
            </c:dLbl>
            <c:dLbl>
              <c:idx val="12"/>
              <c:layout>
                <c:manualLayout>
                  <c:x val="0"/>
                  <c:y val="-4.5254437921412038E-2"/>
                </c:manualLayout>
              </c:layout>
              <c:tx>
                <c:rich>
                  <a:bodyPr/>
                  <a:lstStyle/>
                  <a:p>
                    <a:fld id="{EC5A0B11-C4C5-44A8-8BEC-072E275075CD}" type="CELLRANGE">
                      <a:rPr lang="en-US" baseline="0"/>
                      <a:pPr/>
                      <a:t>[CELLRANGE]</a:t>
                    </a:fld>
                    <a:r>
                      <a:rPr lang="en-US" baseline="0"/>
                      <a:t>
</a:t>
                    </a:r>
                    <a:fld id="{ADE7C32D-BA80-4E31-8885-CE57DA98832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5DC1-4B08-97F0-0CCFE9C60108}"/>
                </c:ext>
              </c:extLst>
            </c:dLbl>
            <c:dLbl>
              <c:idx val="13"/>
              <c:layout>
                <c:manualLayout>
                  <c:x val="0"/>
                  <c:y val="-4.0625206045864781E-2"/>
                </c:manualLayout>
              </c:layout>
              <c:tx>
                <c:rich>
                  <a:bodyPr/>
                  <a:lstStyle/>
                  <a:p>
                    <a:fld id="{2E4B3364-7DC2-4BBD-B45D-EAAAE5BF9CB0}" type="CELLRANGE">
                      <a:rPr lang="en-US" baseline="0"/>
                      <a:pPr/>
                      <a:t>[CELLRANGE]</a:t>
                    </a:fld>
                    <a:r>
                      <a:rPr lang="en-US" baseline="0"/>
                      <a:t>
</a:t>
                    </a:r>
                    <a:fld id="{EC51F884-A8D7-4FF8-AA03-F3DD8B221F8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5DC1-4B08-97F0-0CCFE9C60108}"/>
                </c:ext>
              </c:extLst>
            </c:dLbl>
            <c:dLbl>
              <c:idx val="14"/>
              <c:layout>
                <c:manualLayout>
                  <c:x val="0"/>
                  <c:y val="-4.4239261865835058E-2"/>
                </c:manualLayout>
              </c:layout>
              <c:tx>
                <c:rich>
                  <a:bodyPr/>
                  <a:lstStyle/>
                  <a:p>
                    <a:fld id="{A95082FB-21BC-4DC8-A31C-E2E6BB1FA31D}" type="CELLRANGE">
                      <a:rPr lang="en-US" baseline="0"/>
                      <a:pPr/>
                      <a:t>[CELLRANGE]</a:t>
                    </a:fld>
                    <a:r>
                      <a:rPr lang="en-US" baseline="0"/>
                      <a:t>
</a:t>
                    </a:r>
                    <a:fld id="{9D10EAB2-E836-45AA-92DB-35396CF3542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5DC1-4B08-97F0-0CCFE9C60108}"/>
                </c:ext>
              </c:extLst>
            </c:dLbl>
            <c:dLbl>
              <c:idx val="15"/>
              <c:layout>
                <c:manualLayout>
                  <c:x val="0"/>
                  <c:y val="-4.177061671082595E-2"/>
                </c:manualLayout>
              </c:layout>
              <c:tx>
                <c:rich>
                  <a:bodyPr/>
                  <a:lstStyle/>
                  <a:p>
                    <a:fld id="{415B8D82-EB52-4448-8E47-EC6B855DCEBF}" type="CELLRANGE">
                      <a:rPr lang="en-US" baseline="0"/>
                      <a:pPr/>
                      <a:t>[CELLRANGE]</a:t>
                    </a:fld>
                    <a:r>
                      <a:rPr lang="en-US" baseline="0"/>
                      <a:t>
</a:t>
                    </a:r>
                    <a:fld id="{F0FDB4DA-B401-4463-ACF9-9F0328C2B6F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5DC1-4B08-97F0-0CCFE9C60108}"/>
                </c:ext>
              </c:extLst>
            </c:dLbl>
            <c:dLbl>
              <c:idx val="16"/>
              <c:layout>
                <c:manualLayout>
                  <c:x val="-1.2614026308478519E-16"/>
                  <c:y val="-5.4237901395508381E-2"/>
                </c:manualLayout>
              </c:layout>
              <c:tx>
                <c:rich>
                  <a:bodyPr/>
                  <a:lstStyle/>
                  <a:p>
                    <a:fld id="{4A33975C-0AF7-4C75-8E29-19C7C9B3EDBA}" type="CELLRANGE">
                      <a:rPr lang="en-US" baseline="0"/>
                      <a:pPr/>
                      <a:t>[CELLRANGE]</a:t>
                    </a:fld>
                    <a:r>
                      <a:rPr lang="en-US" baseline="0"/>
                      <a:t>
</a:t>
                    </a:r>
                    <a:fld id="{B6B7E2FD-0033-49EC-8B86-957A0F606C1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5DC1-4B08-97F0-0CCFE9C60108}"/>
                </c:ext>
              </c:extLst>
            </c:dLbl>
            <c:dLbl>
              <c:idx val="17"/>
              <c:layout>
                <c:manualLayout>
                  <c:x val="0"/>
                  <c:y val="-5.7139753723992361E-2"/>
                </c:manualLayout>
              </c:layout>
              <c:tx>
                <c:rich>
                  <a:bodyPr/>
                  <a:lstStyle/>
                  <a:p>
                    <a:fld id="{58163DB0-2718-4C25-BD8D-1FBC26F7ECF4}" type="CELLRANGE">
                      <a:rPr lang="en-US" baseline="0"/>
                      <a:pPr/>
                      <a:t>[CELLRANGE]</a:t>
                    </a:fld>
                    <a:r>
                      <a:rPr lang="en-US" baseline="0"/>
                      <a:t>
</a:t>
                    </a:r>
                    <a:fld id="{BCEA43F2-178E-431F-BD56-0AD48CAA82A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5DC1-4B08-97F0-0CCFE9C60108}"/>
                </c:ext>
              </c:extLst>
            </c:dLbl>
            <c:dLbl>
              <c:idx val="18"/>
              <c:layout>
                <c:manualLayout>
                  <c:x val="-1.2614026308478519E-16"/>
                  <c:y val="-5.958878195039137E-2"/>
                </c:manualLayout>
              </c:layout>
              <c:tx>
                <c:rich>
                  <a:bodyPr/>
                  <a:lstStyle/>
                  <a:p>
                    <a:fld id="{9FC29C89-797E-4DE0-A670-B943418C7A2D}" type="CELLRANGE">
                      <a:rPr lang="en-US" baseline="0"/>
                      <a:pPr/>
                      <a:t>[CELLRANGE]</a:t>
                    </a:fld>
                    <a:r>
                      <a:rPr lang="en-US" baseline="0"/>
                      <a:t>
</a:t>
                    </a:r>
                    <a:fld id="{2BF1C81B-B540-4A31-AE0B-ED9B949195D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5DC1-4B08-97F0-0CCFE9C60108}"/>
                </c:ext>
              </c:extLst>
            </c:dLbl>
            <c:dLbl>
              <c:idx val="19"/>
              <c:layout>
                <c:manualLayout>
                  <c:x val="0"/>
                  <c:y val="-8.3345064135550109E-2"/>
                </c:manualLayout>
              </c:layout>
              <c:tx>
                <c:rich>
                  <a:bodyPr/>
                  <a:lstStyle/>
                  <a:p>
                    <a:fld id="{12B680DA-D89B-4741-AF60-008BF6E566E3}" type="CELLRANGE">
                      <a:rPr lang="en-US" baseline="0"/>
                      <a:pPr/>
                      <a:t>[CELLRANGE]</a:t>
                    </a:fld>
                    <a:r>
                      <a:rPr lang="en-US" baseline="0"/>
                      <a:t>
</a:t>
                    </a:r>
                    <a:fld id="{21FE9880-763B-44C7-B9DC-08F9840D6F0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'11ListaEsperaGII'!$L$13:$L$32</c:f>
              <c:strCache>
                <c:ptCount val="20"/>
                <c:pt idx="0">
                  <c:v>Aragón</c:v>
                </c:pt>
                <c:pt idx="1">
                  <c:v>Castilla y León</c:v>
                </c:pt>
                <c:pt idx="2">
                  <c:v>Galicia</c:v>
                </c:pt>
                <c:pt idx="3">
                  <c:v>Asturias, Principado de</c:v>
                </c:pt>
                <c:pt idx="4">
                  <c:v>Navarra, Comunidad Foral de</c:v>
                </c:pt>
                <c:pt idx="5">
                  <c:v>Ceuta</c:v>
                </c:pt>
                <c:pt idx="6">
                  <c:v>Cantabria</c:v>
                </c:pt>
                <c:pt idx="7">
                  <c:v>Andalucía</c:v>
                </c:pt>
                <c:pt idx="8">
                  <c:v>Castilla - La Mancha</c:v>
                </c:pt>
                <c:pt idx="9">
                  <c:v>Madrid, Comunidad de</c:v>
                </c:pt>
                <c:pt idx="10">
                  <c:v>Comunitat Valenciana</c:v>
                </c:pt>
                <c:pt idx="11">
                  <c:v>Media Nacional</c:v>
                </c:pt>
                <c:pt idx="12">
                  <c:v>Rioja, La</c:v>
                </c:pt>
                <c:pt idx="13">
                  <c:v>Melilla</c:v>
                </c:pt>
                <c:pt idx="14">
                  <c:v>Murcia, Región de</c:v>
                </c:pt>
                <c:pt idx="15">
                  <c:v>Balears, Illes</c:v>
                </c:pt>
                <c:pt idx="16">
                  <c:v>Extremadura</c:v>
                </c:pt>
                <c:pt idx="17">
                  <c:v>País Vasco</c:v>
                </c:pt>
                <c:pt idx="18">
                  <c:v>Cataluña</c:v>
                </c:pt>
                <c:pt idx="19">
                  <c:v>Canarias</c:v>
                </c:pt>
              </c:strCache>
            </c:strRef>
          </c:cat>
          <c:val>
            <c:numRef>
              <c:f>'11ListaEsperaGII'!$O$13:$O$32</c:f>
              <c:numCache>
                <c:formatCode>0.00%</c:formatCode>
                <c:ptCount val="20"/>
                <c:pt idx="0">
                  <c:v>0.9988154777573045</c:v>
                </c:pt>
                <c:pt idx="1">
                  <c:v>0.99844251922515337</c:v>
                </c:pt>
                <c:pt idx="2">
                  <c:v>0.99061015159514287</c:v>
                </c:pt>
                <c:pt idx="3">
                  <c:v>0.98586605080831413</c:v>
                </c:pt>
                <c:pt idx="4">
                  <c:v>0.97713032581453629</c:v>
                </c:pt>
                <c:pt idx="5">
                  <c:v>0.97053726169844023</c:v>
                </c:pt>
                <c:pt idx="6">
                  <c:v>0.96709209209209213</c:v>
                </c:pt>
                <c:pt idx="7">
                  <c:v>0.95723245700299397</c:v>
                </c:pt>
                <c:pt idx="8">
                  <c:v>0.94612964617236961</c:v>
                </c:pt>
                <c:pt idx="9">
                  <c:v>0.94522093813732155</c:v>
                </c:pt>
                <c:pt idx="10">
                  <c:v>0.93953969897268452</c:v>
                </c:pt>
                <c:pt idx="11">
                  <c:v>0.93539345479239555</c:v>
                </c:pt>
                <c:pt idx="12">
                  <c:v>0.91676168757126564</c:v>
                </c:pt>
                <c:pt idx="13">
                  <c:v>0.900709219858156</c:v>
                </c:pt>
                <c:pt idx="14">
                  <c:v>0.90026260504201683</c:v>
                </c:pt>
                <c:pt idx="15">
                  <c:v>0.89722661049675267</c:v>
                </c:pt>
                <c:pt idx="16">
                  <c:v>0.89693862386684498</c:v>
                </c:pt>
                <c:pt idx="17">
                  <c:v>0.87545254357481428</c:v>
                </c:pt>
                <c:pt idx="18">
                  <c:v>0.8754130301599895</c:v>
                </c:pt>
                <c:pt idx="19">
                  <c:v>0.87484175394176544</c:v>
                </c:pt>
              </c:numCache>
            </c:numRef>
          </c:val>
          <c:extLst>
            <c:ext xmlns:c15="http://schemas.microsoft.com/office/drawing/2012/chart" uri="{02D57815-91ED-43cb-92C2-25804820EDAC}">
              <c15:datalabelsRange>
                <c15:f>'11ListaEsperaGII'!$M$13:$M$32</c15:f>
                <c15:dlblRangeCache>
                  <c:ptCount val="20"/>
                  <c:pt idx="0">
                    <c:v>15.178</c:v>
                  </c:pt>
                  <c:pt idx="1">
                    <c:v>41.028</c:v>
                  </c:pt>
                  <c:pt idx="2">
                    <c:v>26.269</c:v>
                  </c:pt>
                  <c:pt idx="3">
                    <c:v>10.672</c:v>
                  </c:pt>
                  <c:pt idx="4">
                    <c:v>6.238</c:v>
                  </c:pt>
                  <c:pt idx="5">
                    <c:v>560</c:v>
                  </c:pt>
                  <c:pt idx="6">
                    <c:v>7.729</c:v>
                  </c:pt>
                  <c:pt idx="7">
                    <c:v>131.406</c:v>
                  </c:pt>
                  <c:pt idx="8">
                    <c:v>24.360</c:v>
                  </c:pt>
                  <c:pt idx="9">
                    <c:v>69.521</c:v>
                  </c:pt>
                  <c:pt idx="10">
                    <c:v>58.989</c:v>
                  </c:pt>
                  <c:pt idx="11">
                    <c:v>561.990</c:v>
                  </c:pt>
                  <c:pt idx="12">
                    <c:v>4.020</c:v>
                  </c:pt>
                  <c:pt idx="13">
                    <c:v>762</c:v>
                  </c:pt>
                  <c:pt idx="14">
                    <c:v>17.141</c:v>
                  </c:pt>
                  <c:pt idx="15">
                    <c:v>10.223</c:v>
                  </c:pt>
                  <c:pt idx="16">
                    <c:v>12.071</c:v>
                  </c:pt>
                  <c:pt idx="17">
                    <c:v>23.456</c:v>
                  </c:pt>
                  <c:pt idx="18">
                    <c:v>87.164</c:v>
                  </c:pt>
                  <c:pt idx="19">
                    <c:v>15.203</c:v>
                  </c:pt>
                </c15:dlblRangeCache>
              </c15:datalabelsRange>
            </c:ext>
            <c:ext xmlns:c16="http://schemas.microsoft.com/office/drawing/2014/chart" uri="{C3380CC4-5D6E-409C-BE32-E72D297353CC}">
              <c16:uniqueId val="{00000015-5DC1-4B08-97F0-0CCFE9C60108}"/>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extLst>
              <c:ext xmlns:c16="http://schemas.microsoft.com/office/drawing/2014/chart" uri="{C3380CC4-5D6E-409C-BE32-E72D297353CC}">
                <c16:uniqueId val="{00000016-5DC1-4B08-97F0-0CCFE9C60108}"/>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25-5DC1-4B08-97F0-0CCFE9C60108}"/>
              </c:ext>
            </c:extLst>
          </c:dPt>
          <c:dPt>
            <c:idx val="11"/>
            <c:invertIfNegative val="0"/>
            <c:bubble3D val="0"/>
            <c:spPr>
              <a:solidFill>
                <a:schemeClr val="accent2">
                  <a:lumMod val="50000"/>
                </a:schemeClr>
              </a:solidFill>
              <a:ln>
                <a:noFill/>
              </a:ln>
              <a:effectLst/>
            </c:spPr>
            <c:extLst>
              <c:ext xmlns:c16="http://schemas.microsoft.com/office/drawing/2014/chart" uri="{C3380CC4-5D6E-409C-BE32-E72D297353CC}">
                <c16:uniqueId val="{00000017-5DC1-4B08-97F0-0CCFE9C60108}"/>
              </c:ext>
            </c:extLst>
          </c:dPt>
          <c:dPt>
            <c:idx val="12"/>
            <c:invertIfNegative val="0"/>
            <c:bubble3D val="0"/>
            <c:extLst>
              <c:ext xmlns:c16="http://schemas.microsoft.com/office/drawing/2014/chart" uri="{C3380CC4-5D6E-409C-BE32-E72D297353CC}">
                <c16:uniqueId val="{00000018-5DC1-4B08-97F0-0CCFE9C60108}"/>
              </c:ext>
            </c:extLst>
          </c:dPt>
          <c:dPt>
            <c:idx val="13"/>
            <c:invertIfNegative val="0"/>
            <c:bubble3D val="0"/>
            <c:extLst>
              <c:ext xmlns:c16="http://schemas.microsoft.com/office/drawing/2014/chart" uri="{C3380CC4-5D6E-409C-BE32-E72D297353CC}">
                <c16:uniqueId val="{0000001A-5DC1-4B08-97F0-0CCFE9C60108}"/>
              </c:ext>
            </c:extLst>
          </c:dPt>
          <c:dPt>
            <c:idx val="14"/>
            <c:invertIfNegative val="0"/>
            <c:bubble3D val="0"/>
            <c:extLst>
              <c:ext xmlns:c16="http://schemas.microsoft.com/office/drawing/2014/chart" uri="{C3380CC4-5D6E-409C-BE32-E72D297353CC}">
                <c16:uniqueId val="{0000001B-5DC1-4B08-97F0-0CCFE9C60108}"/>
              </c:ext>
            </c:extLst>
          </c:dPt>
          <c:dLbls>
            <c:dLbl>
              <c:idx val="0"/>
              <c:layout>
                <c:manualLayout>
                  <c:x val="0"/>
                  <c:y val="3.1604688373282543E-2"/>
                </c:manualLayout>
              </c:layout>
              <c:tx>
                <c:rich>
                  <a:bodyPr/>
                  <a:lstStyle/>
                  <a:p>
                    <a:fld id="{1046833E-3702-4518-9EA6-4B5DE972C973}" type="CELLRANGE">
                      <a:rPr lang="en-US" baseline="0"/>
                      <a:pPr/>
                      <a:t>[CELLRANGE]</a:t>
                    </a:fld>
                    <a:r>
                      <a:rPr lang="en-US" baseline="0"/>
                      <a:t>
</a:t>
                    </a:r>
                    <a:fld id="{89DBBCE1-754C-4FE4-909B-86B84F32A46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5DC1-4B08-97F0-0CCFE9C60108}"/>
                </c:ext>
              </c:extLst>
            </c:dLbl>
            <c:dLbl>
              <c:idx val="1"/>
              <c:layout>
                <c:manualLayout>
                  <c:x val="0"/>
                  <c:y val="2.5516538251466866E-2"/>
                </c:manualLayout>
              </c:layout>
              <c:tx>
                <c:rich>
                  <a:bodyPr/>
                  <a:lstStyle/>
                  <a:p>
                    <a:fld id="{A0E10BF2-4D49-4F9D-9EA1-C78D8EDAD5E3}" type="CELLRANGE">
                      <a:rPr lang="en-US" baseline="0"/>
                      <a:pPr/>
                      <a:t>[CELLRANGE]</a:t>
                    </a:fld>
                    <a:r>
                      <a:rPr lang="en-US" baseline="0"/>
                      <a:t>
</a:t>
                    </a:r>
                    <a:fld id="{23D44350-9AC8-4B4C-889D-AFEA03CE231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5DC1-4B08-97F0-0CCFE9C60108}"/>
                </c:ext>
              </c:extLst>
            </c:dLbl>
            <c:dLbl>
              <c:idx val="2"/>
              <c:layout>
                <c:manualLayout>
                  <c:x val="-3.1535065771196298E-17"/>
                  <c:y val="1.8306045519629735E-2"/>
                </c:manualLayout>
              </c:layout>
              <c:tx>
                <c:rich>
                  <a:bodyPr/>
                  <a:lstStyle/>
                  <a:p>
                    <a:fld id="{DA642A99-FCEC-4823-AD24-76DBFAB60B82}" type="CELLRANGE">
                      <a:rPr lang="en-US" baseline="0"/>
                      <a:pPr/>
                      <a:t>[CELLRANGE]</a:t>
                    </a:fld>
                    <a:r>
                      <a:rPr lang="en-US" baseline="0"/>
                      <a:t>
</a:t>
                    </a:r>
                    <a:fld id="{1A44518D-3ED5-4F78-B8C2-7B3FC6951D7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5DC1-4B08-97F0-0CCFE9C60108}"/>
                </c:ext>
              </c:extLst>
            </c:dLbl>
            <c:dLbl>
              <c:idx val="3"/>
              <c:layout>
                <c:manualLayout>
                  <c:x val="0"/>
                  <c:y val="1.7606919980550178E-2"/>
                </c:manualLayout>
              </c:layout>
              <c:tx>
                <c:rich>
                  <a:bodyPr/>
                  <a:lstStyle/>
                  <a:p>
                    <a:fld id="{F698D601-4AE6-4208-B233-793B39B05B2E}" type="CELLRANGE">
                      <a:rPr lang="en-US" baseline="0"/>
                      <a:pPr/>
                      <a:t>[CELLRANGE]</a:t>
                    </a:fld>
                    <a:r>
                      <a:rPr lang="en-US" baseline="0"/>
                      <a:t>
</a:t>
                    </a:r>
                    <a:fld id="{A29EB30F-016B-49C7-B9F0-DA29CB99390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5DC1-4B08-97F0-0CCFE9C60108}"/>
                </c:ext>
              </c:extLst>
            </c:dLbl>
            <c:dLbl>
              <c:idx val="4"/>
              <c:layout>
                <c:manualLayout>
                  <c:x val="1.3988426885235836E-3"/>
                  <c:y val="4.9774323583780256E-3"/>
                </c:manualLayout>
              </c:layout>
              <c:tx>
                <c:rich>
                  <a:bodyPr/>
                  <a:lstStyle/>
                  <a:p>
                    <a:fld id="{CE4E66B8-C09A-4667-8AD2-878A10124A1D}" type="CELLRANGE">
                      <a:rPr lang="en-US" baseline="0"/>
                      <a:pPr/>
                      <a:t>[CELLRANGE]</a:t>
                    </a:fld>
                    <a:r>
                      <a:rPr lang="en-US" baseline="0"/>
                      <a:t>
</a:t>
                    </a:r>
                    <a:fld id="{4FD03430-D0E5-4C68-ABB4-7729A791F87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5DC1-4B08-97F0-0CCFE9C60108}"/>
                </c:ext>
              </c:extLst>
            </c:dLbl>
            <c:dLbl>
              <c:idx val="5"/>
              <c:layout>
                <c:manualLayout>
                  <c:x val="0"/>
                  <c:y val="6.9874409880102319E-3"/>
                </c:manualLayout>
              </c:layout>
              <c:tx>
                <c:rich>
                  <a:bodyPr/>
                  <a:lstStyle/>
                  <a:p>
                    <a:fld id="{E8B0CB60-72B6-4976-89A4-D710FFB77FF7}" type="CELLRANGE">
                      <a:rPr lang="en-US" baseline="0"/>
                      <a:pPr/>
                      <a:t>[CELLRANGE]</a:t>
                    </a:fld>
                    <a:r>
                      <a:rPr lang="en-US" baseline="0"/>
                      <a:t>
</a:t>
                    </a:r>
                    <a:fld id="{F93E2635-252E-47EF-9D2E-8FB0E698E15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5DC1-4B08-97F0-0CCFE9C60108}"/>
                </c:ext>
              </c:extLst>
            </c:dLbl>
            <c:dLbl>
              <c:idx val="6"/>
              <c:layout>
                <c:manualLayout>
                  <c:x val="0"/>
                  <c:y val="9.2246790407103946E-3"/>
                </c:manualLayout>
              </c:layout>
              <c:tx>
                <c:rich>
                  <a:bodyPr/>
                  <a:lstStyle/>
                  <a:p>
                    <a:fld id="{6AB3999C-0D40-40B5-8FE7-19C2FEACD5A5}" type="CELLRANGE">
                      <a:rPr lang="en-US" baseline="0"/>
                      <a:pPr/>
                      <a:t>[CELLRANGE]</a:t>
                    </a:fld>
                    <a:r>
                      <a:rPr lang="en-US" baseline="0"/>
                      <a:t>
</a:t>
                    </a:r>
                    <a:fld id="{28983EBF-FF86-4AE3-82B1-7AB513D9C50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5DC1-4B08-97F0-0CCFE9C60108}"/>
                </c:ext>
              </c:extLst>
            </c:dLbl>
            <c:dLbl>
              <c:idx val="7"/>
              <c:layout>
                <c:manualLayout>
                  <c:x val="0"/>
                  <c:y val="9.1976149447574578E-3"/>
                </c:manualLayout>
              </c:layout>
              <c:tx>
                <c:rich>
                  <a:bodyPr/>
                  <a:lstStyle/>
                  <a:p>
                    <a:fld id="{D1686F15-7907-48E6-AEAE-A7C9C091AD49}" type="CELLRANGE">
                      <a:rPr lang="en-US" baseline="0"/>
                      <a:pPr/>
                      <a:t>[CELLRANGE]</a:t>
                    </a:fld>
                    <a:r>
                      <a:rPr lang="en-US" baseline="0"/>
                      <a:t>
</a:t>
                    </a:r>
                    <a:fld id="{99A096C3-1692-4745-9768-EE5B03ED916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5DC1-4B08-97F0-0CCFE9C60108}"/>
                </c:ext>
              </c:extLst>
            </c:dLbl>
            <c:dLbl>
              <c:idx val="8"/>
              <c:layout>
                <c:manualLayout>
                  <c:x val="0"/>
                  <c:y val="4.1758628587786393E-4"/>
                </c:manualLayout>
              </c:layout>
              <c:tx>
                <c:rich>
                  <a:bodyPr/>
                  <a:lstStyle/>
                  <a:p>
                    <a:fld id="{E1F2FBDB-09CD-4466-9141-8E2B0A8C2FD0}" type="CELLRANGE">
                      <a:rPr lang="en-US" baseline="0"/>
                      <a:pPr/>
                      <a:t>[CELLRANGE]</a:t>
                    </a:fld>
                    <a:r>
                      <a:rPr lang="en-US" baseline="0"/>
                      <a:t>
</a:t>
                    </a:r>
                    <a:fld id="{74E1A25D-2EA1-41D8-8313-59177E623CB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5DC1-4B08-97F0-0CCFE9C60108}"/>
                </c:ext>
              </c:extLst>
            </c:dLbl>
            <c:dLbl>
              <c:idx val="9"/>
              <c:layout>
                <c:manualLayout>
                  <c:x val="1.6813370532300342E-4"/>
                  <c:y val="3.3650790978759936E-4"/>
                </c:manualLayout>
              </c:layout>
              <c:tx>
                <c:rich>
                  <a:bodyPr/>
                  <a:lstStyle/>
                  <a:p>
                    <a:fld id="{B4FD1CB5-2A23-4CA8-8391-4D41D80FF72D}" type="CELLRANGE">
                      <a:rPr lang="en-US" baseline="0"/>
                      <a:pPr/>
                      <a:t>[CELLRANGE]</a:t>
                    </a:fld>
                    <a:r>
                      <a:rPr lang="en-US" baseline="0"/>
                      <a:t>
</a:t>
                    </a:r>
                    <a:fld id="{F024A2E3-F898-4197-8823-D2892AE95BC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5DC1-4B08-97F0-0CCFE9C60108}"/>
                </c:ext>
              </c:extLst>
            </c:dLbl>
            <c:dLbl>
              <c:idx val="10"/>
              <c:layout>
                <c:manualLayout>
                  <c:x val="1.034166381376241E-4"/>
                  <c:y val="3.70782541071255E-3"/>
                </c:manualLayout>
              </c:layout>
              <c:tx>
                <c:rich>
                  <a:bodyPr rot="-5400000" spcFirstLastPara="1" vertOverflow="ellipsis"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fld id="{F09B6B8E-E3B3-469C-86DD-60D70B8373DA}" type="CELLRANGE">
                      <a:rPr lang="en-US" sz="800" baseline="0">
                        <a:solidFill>
                          <a:sysClr val="windowText" lastClr="000000"/>
                        </a:solidFill>
                      </a:rPr>
                      <a:pPr>
                        <a:defRPr sz="800" b="1">
                          <a:solidFill>
                            <a:sysClr val="windowText" lastClr="000000"/>
                          </a:solidFill>
                        </a:defRPr>
                      </a:pPr>
                      <a:t>[CELLRANGE]</a:t>
                    </a:fld>
                    <a:r>
                      <a:rPr lang="en-US" sz="800" baseline="0">
                        <a:solidFill>
                          <a:sysClr val="windowText" lastClr="000000"/>
                        </a:solidFill>
                      </a:rPr>
                      <a:t>
</a:t>
                    </a:r>
                    <a:fld id="{C124B607-451E-4472-9B98-52682B3C884B}" type="VALUE">
                      <a:rPr lang="en-US" sz="800" baseline="0">
                        <a:solidFill>
                          <a:sysClr val="windowText" lastClr="000000"/>
                        </a:solidFill>
                      </a:rPr>
                      <a:pPr>
                        <a:defRPr sz="800" b="1">
                          <a:solidFill>
                            <a:sysClr val="windowText" lastClr="000000"/>
                          </a:solidFill>
                        </a:defRPr>
                      </a:pPr>
                      <a:t>[VALOR]</a:t>
                    </a:fld>
                    <a:endParaRPr lang="en-US" sz="800" baseline="0">
                      <a:solidFill>
                        <a:sysClr val="windowText" lastClr="000000"/>
                      </a:solidFill>
                    </a:endParaRPr>
                  </a:p>
                </c:rich>
              </c:tx>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5DC1-4B08-97F0-0CCFE9C60108}"/>
                </c:ext>
              </c:extLst>
            </c:dLbl>
            <c:dLbl>
              <c:idx val="11"/>
              <c:layout>
                <c:manualLayout>
                  <c:x val="-1.3913043478260871E-3"/>
                  <c:y val="-1.9317585301837361E-3"/>
                </c:manualLayout>
              </c:layout>
              <c:tx>
                <c:rich>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fld id="{A6458EB6-240C-4165-B570-781FD8DB35B1}" type="CELLRANGE">
                      <a:rPr lang="en-US" sz="800" baseline="0">
                        <a:solidFill>
                          <a:schemeClr val="bg1"/>
                        </a:solidFill>
                      </a:rPr>
                      <a:pPr>
                        <a:defRPr sz="800" b="1">
                          <a:solidFill>
                            <a:schemeClr val="bg1"/>
                          </a:solidFill>
                        </a:defRPr>
                      </a:pPr>
                      <a:t>[CELLRANGE]</a:t>
                    </a:fld>
                    <a:r>
                      <a:rPr lang="en-US" sz="800" baseline="0">
                        <a:solidFill>
                          <a:schemeClr val="bg1"/>
                        </a:solidFill>
                      </a:rPr>
                      <a:t>
</a:t>
                    </a:r>
                    <a:fld id="{7C389DAC-EA86-40BA-80AC-D2263B3AD508}" type="VALUE">
                      <a:rPr lang="en-US" sz="800" baseline="0">
                        <a:solidFill>
                          <a:schemeClr val="bg1"/>
                        </a:solidFill>
                      </a:rPr>
                      <a:pPr>
                        <a:defRPr sz="800" b="1">
                          <a:solidFill>
                            <a:schemeClr val="bg1"/>
                          </a:solidFill>
                        </a:defRPr>
                      </a:pPr>
                      <a:t>[VALOR]</a:t>
                    </a:fld>
                    <a:endParaRPr lang="en-US" sz="800"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5DC1-4B08-97F0-0CCFE9C60108}"/>
                </c:ext>
              </c:extLst>
            </c:dLbl>
            <c:dLbl>
              <c:idx val="12"/>
              <c:layout>
                <c:manualLayout>
                  <c:x val="-1.391304347826189E-3"/>
                  <c:y val="9.9770239000498777E-4"/>
                </c:manualLayout>
              </c:layout>
              <c:tx>
                <c:rich>
                  <a:bodyPr/>
                  <a:lstStyle/>
                  <a:p>
                    <a:fld id="{5EB2D161-128D-47F4-91CA-04E1EDE92126}" type="CELLRANGE">
                      <a:rPr lang="en-US" baseline="0"/>
                      <a:pPr/>
                      <a:t>[CELLRANGE]</a:t>
                    </a:fld>
                    <a:r>
                      <a:rPr lang="en-US" baseline="0"/>
                      <a:t>
</a:t>
                    </a:r>
                    <a:fld id="{494E7ADE-9274-41C9-AB85-3C8C86ED057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5DC1-4B08-97F0-0CCFE9C60108}"/>
                </c:ext>
              </c:extLst>
            </c:dLbl>
            <c:dLbl>
              <c:idx val="13"/>
              <c:layout>
                <c:manualLayout>
                  <c:x val="-1.0202780687331501E-16"/>
                  <c:y val="3.058846616135581E-3"/>
                </c:manualLayout>
              </c:layout>
              <c:tx>
                <c:rich>
                  <a:bodyPr/>
                  <a:lstStyle/>
                  <a:p>
                    <a:fld id="{14014F8E-1473-4A3A-872A-8BCBB181D6EC}" type="CELLRANGE">
                      <a:rPr lang="en-US" baseline="0"/>
                      <a:pPr/>
                      <a:t>[CELLRANGE]</a:t>
                    </a:fld>
                    <a:r>
                      <a:rPr lang="en-US" baseline="0"/>
                      <a:t>
</a:t>
                    </a:r>
                    <a:fld id="{1F0F570E-B6AB-4569-92D5-E68409FDDED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5DC1-4B08-97F0-0CCFE9C60108}"/>
                </c:ext>
              </c:extLst>
            </c:dLbl>
            <c:dLbl>
              <c:idx val="14"/>
              <c:layout>
                <c:manualLayout>
                  <c:x val="0"/>
                  <c:y val="-4.4010942613399925E-3"/>
                </c:manualLayout>
              </c:layout>
              <c:tx>
                <c:rich>
                  <a:bodyPr/>
                  <a:lstStyle/>
                  <a:p>
                    <a:fld id="{5C419B20-A61A-491B-85B7-5FCD0D40E39A}" type="CELLRANGE">
                      <a:rPr lang="en-US" baseline="0"/>
                      <a:pPr/>
                      <a:t>[CELLRANGE]</a:t>
                    </a:fld>
                    <a:r>
                      <a:rPr lang="en-US" baseline="0"/>
                      <a:t>
</a:t>
                    </a:r>
                    <a:fld id="{58D7B051-5759-46DA-8623-FB1AAC77535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5DC1-4B08-97F0-0CCFE9C60108}"/>
                </c:ext>
              </c:extLst>
            </c:dLbl>
            <c:dLbl>
              <c:idx val="15"/>
              <c:layout>
                <c:manualLayout>
                  <c:x val="0"/>
                  <c:y val="-8.0925279663838501E-3"/>
                </c:manualLayout>
              </c:layout>
              <c:tx>
                <c:rich>
                  <a:bodyPr/>
                  <a:lstStyle/>
                  <a:p>
                    <a:fld id="{DADB492C-C720-4E2F-BF1E-27C2F4C3D815}" type="CELLRANGE">
                      <a:rPr lang="en-US" baseline="0"/>
                      <a:pPr/>
                      <a:t>[CELLRANGE]</a:t>
                    </a:fld>
                    <a:r>
                      <a:rPr lang="en-US" baseline="0"/>
                      <a:t>
</a:t>
                    </a:r>
                    <a:fld id="{8EE2A64B-5A27-4AE9-A684-985542CB545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5DC1-4B08-97F0-0CCFE9C60108}"/>
                </c:ext>
              </c:extLst>
            </c:dLbl>
            <c:dLbl>
              <c:idx val="16"/>
              <c:layout>
                <c:manualLayout>
                  <c:x val="0"/>
                  <c:y val="-1.7010654042076516E-2"/>
                </c:manualLayout>
              </c:layout>
              <c:tx>
                <c:rich>
                  <a:bodyPr/>
                  <a:lstStyle/>
                  <a:p>
                    <a:fld id="{B7508078-B877-4249-A421-85A7EC174142}" type="CELLRANGE">
                      <a:rPr lang="en-US" baseline="0"/>
                      <a:pPr/>
                      <a:t>[CELLRANGE]</a:t>
                    </a:fld>
                    <a:r>
                      <a:rPr lang="en-US" baseline="0"/>
                      <a:t>
</a:t>
                    </a:r>
                    <a:fld id="{37C1B9AF-994D-4C35-9E43-51435C438A2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5DC1-4B08-97F0-0CCFE9C60108}"/>
                </c:ext>
              </c:extLst>
            </c:dLbl>
            <c:dLbl>
              <c:idx val="17"/>
              <c:layout>
                <c:manualLayout>
                  <c:x val="0"/>
                  <c:y val="-1.9412433258926755E-2"/>
                </c:manualLayout>
              </c:layout>
              <c:tx>
                <c:rich>
                  <a:bodyPr/>
                  <a:lstStyle/>
                  <a:p>
                    <a:fld id="{3B27C060-908F-47A4-AA6F-35C0C4A5C336}" type="CELLRANGE">
                      <a:rPr lang="en-US" baseline="0"/>
                      <a:pPr/>
                      <a:t>[CELLRANGE]</a:t>
                    </a:fld>
                    <a:r>
                      <a:rPr lang="en-US" baseline="0"/>
                      <a:t>
</a:t>
                    </a:r>
                    <a:fld id="{685546AB-FE4C-4456-B4B9-6885F77675B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5DC1-4B08-97F0-0CCFE9C60108}"/>
                </c:ext>
              </c:extLst>
            </c:dLbl>
            <c:dLbl>
              <c:idx val="18"/>
              <c:layout>
                <c:manualLayout>
                  <c:x val="0"/>
                  <c:y val="-1.4262189188968202E-2"/>
                </c:manualLayout>
              </c:layout>
              <c:tx>
                <c:rich>
                  <a:bodyPr/>
                  <a:lstStyle/>
                  <a:p>
                    <a:fld id="{4BA33802-6668-4F70-AA97-1D36D6B689EA}" type="CELLRANGE">
                      <a:rPr lang="en-US" baseline="0"/>
                      <a:pPr/>
                      <a:t>[CELLRANGE]</a:t>
                    </a:fld>
                    <a:r>
                      <a:rPr lang="en-US" baseline="0"/>
                      <a:t>
</a:t>
                    </a:r>
                    <a:fld id="{6B637B26-269A-43CD-A9B8-94073DE6C57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5DC1-4B08-97F0-0CCFE9C60108}"/>
                </c:ext>
              </c:extLst>
            </c:dLbl>
            <c:dLbl>
              <c:idx val="19"/>
              <c:layout>
                <c:manualLayout>
                  <c:x val="0"/>
                  <c:y val="-3.1265647868782755E-2"/>
                </c:manualLayout>
              </c:layout>
              <c:tx>
                <c:rich>
                  <a:bodyPr/>
                  <a:lstStyle/>
                  <a:p>
                    <a:fld id="{3A800037-A4FE-41F6-B416-4649A54BE8B7}" type="CELLRANGE">
                      <a:rPr lang="en-US" baseline="0"/>
                      <a:pPr/>
                      <a:t>[CELLRANGE]</a:t>
                    </a:fld>
                    <a:r>
                      <a:rPr lang="en-US" baseline="0"/>
                      <a:t>
</a:t>
                    </a:r>
                    <a:fld id="{8155EF58-5705-470B-AC09-28C58D89D3B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'11ListaEsperaGII'!$L$13:$L$32</c:f>
              <c:strCache>
                <c:ptCount val="20"/>
                <c:pt idx="0">
                  <c:v>Aragón</c:v>
                </c:pt>
                <c:pt idx="1">
                  <c:v>Castilla y León</c:v>
                </c:pt>
                <c:pt idx="2">
                  <c:v>Galicia</c:v>
                </c:pt>
                <c:pt idx="3">
                  <c:v>Asturias, Principado de</c:v>
                </c:pt>
                <c:pt idx="4">
                  <c:v>Navarra, Comunidad Foral de</c:v>
                </c:pt>
                <c:pt idx="5">
                  <c:v>Ceuta</c:v>
                </c:pt>
                <c:pt idx="6">
                  <c:v>Cantabria</c:v>
                </c:pt>
                <c:pt idx="7">
                  <c:v>Andalucía</c:v>
                </c:pt>
                <c:pt idx="8">
                  <c:v>Castilla - La Mancha</c:v>
                </c:pt>
                <c:pt idx="9">
                  <c:v>Madrid, Comunidad de</c:v>
                </c:pt>
                <c:pt idx="10">
                  <c:v>Comunitat Valenciana</c:v>
                </c:pt>
                <c:pt idx="11">
                  <c:v>Media Nacional</c:v>
                </c:pt>
                <c:pt idx="12">
                  <c:v>Rioja, La</c:v>
                </c:pt>
                <c:pt idx="13">
                  <c:v>Melilla</c:v>
                </c:pt>
                <c:pt idx="14">
                  <c:v>Murcia, Región de</c:v>
                </c:pt>
                <c:pt idx="15">
                  <c:v>Balears, Illes</c:v>
                </c:pt>
                <c:pt idx="16">
                  <c:v>Extremadura</c:v>
                </c:pt>
                <c:pt idx="17">
                  <c:v>País Vasco</c:v>
                </c:pt>
                <c:pt idx="18">
                  <c:v>Cataluña</c:v>
                </c:pt>
                <c:pt idx="19">
                  <c:v>Canarias</c:v>
                </c:pt>
              </c:strCache>
            </c:strRef>
          </c:cat>
          <c:val>
            <c:numRef>
              <c:f>'11ListaEsperaGII'!$P$13:$P$32</c:f>
              <c:numCache>
                <c:formatCode>0.00%</c:formatCode>
                <c:ptCount val="20"/>
                <c:pt idx="0">
                  <c:v>1.1845222426954461E-3</c:v>
                </c:pt>
                <c:pt idx="1">
                  <c:v>1.5574807748466855E-3</c:v>
                </c:pt>
                <c:pt idx="2">
                  <c:v>9.3898484048570777E-3</c:v>
                </c:pt>
                <c:pt idx="3">
                  <c:v>1.4133949191685912E-2</c:v>
                </c:pt>
                <c:pt idx="4">
                  <c:v>2.2869674185463658E-2</c:v>
                </c:pt>
                <c:pt idx="5">
                  <c:v>2.9462738301559793E-2</c:v>
                </c:pt>
                <c:pt idx="6">
                  <c:v>3.2907907907907909E-2</c:v>
                </c:pt>
                <c:pt idx="7">
                  <c:v>4.2767542997006053E-2</c:v>
                </c:pt>
                <c:pt idx="8">
                  <c:v>5.3870353827630404E-2</c:v>
                </c:pt>
                <c:pt idx="9">
                  <c:v>5.4779061862678453E-2</c:v>
                </c:pt>
                <c:pt idx="10">
                  <c:v>6.0460301027315443E-2</c:v>
                </c:pt>
                <c:pt idx="11">
                  <c:v>6.4606545207604449E-2</c:v>
                </c:pt>
                <c:pt idx="12">
                  <c:v>8.3238312428734321E-2</c:v>
                </c:pt>
                <c:pt idx="13">
                  <c:v>9.9290780141843976E-2</c:v>
                </c:pt>
                <c:pt idx="14">
                  <c:v>9.97373949579832E-2</c:v>
                </c:pt>
                <c:pt idx="15">
                  <c:v>0.10277338950324733</c:v>
                </c:pt>
                <c:pt idx="16">
                  <c:v>0.103061376133155</c:v>
                </c:pt>
                <c:pt idx="17">
                  <c:v>0.12454745642518568</c:v>
                </c:pt>
                <c:pt idx="18">
                  <c:v>0.12458696984001044</c:v>
                </c:pt>
                <c:pt idx="19">
                  <c:v>0.12515824605823456</c:v>
                </c:pt>
              </c:numCache>
            </c:numRef>
          </c:val>
          <c:extLst>
            <c:ext xmlns:c15="http://schemas.microsoft.com/office/drawing/2012/chart" uri="{02D57815-91ED-43cb-92C2-25804820EDAC}">
              <c15:datalabelsRange>
                <c15:f>'11ListaEsperaGII'!$N$13:$N$32</c15:f>
                <c15:dlblRangeCache>
                  <c:ptCount val="20"/>
                  <c:pt idx="0">
                    <c:v>18</c:v>
                  </c:pt>
                  <c:pt idx="1">
                    <c:v>64</c:v>
                  </c:pt>
                  <c:pt idx="2">
                    <c:v>249</c:v>
                  </c:pt>
                  <c:pt idx="3">
                    <c:v>153</c:v>
                  </c:pt>
                  <c:pt idx="4">
                    <c:v>146</c:v>
                  </c:pt>
                  <c:pt idx="5">
                    <c:v>17</c:v>
                  </c:pt>
                  <c:pt idx="6">
                    <c:v>263</c:v>
                  </c:pt>
                  <c:pt idx="7">
                    <c:v>5.871</c:v>
                  </c:pt>
                  <c:pt idx="8">
                    <c:v>1.387</c:v>
                  </c:pt>
                  <c:pt idx="9">
                    <c:v>4.029</c:v>
                  </c:pt>
                  <c:pt idx="10">
                    <c:v>3.796</c:v>
                  </c:pt>
                  <c:pt idx="11">
                    <c:v>38.816</c:v>
                  </c:pt>
                  <c:pt idx="12">
                    <c:v>365</c:v>
                  </c:pt>
                  <c:pt idx="13">
                    <c:v>84</c:v>
                  </c:pt>
                  <c:pt idx="14">
                    <c:v>1.899</c:v>
                  </c:pt>
                  <c:pt idx="15">
                    <c:v>1.171</c:v>
                  </c:pt>
                  <c:pt idx="16">
                    <c:v>1.387</c:v>
                  </c:pt>
                  <c:pt idx="17">
                    <c:v>3.337</c:v>
                  </c:pt>
                  <c:pt idx="18">
                    <c:v>12.405</c:v>
                  </c:pt>
                  <c:pt idx="19">
                    <c:v>2.175</c:v>
                  </c:pt>
                </c15:dlblRangeCache>
              </c15:datalabelsRange>
            </c:ext>
            <c:ext xmlns:c16="http://schemas.microsoft.com/office/drawing/2014/chart" uri="{C3380CC4-5D6E-409C-BE32-E72D297353CC}">
              <c16:uniqueId val="{0000002B-5DC1-4B08-97F0-0CCFE9C60108}"/>
            </c:ext>
          </c:extLst>
        </c:ser>
        <c:dLbls>
          <c:dLblPos val="inEnd"/>
          <c:showLegendKey val="0"/>
          <c:showVal val="1"/>
          <c:showCatName val="0"/>
          <c:showSerName val="0"/>
          <c:showPercent val="0"/>
          <c:showBubbleSize val="0"/>
        </c:dLbls>
        <c:gapWidth val="30"/>
        <c:overlap val="100"/>
        <c:axId val="-2095913280"/>
        <c:axId val="-2095910560"/>
      </c:barChart>
      <c:lineChart>
        <c:grouping val="standard"/>
        <c:varyColors val="0"/>
        <c:ser>
          <c:idx val="2"/>
          <c:order val="2"/>
          <c:tx>
            <c:strRef>
              <c:f>'11ListaEsperaGII'!$Q$12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'11ListaEsperaGII'!$L$13:$L$32</c:f>
              <c:strCache>
                <c:ptCount val="20"/>
                <c:pt idx="0">
                  <c:v>Aragón</c:v>
                </c:pt>
                <c:pt idx="1">
                  <c:v>Castilla y León</c:v>
                </c:pt>
                <c:pt idx="2">
                  <c:v>Galicia</c:v>
                </c:pt>
                <c:pt idx="3">
                  <c:v>Asturias, Principado de</c:v>
                </c:pt>
                <c:pt idx="4">
                  <c:v>Navarra, Comunidad Foral de</c:v>
                </c:pt>
                <c:pt idx="5">
                  <c:v>Ceuta</c:v>
                </c:pt>
                <c:pt idx="6">
                  <c:v>Cantabria</c:v>
                </c:pt>
                <c:pt idx="7">
                  <c:v>Andalucía</c:v>
                </c:pt>
                <c:pt idx="8">
                  <c:v>Castilla - La Mancha</c:v>
                </c:pt>
                <c:pt idx="9">
                  <c:v>Madrid, Comunidad de</c:v>
                </c:pt>
                <c:pt idx="10">
                  <c:v>Comunitat Valenciana</c:v>
                </c:pt>
                <c:pt idx="11">
                  <c:v>Media Nacional</c:v>
                </c:pt>
                <c:pt idx="12">
                  <c:v>Rioja, La</c:v>
                </c:pt>
                <c:pt idx="13">
                  <c:v>Melilla</c:v>
                </c:pt>
                <c:pt idx="14">
                  <c:v>Murcia, Región de</c:v>
                </c:pt>
                <c:pt idx="15">
                  <c:v>Balears, Illes</c:v>
                </c:pt>
                <c:pt idx="16">
                  <c:v>Extremadura</c:v>
                </c:pt>
                <c:pt idx="17">
                  <c:v>País Vasco</c:v>
                </c:pt>
                <c:pt idx="18">
                  <c:v>Cataluña</c:v>
                </c:pt>
                <c:pt idx="19">
                  <c:v>Canarias</c:v>
                </c:pt>
              </c:strCache>
            </c:strRef>
          </c:cat>
          <c:val>
            <c:numRef>
              <c:f>'11ListaEsperaGII'!$Q$13:$Q$32</c:f>
              <c:numCache>
                <c:formatCode>0.00%</c:formatCode>
                <c:ptCount val="20"/>
                <c:pt idx="0">
                  <c:v>0.93539345479239555</c:v>
                </c:pt>
                <c:pt idx="1">
                  <c:v>0.93539345479239555</c:v>
                </c:pt>
                <c:pt idx="2">
                  <c:v>0.93539345479239555</c:v>
                </c:pt>
                <c:pt idx="3">
                  <c:v>0.93539345479239555</c:v>
                </c:pt>
                <c:pt idx="4">
                  <c:v>0.93539345479239555</c:v>
                </c:pt>
                <c:pt idx="5">
                  <c:v>0.93539345479239555</c:v>
                </c:pt>
                <c:pt idx="6">
                  <c:v>0.93539345479239555</c:v>
                </c:pt>
                <c:pt idx="7">
                  <c:v>0.93539345479239555</c:v>
                </c:pt>
                <c:pt idx="8">
                  <c:v>0.93539345479239555</c:v>
                </c:pt>
                <c:pt idx="9">
                  <c:v>0.93539345479239555</c:v>
                </c:pt>
                <c:pt idx="10">
                  <c:v>0.93539345479239555</c:v>
                </c:pt>
                <c:pt idx="11">
                  <c:v>0.93539345479239555</c:v>
                </c:pt>
                <c:pt idx="12">
                  <c:v>0.93539345479239555</c:v>
                </c:pt>
                <c:pt idx="13">
                  <c:v>0.93539345479239555</c:v>
                </c:pt>
                <c:pt idx="14">
                  <c:v>0.93539345479239555</c:v>
                </c:pt>
                <c:pt idx="15">
                  <c:v>0.93539345479239555</c:v>
                </c:pt>
                <c:pt idx="16">
                  <c:v>0.93539345479239555</c:v>
                </c:pt>
                <c:pt idx="17">
                  <c:v>0.93539345479239555</c:v>
                </c:pt>
                <c:pt idx="18">
                  <c:v>0.93539345479239555</c:v>
                </c:pt>
                <c:pt idx="19">
                  <c:v>0.93539345479239555</c:v>
                </c:pt>
              </c:numCache>
            </c:numRef>
          </c:val>
          <c:smooth val="0"/>
          <c:extLst>
            <c:ext xmlns:c16="http://schemas.microsoft.com/office/drawing/2014/chart" uri="{C3380CC4-5D6E-409C-BE32-E72D297353CC}">
              <c16:uniqueId val="{0000002D-5DC1-4B08-97F0-0CCFE9C60108}"/>
            </c:ext>
          </c:extLst>
        </c:ser>
        <c:dLbls>
          <c:showLegendKey val="0"/>
          <c:showVal val="0"/>
          <c:showCatName val="0"/>
          <c:showSerName val="0"/>
          <c:showPercent val="0"/>
          <c:showBubbleSize val="0"/>
        </c:dLbls>
        <c:marker val="1"/>
        <c:smooth val="0"/>
        <c:axId val="-2095913280"/>
        <c:axId val="-2095910560"/>
      </c:lineChart>
      <c:catAx>
        <c:axId val="-209591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560"/>
        <c:crosses val="autoZero"/>
        <c:auto val="1"/>
        <c:lblAlgn val="ctr"/>
        <c:lblOffset val="100"/>
        <c:noMultiLvlLbl val="0"/>
      </c:catAx>
      <c:valAx>
        <c:axId val="-20959105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280"/>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9999972612119137E-2"/>
          <c:y val="0.9088782593764565"/>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E6BD-407D-8DB5-88274B443806}"/>
              </c:ext>
            </c:extLst>
          </c:dPt>
          <c:dPt>
            <c:idx val="10"/>
            <c:invertIfNegative val="0"/>
            <c:bubble3D val="0"/>
            <c:spPr>
              <a:solidFill>
                <a:schemeClr val="accent1"/>
              </a:solidFill>
              <a:ln>
                <a:noFill/>
              </a:ln>
              <a:effectLst/>
            </c:spPr>
            <c:extLst>
              <c:ext xmlns:c16="http://schemas.microsoft.com/office/drawing/2014/chart" uri="{C3380CC4-5D6E-409C-BE32-E72D297353CC}">
                <c16:uniqueId val="{00000010-E6BD-407D-8DB5-88274B443806}"/>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01-E6BD-407D-8DB5-88274B443806}"/>
              </c:ext>
            </c:extLst>
          </c:dPt>
          <c:dPt>
            <c:idx val="12"/>
            <c:invertIfNegative val="0"/>
            <c:bubble3D val="0"/>
            <c:extLst>
              <c:ext xmlns:c16="http://schemas.microsoft.com/office/drawing/2014/chart" uri="{C3380CC4-5D6E-409C-BE32-E72D297353CC}">
                <c16:uniqueId val="{00000003-E6BD-407D-8DB5-88274B443806}"/>
              </c:ext>
            </c:extLst>
          </c:dPt>
          <c:dPt>
            <c:idx val="13"/>
            <c:invertIfNegative val="0"/>
            <c:bubble3D val="0"/>
            <c:extLst>
              <c:ext xmlns:c16="http://schemas.microsoft.com/office/drawing/2014/chart" uri="{C3380CC4-5D6E-409C-BE32-E72D297353CC}">
                <c16:uniqueId val="{00000004-E6BD-407D-8DB5-88274B443806}"/>
              </c:ext>
            </c:extLst>
          </c:dPt>
          <c:dPt>
            <c:idx val="14"/>
            <c:invertIfNegative val="0"/>
            <c:bubble3D val="0"/>
            <c:extLst>
              <c:ext xmlns:c16="http://schemas.microsoft.com/office/drawing/2014/chart" uri="{C3380CC4-5D6E-409C-BE32-E72D297353CC}">
                <c16:uniqueId val="{00000005-E6BD-407D-8DB5-88274B443806}"/>
              </c:ext>
            </c:extLst>
          </c:dPt>
          <c:dPt>
            <c:idx val="15"/>
            <c:invertIfNegative val="0"/>
            <c:bubble3D val="0"/>
            <c:extLst>
              <c:ext xmlns:c16="http://schemas.microsoft.com/office/drawing/2014/chart" uri="{C3380CC4-5D6E-409C-BE32-E72D297353CC}">
                <c16:uniqueId val="{00000006-E6BD-407D-8DB5-88274B443806}"/>
              </c:ext>
            </c:extLst>
          </c:dPt>
          <c:dLbls>
            <c:dLbl>
              <c:idx val="0"/>
              <c:layout>
                <c:manualLayout>
                  <c:x val="0"/>
                  <c:y val="-3.0478894636931943E-3"/>
                </c:manualLayout>
              </c:layout>
              <c:tx>
                <c:rich>
                  <a:bodyPr/>
                  <a:lstStyle/>
                  <a:p>
                    <a:fld id="{276BAB0C-225B-4FA0-9B06-D01B8D00CF75}" type="CELLRANGE">
                      <a:rPr lang="en-US" baseline="0"/>
                      <a:pPr/>
                      <a:t>[CELLRANGE]</a:t>
                    </a:fld>
                    <a:r>
                      <a:rPr lang="en-US" baseline="0"/>
                      <a:t>
</a:t>
                    </a:r>
                    <a:fld id="{82B22F40-272E-4233-99E1-5E94D438DE5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6BD-407D-8DB5-88274B443806}"/>
                </c:ext>
              </c:extLst>
            </c:dLbl>
            <c:dLbl>
              <c:idx val="1"/>
              <c:layout>
                <c:manualLayout>
                  <c:x val="0"/>
                  <c:y val="-1.7720988787653831E-2"/>
                </c:manualLayout>
              </c:layout>
              <c:tx>
                <c:rich>
                  <a:bodyPr/>
                  <a:lstStyle/>
                  <a:p>
                    <a:fld id="{55CBCA9E-4D42-4700-AC67-B44B03A4138D}" type="CELLRANGE">
                      <a:rPr lang="en-US" baseline="0"/>
                      <a:pPr/>
                      <a:t>[CELLRANGE]</a:t>
                    </a:fld>
                    <a:r>
                      <a:rPr lang="en-US" baseline="0"/>
                      <a:t>
</a:t>
                    </a:r>
                    <a:fld id="{144CFD36-23F4-4E0F-822F-E926691CA37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E6BD-407D-8DB5-88274B443806}"/>
                </c:ext>
              </c:extLst>
            </c:dLbl>
            <c:dLbl>
              <c:idx val="2"/>
              <c:layout>
                <c:manualLayout>
                  <c:x val="-3.1535065771196298E-17"/>
                  <c:y val="-8.2036905618415919E-3"/>
                </c:manualLayout>
              </c:layout>
              <c:tx>
                <c:rich>
                  <a:bodyPr/>
                  <a:lstStyle/>
                  <a:p>
                    <a:fld id="{81C2DBCB-8BB2-4980-9AC9-BEE73AED1F55}" type="CELLRANGE">
                      <a:rPr lang="en-US" baseline="0"/>
                      <a:pPr/>
                      <a:t>[CELLRANGE]</a:t>
                    </a:fld>
                    <a:r>
                      <a:rPr lang="en-US" baseline="0"/>
                      <a:t>
</a:t>
                    </a:r>
                    <a:fld id="{26CD3F7F-A88F-4B9B-AAD4-CD27825D342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6BD-407D-8DB5-88274B443806}"/>
                </c:ext>
              </c:extLst>
            </c:dLbl>
            <c:dLbl>
              <c:idx val="3"/>
              <c:layout>
                <c:manualLayout>
                  <c:x val="0"/>
                  <c:y val="-1.6731786998662599E-2"/>
                </c:manualLayout>
              </c:layout>
              <c:tx>
                <c:rich>
                  <a:bodyPr/>
                  <a:lstStyle/>
                  <a:p>
                    <a:fld id="{1A5285C5-D518-4681-9518-9B01F92348AE}" type="CELLRANGE">
                      <a:rPr lang="en-US" baseline="0"/>
                      <a:pPr/>
                      <a:t>[CELLRANGE]</a:t>
                    </a:fld>
                    <a:r>
                      <a:rPr lang="en-US" baseline="0"/>
                      <a:t>
</a:t>
                    </a:r>
                    <a:fld id="{512C80B4-31F7-4241-B3B1-7F24E269333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6BD-407D-8DB5-88274B443806}"/>
                </c:ext>
              </c:extLst>
            </c:dLbl>
            <c:dLbl>
              <c:idx val="4"/>
              <c:layout>
                <c:manualLayout>
                  <c:x val="-3.1535065771196298E-17"/>
                  <c:y val="-8.7159103644407574E-3"/>
                </c:manualLayout>
              </c:layout>
              <c:tx>
                <c:rich>
                  <a:bodyPr/>
                  <a:lstStyle/>
                  <a:p>
                    <a:fld id="{CACFE1EF-38C9-46DC-9ED4-61E17AD79C9C}" type="CELLRANGE">
                      <a:rPr lang="en-US" baseline="0"/>
                      <a:pPr/>
                      <a:t>[CELLRANGE]</a:t>
                    </a:fld>
                    <a:r>
                      <a:rPr lang="en-US" baseline="0"/>
                      <a:t>
</a:t>
                    </a:r>
                    <a:fld id="{287FFBDB-927B-4D90-A881-98A56D8D6FB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6BD-407D-8DB5-88274B443806}"/>
                </c:ext>
              </c:extLst>
            </c:dLbl>
            <c:dLbl>
              <c:idx val="5"/>
              <c:layout>
                <c:manualLayout>
                  <c:x val="0"/>
                  <c:y val="-1.7646335475998459E-2"/>
                </c:manualLayout>
              </c:layout>
              <c:tx>
                <c:rich>
                  <a:bodyPr/>
                  <a:lstStyle/>
                  <a:p>
                    <a:fld id="{B9785F6F-F326-4EF4-916C-6D9C25860A46}" type="CELLRANGE">
                      <a:rPr lang="en-US" baseline="0"/>
                      <a:pPr/>
                      <a:t>[CELLRANGE]</a:t>
                    </a:fld>
                    <a:r>
                      <a:rPr lang="en-US" baseline="0"/>
                      <a:t>
</a:t>
                    </a:r>
                    <a:fld id="{44808DC7-5283-438B-A9C4-090B4C00549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6BD-407D-8DB5-88274B443806}"/>
                </c:ext>
              </c:extLst>
            </c:dLbl>
            <c:dLbl>
              <c:idx val="6"/>
              <c:layout>
                <c:manualLayout>
                  <c:x val="0"/>
                  <c:y val="-2.4497184516648868E-2"/>
                </c:manualLayout>
              </c:layout>
              <c:tx>
                <c:rich>
                  <a:bodyPr/>
                  <a:lstStyle/>
                  <a:p>
                    <a:fld id="{7669FDCF-2370-4DFC-B753-9874D0DC2297}" type="CELLRANGE">
                      <a:rPr lang="en-US" baseline="0"/>
                      <a:pPr/>
                      <a:t>[CELLRANGE]</a:t>
                    </a:fld>
                    <a:r>
                      <a:rPr lang="en-US" baseline="0"/>
                      <a:t>
</a:t>
                    </a:r>
                    <a:fld id="{41C73C35-E619-449D-B70F-3635CBB8441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6BD-407D-8DB5-88274B443806}"/>
                </c:ext>
              </c:extLst>
            </c:dLbl>
            <c:dLbl>
              <c:idx val="7"/>
              <c:layout>
                <c:manualLayout>
                  <c:x val="0"/>
                  <c:y val="-2.2163314926720738E-2"/>
                </c:manualLayout>
              </c:layout>
              <c:tx>
                <c:rich>
                  <a:bodyPr/>
                  <a:lstStyle/>
                  <a:p>
                    <a:fld id="{EB0026D2-3F93-4051-AF82-F1466610A960}" type="CELLRANGE">
                      <a:rPr lang="en-US" baseline="0"/>
                      <a:pPr/>
                      <a:t>[CELLRANGE]</a:t>
                    </a:fld>
                    <a:r>
                      <a:rPr lang="en-US" baseline="0"/>
                      <a:t>
</a:t>
                    </a:r>
                    <a:fld id="{3CFD2DD1-B4B5-4A67-B617-70E01733DFA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6BD-407D-8DB5-88274B443806}"/>
                </c:ext>
              </c:extLst>
            </c:dLbl>
            <c:dLbl>
              <c:idx val="8"/>
              <c:layout>
                <c:manualLayout>
                  <c:x val="0"/>
                  <c:y val="-2.1526309661573512E-2"/>
                </c:manualLayout>
              </c:layout>
              <c:tx>
                <c:rich>
                  <a:bodyPr/>
                  <a:lstStyle/>
                  <a:p>
                    <a:fld id="{63C95553-ADF7-4CC7-8A22-ABCE685449CF}" type="CELLRANGE">
                      <a:rPr lang="en-US" baseline="0"/>
                      <a:pPr/>
                      <a:t>[CELLRANGE]</a:t>
                    </a:fld>
                    <a:r>
                      <a:rPr lang="en-US" baseline="0"/>
                      <a:t>
</a:t>
                    </a:r>
                    <a:fld id="{8BE6293C-A603-44C5-A261-640398A175B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6BD-407D-8DB5-88274B443806}"/>
                </c:ext>
              </c:extLst>
            </c:dLbl>
            <c:dLbl>
              <c:idx val="9"/>
              <c:layout>
                <c:manualLayout>
                  <c:x val="-6.3070131542392597E-17"/>
                  <c:y val="-2.7204139026626207E-2"/>
                </c:manualLayout>
              </c:layout>
              <c:tx>
                <c:rich>
                  <a:bodyPr/>
                  <a:lstStyle/>
                  <a:p>
                    <a:fld id="{A93AD530-ACEE-4D7B-BF66-56927F53677F}" type="CELLRANGE">
                      <a:rPr lang="en-US" baseline="0"/>
                      <a:pPr/>
                      <a:t>[CELLRANGE]</a:t>
                    </a:fld>
                    <a:r>
                      <a:rPr lang="en-US" baseline="0"/>
                      <a:t>
</a:t>
                    </a:r>
                    <a:fld id="{1A07843D-8500-44FD-A5D4-F64D44C0ADD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6BD-407D-8DB5-88274B443806}"/>
                </c:ext>
              </c:extLst>
            </c:dLbl>
            <c:dLbl>
              <c:idx val="10"/>
              <c:layout>
                <c:manualLayout>
                  <c:x val="0"/>
                  <c:y val="-3.0493788971617027E-2"/>
                </c:manualLayout>
              </c:layout>
              <c:tx>
                <c:rich>
                  <a:bodyPr/>
                  <a:lstStyle/>
                  <a:p>
                    <a:fld id="{EC712CCE-8291-4D57-A3F1-275DD26D598D}" type="CELLRANGE">
                      <a:rPr lang="en-US" baseline="0">
                        <a:solidFill>
                          <a:sysClr val="windowText" lastClr="000000"/>
                        </a:solidFill>
                      </a:rPr>
                      <a:pPr/>
                      <a:t>[CELLRANGE]</a:t>
                    </a:fld>
                    <a:r>
                      <a:rPr lang="en-US" baseline="0">
                        <a:solidFill>
                          <a:sysClr val="windowText" lastClr="000000"/>
                        </a:solidFill>
                      </a:rPr>
                      <a:t>
</a:t>
                    </a:r>
                    <a:fld id="{B2BFD1B0-F0C6-4F43-9921-893056797FDB}"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6BD-407D-8DB5-88274B443806}"/>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A4EEAD60-3A5F-4F25-B12C-DC314C8B542E}" type="CELLRANGE">
                      <a:rPr lang="en-US" baseline="0">
                        <a:solidFill>
                          <a:schemeClr val="bg1"/>
                        </a:solidFill>
                      </a:rPr>
                      <a:pPr>
                        <a:defRPr b="1">
                          <a:solidFill>
                            <a:schemeClr val="bg1"/>
                          </a:solidFill>
                        </a:defRPr>
                      </a:pPr>
                      <a:t>[CELLRANGE]</a:t>
                    </a:fld>
                    <a:r>
                      <a:rPr lang="en-US" baseline="0">
                        <a:solidFill>
                          <a:schemeClr val="bg1"/>
                        </a:solidFill>
                      </a:rPr>
                      <a:t>
</a:t>
                    </a:r>
                    <a:fld id="{14773FB8-39EE-4EE3-8475-8EBBBD78AEAB}"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6BD-407D-8DB5-88274B443806}"/>
                </c:ext>
              </c:extLst>
            </c:dLbl>
            <c:dLbl>
              <c:idx val="12"/>
              <c:layout>
                <c:manualLayout>
                  <c:x val="0"/>
                  <c:y val="-4.5254437921412038E-2"/>
                </c:manualLayout>
              </c:layout>
              <c:tx>
                <c:rich>
                  <a:bodyPr/>
                  <a:lstStyle/>
                  <a:p>
                    <a:fld id="{38D06E57-BFFA-4A6C-977A-E7CB26E6F283}" type="CELLRANGE">
                      <a:rPr lang="en-US" baseline="0"/>
                      <a:pPr/>
                      <a:t>[CELLRANGE]</a:t>
                    </a:fld>
                    <a:r>
                      <a:rPr lang="en-US" baseline="0"/>
                      <a:t>
</a:t>
                    </a:r>
                    <a:fld id="{D49AF84D-8611-463A-A861-625BBF81FEE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6BD-407D-8DB5-88274B443806}"/>
                </c:ext>
              </c:extLst>
            </c:dLbl>
            <c:dLbl>
              <c:idx val="13"/>
              <c:layout>
                <c:manualLayout>
                  <c:x val="0"/>
                  <c:y val="-4.0625206045864781E-2"/>
                </c:manualLayout>
              </c:layout>
              <c:tx>
                <c:rich>
                  <a:bodyPr/>
                  <a:lstStyle/>
                  <a:p>
                    <a:fld id="{455B01FC-223E-457C-8912-410A4C315803}" type="CELLRANGE">
                      <a:rPr lang="en-US" baseline="0"/>
                      <a:pPr/>
                      <a:t>[CELLRANGE]</a:t>
                    </a:fld>
                    <a:r>
                      <a:rPr lang="en-US" baseline="0"/>
                      <a:t>
</a:t>
                    </a:r>
                    <a:fld id="{458C5EAC-C610-46FE-A849-61BECF52BEA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6BD-407D-8DB5-88274B443806}"/>
                </c:ext>
              </c:extLst>
            </c:dLbl>
            <c:dLbl>
              <c:idx val="14"/>
              <c:layout>
                <c:manualLayout>
                  <c:x val="0"/>
                  <c:y val="-4.4239261865835058E-2"/>
                </c:manualLayout>
              </c:layout>
              <c:tx>
                <c:rich>
                  <a:bodyPr/>
                  <a:lstStyle/>
                  <a:p>
                    <a:fld id="{B37059B8-8645-4166-A575-A9C1F27CCF93}" type="CELLRANGE">
                      <a:rPr lang="en-US" baseline="0"/>
                      <a:pPr/>
                      <a:t>[CELLRANGE]</a:t>
                    </a:fld>
                    <a:r>
                      <a:rPr lang="en-US" baseline="0"/>
                      <a:t>
</a:t>
                    </a:r>
                    <a:fld id="{97B2FAF7-E155-4CA3-9C45-55B7DAAC7A8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6BD-407D-8DB5-88274B443806}"/>
                </c:ext>
              </c:extLst>
            </c:dLbl>
            <c:dLbl>
              <c:idx val="15"/>
              <c:layout>
                <c:manualLayout>
                  <c:x val="0"/>
                  <c:y val="-4.177061671082595E-2"/>
                </c:manualLayout>
              </c:layout>
              <c:tx>
                <c:rich>
                  <a:bodyPr/>
                  <a:lstStyle/>
                  <a:p>
                    <a:fld id="{84B21762-B780-4C3C-BAE0-540EE49EE92A}" type="CELLRANGE">
                      <a:rPr lang="en-US" baseline="0"/>
                      <a:pPr/>
                      <a:t>[CELLRANGE]</a:t>
                    </a:fld>
                    <a:r>
                      <a:rPr lang="en-US" baseline="0"/>
                      <a:t>
</a:t>
                    </a:r>
                    <a:fld id="{F7526523-8982-4CE3-8E67-337EB85B864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6BD-407D-8DB5-88274B443806}"/>
                </c:ext>
              </c:extLst>
            </c:dLbl>
            <c:dLbl>
              <c:idx val="16"/>
              <c:layout>
                <c:manualLayout>
                  <c:x val="-1.2614026308478519E-16"/>
                  <c:y val="-5.4237901395508381E-2"/>
                </c:manualLayout>
              </c:layout>
              <c:tx>
                <c:rich>
                  <a:bodyPr/>
                  <a:lstStyle/>
                  <a:p>
                    <a:fld id="{1D6EC0A6-4D45-4BF7-AA40-BA44E510A97A}" type="CELLRANGE">
                      <a:rPr lang="en-US" baseline="0"/>
                      <a:pPr/>
                      <a:t>[CELLRANGE]</a:t>
                    </a:fld>
                    <a:r>
                      <a:rPr lang="en-US" baseline="0"/>
                      <a:t>
</a:t>
                    </a:r>
                    <a:fld id="{BE9CE068-F6A0-4E55-BA8A-17212797310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E6BD-407D-8DB5-88274B443806}"/>
                </c:ext>
              </c:extLst>
            </c:dLbl>
            <c:dLbl>
              <c:idx val="17"/>
              <c:layout>
                <c:manualLayout>
                  <c:x val="0"/>
                  <c:y val="-5.7139753723992361E-2"/>
                </c:manualLayout>
              </c:layout>
              <c:tx>
                <c:rich>
                  <a:bodyPr/>
                  <a:lstStyle/>
                  <a:p>
                    <a:fld id="{16D6C17B-B7D3-4603-AFDD-1DCD715CD894}" type="CELLRANGE">
                      <a:rPr lang="en-US" baseline="0"/>
                      <a:pPr/>
                      <a:t>[CELLRANGE]</a:t>
                    </a:fld>
                    <a:r>
                      <a:rPr lang="en-US" baseline="0"/>
                      <a:t>
</a:t>
                    </a:r>
                    <a:fld id="{E8E414DE-FB6A-453D-B5A5-C99DA8A5146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6BD-407D-8DB5-88274B443806}"/>
                </c:ext>
              </c:extLst>
            </c:dLbl>
            <c:dLbl>
              <c:idx val="18"/>
              <c:layout>
                <c:manualLayout>
                  <c:x val="-1.2614026308478519E-16"/>
                  <c:y val="-5.958878195039137E-2"/>
                </c:manualLayout>
              </c:layout>
              <c:tx>
                <c:rich>
                  <a:bodyPr/>
                  <a:lstStyle/>
                  <a:p>
                    <a:fld id="{E245AA9F-6AE5-4BFE-A20B-EAE5FDEF151A}" type="CELLRANGE">
                      <a:rPr lang="en-US" baseline="0"/>
                      <a:pPr/>
                      <a:t>[CELLRANGE]</a:t>
                    </a:fld>
                    <a:r>
                      <a:rPr lang="en-US" baseline="0"/>
                      <a:t>
</a:t>
                    </a:r>
                    <a:fld id="{FA96BEB4-8626-4B0B-8871-AC245394D27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6BD-407D-8DB5-88274B443806}"/>
                </c:ext>
              </c:extLst>
            </c:dLbl>
            <c:dLbl>
              <c:idx val="19"/>
              <c:layout>
                <c:manualLayout>
                  <c:x val="0"/>
                  <c:y val="-8.3345064135550109E-2"/>
                </c:manualLayout>
              </c:layout>
              <c:tx>
                <c:rich>
                  <a:bodyPr/>
                  <a:lstStyle/>
                  <a:p>
                    <a:fld id="{DFF9AD81-52F5-4807-B8D4-D86371E99DDA}" type="CELLRANGE">
                      <a:rPr lang="en-US" baseline="0"/>
                      <a:pPr/>
                      <a:t>[CELLRANGE]</a:t>
                    </a:fld>
                    <a:r>
                      <a:rPr lang="en-US" baseline="0"/>
                      <a:t>
</a:t>
                    </a:r>
                    <a:fld id="{90FD55CD-5D86-48EA-B8F5-BCFDC705F1B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'11ListaEsperaGI'!$L$13:$L$32</c:f>
              <c:strCache>
                <c:ptCount val="20"/>
                <c:pt idx="0">
                  <c:v>Castilla y León</c:v>
                </c:pt>
                <c:pt idx="1">
                  <c:v>Aragón</c:v>
                </c:pt>
                <c:pt idx="2">
                  <c:v>Asturias, Principado de</c:v>
                </c:pt>
                <c:pt idx="3">
                  <c:v>Ceuta</c:v>
                </c:pt>
                <c:pt idx="4">
                  <c:v>Galicia</c:v>
                </c:pt>
                <c:pt idx="5">
                  <c:v>Navarra, Comunidad Foral de</c:v>
                </c:pt>
                <c:pt idx="6">
                  <c:v>Cantabria</c:v>
                </c:pt>
                <c:pt idx="7">
                  <c:v>Castilla - La Mancha</c:v>
                </c:pt>
                <c:pt idx="8">
                  <c:v>Comunitat Valenciana</c:v>
                </c:pt>
                <c:pt idx="9">
                  <c:v>Madrid, Comunidad de</c:v>
                </c:pt>
                <c:pt idx="10">
                  <c:v>Andalucía</c:v>
                </c:pt>
                <c:pt idx="11">
                  <c:v>Media Nacional</c:v>
                </c:pt>
                <c:pt idx="12">
                  <c:v>Canarias</c:v>
                </c:pt>
                <c:pt idx="13">
                  <c:v>Extremadura</c:v>
                </c:pt>
                <c:pt idx="14">
                  <c:v>Melilla</c:v>
                </c:pt>
                <c:pt idx="15">
                  <c:v>Balears, Illes</c:v>
                </c:pt>
                <c:pt idx="16">
                  <c:v>Murcia, Región de</c:v>
                </c:pt>
                <c:pt idx="17">
                  <c:v>País Vasco</c:v>
                </c:pt>
                <c:pt idx="18">
                  <c:v>Cataluña</c:v>
                </c:pt>
                <c:pt idx="19">
                  <c:v>Rioja, La</c:v>
                </c:pt>
              </c:strCache>
            </c:strRef>
          </c:cat>
          <c:val>
            <c:numRef>
              <c:f>'11ListaEsperaGI'!$O$13:$O$32</c:f>
              <c:numCache>
                <c:formatCode>0.00%</c:formatCode>
                <c:ptCount val="20"/>
                <c:pt idx="0">
                  <c:v>0.99888102213541663</c:v>
                </c:pt>
                <c:pt idx="1">
                  <c:v>0.99688600054156518</c:v>
                </c:pt>
                <c:pt idx="2">
                  <c:v>0.97948755924170616</c:v>
                </c:pt>
                <c:pt idx="3">
                  <c:v>0.95685670261941447</c:v>
                </c:pt>
                <c:pt idx="4">
                  <c:v>0.95640816326530609</c:v>
                </c:pt>
                <c:pt idx="5">
                  <c:v>0.9483508771929825</c:v>
                </c:pt>
                <c:pt idx="6">
                  <c:v>0.93447125760251126</c:v>
                </c:pt>
                <c:pt idx="7">
                  <c:v>0.92176928569000105</c:v>
                </c:pt>
                <c:pt idx="8">
                  <c:v>0.91813418843855688</c:v>
                </c:pt>
                <c:pt idx="9">
                  <c:v>0.89305218696893196</c:v>
                </c:pt>
                <c:pt idx="10">
                  <c:v>0.88029237194987908</c:v>
                </c:pt>
                <c:pt idx="11">
                  <c:v>0.87298691905337344</c:v>
                </c:pt>
                <c:pt idx="12">
                  <c:v>0.85803639120545871</c:v>
                </c:pt>
                <c:pt idx="13">
                  <c:v>0.83515392254220455</c:v>
                </c:pt>
                <c:pt idx="14">
                  <c:v>0.83417085427135673</c:v>
                </c:pt>
                <c:pt idx="15">
                  <c:v>0.82994417862838921</c:v>
                </c:pt>
                <c:pt idx="16">
                  <c:v>0.8150426921145153</c:v>
                </c:pt>
                <c:pt idx="17">
                  <c:v>0.77306238438647756</c:v>
                </c:pt>
                <c:pt idx="18">
                  <c:v>0.76708110776964855</c:v>
                </c:pt>
                <c:pt idx="19">
                  <c:v>0.76517150395778366</c:v>
                </c:pt>
              </c:numCache>
            </c:numRef>
          </c:val>
          <c:extLst>
            <c:ext xmlns:c15="http://schemas.microsoft.com/office/drawing/2012/chart" uri="{02D57815-91ED-43cb-92C2-25804820EDAC}">
              <c15:datalabelsRange>
                <c15:f>'11ListaEsperaGI'!$M$13:$M$32</c15:f>
                <c15:dlblRangeCache>
                  <c:ptCount val="20"/>
                  <c:pt idx="0">
                    <c:v>49.097</c:v>
                  </c:pt>
                  <c:pt idx="1">
                    <c:v>14.726</c:v>
                  </c:pt>
                  <c:pt idx="2">
                    <c:v>13.227</c:v>
                  </c:pt>
                  <c:pt idx="3">
                    <c:v>621</c:v>
                  </c:pt>
                  <c:pt idx="4">
                    <c:v>23.432</c:v>
                  </c:pt>
                  <c:pt idx="5">
                    <c:v>6.757</c:v>
                  </c:pt>
                  <c:pt idx="6">
                    <c:v>4.763</c:v>
                  </c:pt>
                  <c:pt idx="7">
                    <c:v>27.112</c:v>
                  </c:pt>
                  <c:pt idx="8">
                    <c:v>52.397</c:v>
                  </c:pt>
                  <c:pt idx="9">
                    <c:v>54.127</c:v>
                  </c:pt>
                  <c:pt idx="10">
                    <c:v>80.089</c:v>
                  </c:pt>
                  <c:pt idx="11">
                    <c:v>494.857</c:v>
                  </c:pt>
                  <c:pt idx="12">
                    <c:v>13.581</c:v>
                  </c:pt>
                  <c:pt idx="13">
                    <c:v>11.774</c:v>
                  </c:pt>
                  <c:pt idx="14">
                    <c:v>498</c:v>
                  </c:pt>
                  <c:pt idx="15">
                    <c:v>12.489</c:v>
                  </c:pt>
                  <c:pt idx="16">
                    <c:v>12.982</c:v>
                  </c:pt>
                  <c:pt idx="17">
                    <c:v>28.836</c:v>
                  </c:pt>
                  <c:pt idx="18">
                    <c:v>85.449</c:v>
                  </c:pt>
                  <c:pt idx="19">
                    <c:v>2.900</c:v>
                  </c:pt>
                </c15:dlblRangeCache>
              </c15:datalabelsRange>
            </c:ext>
            <c:ext xmlns:c16="http://schemas.microsoft.com/office/drawing/2014/chart" uri="{C3380CC4-5D6E-409C-BE32-E72D297353CC}">
              <c16:uniqueId val="{00000015-E6BD-407D-8DB5-88274B443806}"/>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extLst>
              <c:ext xmlns:c16="http://schemas.microsoft.com/office/drawing/2014/chart" uri="{C3380CC4-5D6E-409C-BE32-E72D297353CC}">
                <c16:uniqueId val="{00000016-E6BD-407D-8DB5-88274B443806}"/>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26-E6BD-407D-8DB5-88274B443806}"/>
              </c:ext>
            </c:extLst>
          </c:dPt>
          <c:dPt>
            <c:idx val="11"/>
            <c:invertIfNegative val="0"/>
            <c:bubble3D val="0"/>
            <c:spPr>
              <a:solidFill>
                <a:schemeClr val="accent2">
                  <a:lumMod val="50000"/>
                </a:schemeClr>
              </a:solidFill>
              <a:ln>
                <a:noFill/>
              </a:ln>
              <a:effectLst/>
            </c:spPr>
            <c:extLst>
              <c:ext xmlns:c16="http://schemas.microsoft.com/office/drawing/2014/chart" uri="{C3380CC4-5D6E-409C-BE32-E72D297353CC}">
                <c16:uniqueId val="{00000017-E6BD-407D-8DB5-88274B443806}"/>
              </c:ext>
            </c:extLst>
          </c:dPt>
          <c:dPt>
            <c:idx val="12"/>
            <c:invertIfNegative val="0"/>
            <c:bubble3D val="0"/>
            <c:extLst>
              <c:ext xmlns:c16="http://schemas.microsoft.com/office/drawing/2014/chart" uri="{C3380CC4-5D6E-409C-BE32-E72D297353CC}">
                <c16:uniqueId val="{00000019-E6BD-407D-8DB5-88274B443806}"/>
              </c:ext>
            </c:extLst>
          </c:dPt>
          <c:dPt>
            <c:idx val="13"/>
            <c:invertIfNegative val="0"/>
            <c:bubble3D val="0"/>
            <c:extLst>
              <c:ext xmlns:c16="http://schemas.microsoft.com/office/drawing/2014/chart" uri="{C3380CC4-5D6E-409C-BE32-E72D297353CC}">
                <c16:uniqueId val="{0000001A-E6BD-407D-8DB5-88274B443806}"/>
              </c:ext>
            </c:extLst>
          </c:dPt>
          <c:dPt>
            <c:idx val="14"/>
            <c:invertIfNegative val="0"/>
            <c:bubble3D val="0"/>
            <c:extLst>
              <c:ext xmlns:c16="http://schemas.microsoft.com/office/drawing/2014/chart" uri="{C3380CC4-5D6E-409C-BE32-E72D297353CC}">
                <c16:uniqueId val="{0000001B-E6BD-407D-8DB5-88274B443806}"/>
              </c:ext>
            </c:extLst>
          </c:dPt>
          <c:dPt>
            <c:idx val="15"/>
            <c:invertIfNegative val="0"/>
            <c:bubble3D val="0"/>
            <c:extLst>
              <c:ext xmlns:c16="http://schemas.microsoft.com/office/drawing/2014/chart" uri="{C3380CC4-5D6E-409C-BE32-E72D297353CC}">
                <c16:uniqueId val="{0000001C-E6BD-407D-8DB5-88274B443806}"/>
              </c:ext>
            </c:extLst>
          </c:dPt>
          <c:dLbls>
            <c:dLbl>
              <c:idx val="0"/>
              <c:layout>
                <c:manualLayout>
                  <c:x val="0"/>
                  <c:y val="3.1604688373282543E-2"/>
                </c:manualLayout>
              </c:layout>
              <c:tx>
                <c:rich>
                  <a:bodyPr/>
                  <a:lstStyle/>
                  <a:p>
                    <a:fld id="{0929FEDD-EA5B-4915-972A-06C411232CC3}" type="CELLRANGE">
                      <a:rPr lang="en-US" baseline="0"/>
                      <a:pPr/>
                      <a:t>[CELLRANGE]</a:t>
                    </a:fld>
                    <a:r>
                      <a:rPr lang="en-US" baseline="0"/>
                      <a:t>
</a:t>
                    </a:r>
                    <a:fld id="{D2660001-4293-4F50-855A-F8726A496DC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6BD-407D-8DB5-88274B443806}"/>
                </c:ext>
              </c:extLst>
            </c:dLbl>
            <c:dLbl>
              <c:idx val="1"/>
              <c:layout>
                <c:manualLayout>
                  <c:x val="-1.2753475859164376E-17"/>
                  <c:y val="4.7481214380912665E-3"/>
                </c:manualLayout>
              </c:layout>
              <c:tx>
                <c:rich>
                  <a:bodyPr/>
                  <a:lstStyle/>
                  <a:p>
                    <a:fld id="{617B4573-0EF0-442C-AE0F-DA5B7BF3C7E1}" type="CELLRANGE">
                      <a:rPr lang="en-US" baseline="0"/>
                      <a:pPr/>
                      <a:t>[CELLRANGE]</a:t>
                    </a:fld>
                    <a:r>
                      <a:rPr lang="en-US" baseline="0"/>
                      <a:t>
</a:t>
                    </a:r>
                    <a:fld id="{E1A11810-5A49-4745-8439-0CD0B94089B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6BD-407D-8DB5-88274B443806}"/>
                </c:ext>
              </c:extLst>
            </c:dLbl>
            <c:dLbl>
              <c:idx val="2"/>
              <c:layout>
                <c:manualLayout>
                  <c:x val="0"/>
                  <c:y val="-3.8560600485686955E-4"/>
                </c:manualLayout>
              </c:layout>
              <c:tx>
                <c:rich>
                  <a:bodyPr/>
                  <a:lstStyle/>
                  <a:p>
                    <a:fld id="{22FE8A82-BB5A-44EB-A704-EC85D1F9800C}" type="CELLRANGE">
                      <a:rPr lang="en-US" baseline="0"/>
                      <a:pPr/>
                      <a:t>[CELLRANGE]</a:t>
                    </a:fld>
                    <a:r>
                      <a:rPr lang="en-US" baseline="0"/>
                      <a:t>
</a:t>
                    </a:r>
                    <a:fld id="{7A0B9A50-35D8-4D46-92DB-C1EFDA36509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6BD-407D-8DB5-88274B443806}"/>
                </c:ext>
              </c:extLst>
            </c:dLbl>
            <c:dLbl>
              <c:idx val="3"/>
              <c:layout>
                <c:manualLayout>
                  <c:x val="-5.1013903436657505E-17"/>
                  <c:y val="-1.0847008609905118E-3"/>
                </c:manualLayout>
              </c:layout>
              <c:tx>
                <c:rich>
                  <a:bodyPr/>
                  <a:lstStyle/>
                  <a:p>
                    <a:fld id="{21E2A19D-9A76-44A7-A0AE-B297DCC0E8A2}" type="CELLRANGE">
                      <a:rPr lang="en-US" baseline="0"/>
                      <a:pPr/>
                      <a:t>[CELLRANGE]</a:t>
                    </a:fld>
                    <a:r>
                      <a:rPr lang="en-US" baseline="0"/>
                      <a:t>
</a:t>
                    </a:r>
                    <a:fld id="{1C704278-FCB3-47AD-B98E-47445D25581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6BD-407D-8DB5-88274B443806}"/>
                </c:ext>
              </c:extLst>
            </c:dLbl>
            <c:dLbl>
              <c:idx val="4"/>
              <c:layout>
                <c:manualLayout>
                  <c:x val="1.3988426885235836E-3"/>
                  <c:y val="4.9774323583780256E-3"/>
                </c:manualLayout>
              </c:layout>
              <c:tx>
                <c:rich>
                  <a:bodyPr/>
                  <a:lstStyle/>
                  <a:p>
                    <a:fld id="{E0DAD6AC-ED37-40BC-A9E5-047D076D8D70}" type="CELLRANGE">
                      <a:rPr lang="en-US" baseline="0"/>
                      <a:pPr/>
                      <a:t>[CELLRANGE]</a:t>
                    </a:fld>
                    <a:r>
                      <a:rPr lang="en-US" baseline="0"/>
                      <a:t>
</a:t>
                    </a:r>
                    <a:fld id="{FF88FD7D-30A5-4A3A-8E1B-3751F1B44DB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6BD-407D-8DB5-88274B443806}"/>
                </c:ext>
              </c:extLst>
            </c:dLbl>
            <c:dLbl>
              <c:idx val="5"/>
              <c:layout>
                <c:manualLayout>
                  <c:x val="0"/>
                  <c:y val="6.9874409880102319E-3"/>
                </c:manualLayout>
              </c:layout>
              <c:tx>
                <c:rich>
                  <a:bodyPr/>
                  <a:lstStyle/>
                  <a:p>
                    <a:fld id="{2CDE1018-8C42-433C-B72F-36FCE5537B9F}" type="CELLRANGE">
                      <a:rPr lang="en-US" baseline="0"/>
                      <a:pPr/>
                      <a:t>[CELLRANGE]</a:t>
                    </a:fld>
                    <a:r>
                      <a:rPr lang="en-US" baseline="0"/>
                      <a:t>
</a:t>
                    </a:r>
                    <a:fld id="{00F58282-7CF3-4357-888D-79468CC3199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6BD-407D-8DB5-88274B443806}"/>
                </c:ext>
              </c:extLst>
            </c:dLbl>
            <c:dLbl>
              <c:idx val="6"/>
              <c:layout>
                <c:manualLayout>
                  <c:x val="0"/>
                  <c:y val="9.2246790407103946E-3"/>
                </c:manualLayout>
              </c:layout>
              <c:tx>
                <c:rich>
                  <a:bodyPr/>
                  <a:lstStyle/>
                  <a:p>
                    <a:fld id="{41B50808-D0D6-45F2-96EE-D3377E04A8D4}" type="CELLRANGE">
                      <a:rPr lang="en-US" baseline="0"/>
                      <a:pPr/>
                      <a:t>[CELLRANGE]</a:t>
                    </a:fld>
                    <a:r>
                      <a:rPr lang="en-US" baseline="0"/>
                      <a:t>
</a:t>
                    </a:r>
                    <a:fld id="{6EEF3E84-A8AA-4E63-8235-FD7653350E5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E6BD-407D-8DB5-88274B443806}"/>
                </c:ext>
              </c:extLst>
            </c:dLbl>
            <c:dLbl>
              <c:idx val="7"/>
              <c:layout>
                <c:manualLayout>
                  <c:x val="0"/>
                  <c:y val="9.1976149447574578E-3"/>
                </c:manualLayout>
              </c:layout>
              <c:tx>
                <c:rich>
                  <a:bodyPr/>
                  <a:lstStyle/>
                  <a:p>
                    <a:fld id="{B9AF5390-F7A7-42FA-BE7A-AD9A19515264}" type="CELLRANGE">
                      <a:rPr lang="en-US" baseline="0"/>
                      <a:pPr/>
                      <a:t>[CELLRANGE]</a:t>
                    </a:fld>
                    <a:r>
                      <a:rPr lang="en-US" baseline="0"/>
                      <a:t>
</a:t>
                    </a:r>
                    <a:fld id="{DEDA7585-6257-4B60-946E-8094741D6ED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E6BD-407D-8DB5-88274B443806}"/>
                </c:ext>
              </c:extLst>
            </c:dLbl>
            <c:dLbl>
              <c:idx val="8"/>
              <c:layout>
                <c:manualLayout>
                  <c:x val="0"/>
                  <c:y val="4.1758628587786393E-4"/>
                </c:manualLayout>
              </c:layout>
              <c:tx>
                <c:rich>
                  <a:bodyPr/>
                  <a:lstStyle/>
                  <a:p>
                    <a:fld id="{5ED3C66B-6EBB-4F4F-B9D8-7C6B0FEC360F}" type="CELLRANGE">
                      <a:rPr lang="en-US" baseline="0"/>
                      <a:pPr/>
                      <a:t>[CELLRANGE]</a:t>
                    </a:fld>
                    <a:r>
                      <a:rPr lang="en-US" baseline="0"/>
                      <a:t>
</a:t>
                    </a:r>
                    <a:fld id="{1A3BBC26-CBFA-4D47-A414-0CE14D859ED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E6BD-407D-8DB5-88274B443806}"/>
                </c:ext>
              </c:extLst>
            </c:dLbl>
            <c:dLbl>
              <c:idx val="9"/>
              <c:layout>
                <c:manualLayout>
                  <c:x val="1.5594541910331384E-3"/>
                  <c:y val="3.9760608081192681E-4"/>
                </c:manualLayout>
              </c:layout>
              <c:tx>
                <c:rich>
                  <a:bodyPr/>
                  <a:lstStyle/>
                  <a:p>
                    <a:fld id="{852C52B4-8B63-472D-AB31-04330E4F0A57}" type="CELLRANGE">
                      <a:rPr lang="en-US" baseline="0"/>
                      <a:pPr/>
                      <a:t>[CELLRANGE]</a:t>
                    </a:fld>
                    <a:r>
                      <a:rPr lang="en-US" baseline="0"/>
                      <a:t>
</a:t>
                    </a:r>
                    <a:fld id="{E2230C13-0748-45D9-93E2-6DB1C856622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6BD-407D-8DB5-88274B443806}"/>
                </c:ext>
              </c:extLst>
            </c:dLbl>
            <c:dLbl>
              <c:idx val="10"/>
              <c:layout>
                <c:manualLayout>
                  <c:x val="0"/>
                  <c:y val="-8.1645572081267704E-3"/>
                </c:manualLayout>
              </c:layout>
              <c:tx>
                <c:rich>
                  <a:bodyPr/>
                  <a:lstStyle/>
                  <a:p>
                    <a:fld id="{F26A0A72-8659-473C-9601-908EE5FC0FFD}" type="CELLRANGE">
                      <a:rPr lang="en-US" baseline="0">
                        <a:solidFill>
                          <a:sysClr val="windowText" lastClr="000000"/>
                        </a:solidFill>
                      </a:rPr>
                      <a:pPr/>
                      <a:t>[CELLRANGE]</a:t>
                    </a:fld>
                    <a:r>
                      <a:rPr lang="en-US" baseline="0">
                        <a:solidFill>
                          <a:sysClr val="windowText" lastClr="000000"/>
                        </a:solidFill>
                      </a:rPr>
                      <a:t>
</a:t>
                    </a:r>
                    <a:fld id="{AC34CEED-2D94-44E2-BFAC-33FB9B6BCE9C}"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E6BD-407D-8DB5-88274B443806}"/>
                </c:ext>
              </c:extLst>
            </c:dLbl>
            <c:dLbl>
              <c:idx val="11"/>
              <c:layout>
                <c:manualLayout>
                  <c:x val="1.3913043478260871E-3"/>
                  <c:y val="-7.9592495382521805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28A1C942-18E7-4183-9FD1-F9D31FAB4073}" type="CELLRANGE">
                      <a:rPr lang="en-US" baseline="0">
                        <a:solidFill>
                          <a:schemeClr val="bg1"/>
                        </a:solidFill>
                      </a:rPr>
                      <a:pPr>
                        <a:defRPr b="1">
                          <a:solidFill>
                            <a:schemeClr val="bg1"/>
                          </a:solidFill>
                        </a:defRPr>
                      </a:pPr>
                      <a:t>[CELLRANGE]</a:t>
                    </a:fld>
                    <a:r>
                      <a:rPr lang="en-US" baseline="0">
                        <a:solidFill>
                          <a:schemeClr val="bg1"/>
                        </a:solidFill>
                      </a:rPr>
                      <a:t>
</a:t>
                    </a:r>
                    <a:fld id="{C133FEAA-128F-4751-AC33-DB9C5D8F99A3}"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6BD-407D-8DB5-88274B443806}"/>
                </c:ext>
              </c:extLst>
            </c:dLbl>
            <c:dLbl>
              <c:idx val="12"/>
              <c:layout>
                <c:manualLayout>
                  <c:x val="0"/>
                  <c:y val="-1.0791127117879033E-3"/>
                </c:manualLayout>
              </c:layout>
              <c:tx>
                <c:rich>
                  <a:bodyPr/>
                  <a:lstStyle/>
                  <a:p>
                    <a:fld id="{5915EC59-1125-4AA8-93EB-A961925DBB17}" type="CELLRANGE">
                      <a:rPr lang="en-US" baseline="0"/>
                      <a:pPr/>
                      <a:t>[CELLRANGE]</a:t>
                    </a:fld>
                    <a:r>
                      <a:rPr lang="en-US" baseline="0"/>
                      <a:t>
</a:t>
                    </a:r>
                    <a:fld id="{A5A3D01B-C109-4698-88EF-7B29699F874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6BD-407D-8DB5-88274B443806}"/>
                </c:ext>
              </c:extLst>
            </c:dLbl>
            <c:dLbl>
              <c:idx val="13"/>
              <c:layout>
                <c:manualLayout>
                  <c:x val="0"/>
                  <c:y val="-1.0949152376127725E-3"/>
                </c:manualLayout>
              </c:layout>
              <c:tx>
                <c:rich>
                  <a:bodyPr/>
                  <a:lstStyle/>
                  <a:p>
                    <a:fld id="{F0AD5E5E-5FDD-400E-A7D0-E66B1E2DEB25}" type="CELLRANGE">
                      <a:rPr lang="en-US" baseline="0"/>
                      <a:pPr/>
                      <a:t>[CELLRANGE]</a:t>
                    </a:fld>
                    <a:r>
                      <a:rPr lang="en-US" baseline="0"/>
                      <a:t>
</a:t>
                    </a:r>
                    <a:fld id="{2F4F5330-1232-4143-B99A-ECDAC4AAC7A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E6BD-407D-8DB5-88274B443806}"/>
                </c:ext>
              </c:extLst>
            </c:dLbl>
            <c:dLbl>
              <c:idx val="14"/>
              <c:layout>
                <c:manualLayout>
                  <c:x val="0"/>
                  <c:y val="-4.4010942613399925E-3"/>
                </c:manualLayout>
              </c:layout>
              <c:tx>
                <c:rich>
                  <a:bodyPr/>
                  <a:lstStyle/>
                  <a:p>
                    <a:fld id="{379D0A6A-24A6-45B8-BFE2-5D371E1C2775}" type="CELLRANGE">
                      <a:rPr lang="en-US" baseline="0"/>
                      <a:pPr/>
                      <a:t>[CELLRANGE]</a:t>
                    </a:fld>
                    <a:r>
                      <a:rPr lang="en-US" baseline="0"/>
                      <a:t>
</a:t>
                    </a:r>
                    <a:fld id="{AC52ED17-7C7E-45FC-9387-BAF04CC3354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6BD-407D-8DB5-88274B443806}"/>
                </c:ext>
              </c:extLst>
            </c:dLbl>
            <c:dLbl>
              <c:idx val="15"/>
              <c:layout>
                <c:manualLayout>
                  <c:x val="0"/>
                  <c:y val="-8.0925279663838501E-3"/>
                </c:manualLayout>
              </c:layout>
              <c:tx>
                <c:rich>
                  <a:bodyPr/>
                  <a:lstStyle/>
                  <a:p>
                    <a:fld id="{7AD94449-D92D-45F6-B1D2-EE229E10576C}" type="CELLRANGE">
                      <a:rPr lang="en-US" baseline="0"/>
                      <a:pPr/>
                      <a:t>[CELLRANGE]</a:t>
                    </a:fld>
                    <a:r>
                      <a:rPr lang="en-US" baseline="0"/>
                      <a:t>
</a:t>
                    </a:r>
                    <a:fld id="{20361F90-4816-43BA-B350-5D46514E18C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6BD-407D-8DB5-88274B443806}"/>
                </c:ext>
              </c:extLst>
            </c:dLbl>
            <c:dLbl>
              <c:idx val="16"/>
              <c:layout>
                <c:manualLayout>
                  <c:x val="-1.1435865292817959E-16"/>
                  <c:y val="-1.2856898683467972E-2"/>
                </c:manualLayout>
              </c:layout>
              <c:tx>
                <c:rich>
                  <a:bodyPr/>
                  <a:lstStyle/>
                  <a:p>
                    <a:fld id="{5A1926AB-D2B4-47D4-BA65-DB41F7898BF8}" type="CELLRANGE">
                      <a:rPr lang="en-US" baseline="0"/>
                      <a:pPr/>
                      <a:t>[CELLRANGE]</a:t>
                    </a:fld>
                    <a:r>
                      <a:rPr lang="en-US" baseline="0"/>
                      <a:t>
</a:t>
                    </a:r>
                    <a:fld id="{C6BD98E3-27D2-4F68-B88D-EF48778711A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E6BD-407D-8DB5-88274B443806}"/>
                </c:ext>
              </c:extLst>
            </c:dLbl>
            <c:dLbl>
              <c:idx val="17"/>
              <c:layout>
                <c:manualLayout>
                  <c:x val="0"/>
                  <c:y val="-2.1489255463087571E-2"/>
                </c:manualLayout>
              </c:layout>
              <c:tx>
                <c:rich>
                  <a:bodyPr/>
                  <a:lstStyle/>
                  <a:p>
                    <a:fld id="{B4A41243-E927-484D-948F-06AA6C84998E}" type="CELLRANGE">
                      <a:rPr lang="en-US" baseline="0"/>
                      <a:pPr/>
                      <a:t>[CELLRANGE]</a:t>
                    </a:fld>
                    <a:r>
                      <a:rPr lang="en-US" baseline="0"/>
                      <a:t>
</a:t>
                    </a:r>
                    <a:fld id="{CF4AE467-2B81-484D-9BAA-0B132975A96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E6BD-407D-8DB5-88274B443806}"/>
                </c:ext>
              </c:extLst>
            </c:dLbl>
            <c:dLbl>
              <c:idx val="18"/>
              <c:layout>
                <c:manualLayout>
                  <c:x val="0"/>
                  <c:y val="-3.0876934775676403E-2"/>
                </c:manualLayout>
              </c:layout>
              <c:tx>
                <c:rich>
                  <a:bodyPr/>
                  <a:lstStyle/>
                  <a:p>
                    <a:fld id="{812FCB3E-5EC3-418B-88B6-0D4791DA7777}" type="CELLRANGE">
                      <a:rPr lang="en-US" baseline="0"/>
                      <a:pPr/>
                      <a:t>[CELLRANGE]</a:t>
                    </a:fld>
                    <a:r>
                      <a:rPr lang="en-US" baseline="0"/>
                      <a:t>
</a:t>
                    </a:r>
                    <a:fld id="{5B0359FF-C9A2-45E1-86FE-4805EDB152B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E6BD-407D-8DB5-88274B443806}"/>
                </c:ext>
              </c:extLst>
            </c:dLbl>
            <c:dLbl>
              <c:idx val="19"/>
              <c:layout>
                <c:manualLayout>
                  <c:x val="1.3913043478260871E-3"/>
                  <c:y val="-4.3726707058813909E-2"/>
                </c:manualLayout>
              </c:layout>
              <c:tx>
                <c:rich>
                  <a:bodyPr/>
                  <a:lstStyle/>
                  <a:p>
                    <a:fld id="{89DF9836-CBC1-4FE5-BEB7-FC175094834D}" type="CELLRANGE">
                      <a:rPr lang="en-US" baseline="0"/>
                      <a:pPr/>
                      <a:t>[CELLRANGE]</a:t>
                    </a:fld>
                    <a:r>
                      <a:rPr lang="en-US" baseline="0"/>
                      <a:t>
</a:t>
                    </a:r>
                    <a:fld id="{FF3914F3-4319-4A8F-AFC3-496E5C180B2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'11ListaEsperaGI'!$L$13:$L$32</c:f>
              <c:strCache>
                <c:ptCount val="20"/>
                <c:pt idx="0">
                  <c:v>Castilla y León</c:v>
                </c:pt>
                <c:pt idx="1">
                  <c:v>Aragón</c:v>
                </c:pt>
                <c:pt idx="2">
                  <c:v>Asturias, Principado de</c:v>
                </c:pt>
                <c:pt idx="3">
                  <c:v>Ceuta</c:v>
                </c:pt>
                <c:pt idx="4">
                  <c:v>Galicia</c:v>
                </c:pt>
                <c:pt idx="5">
                  <c:v>Navarra, Comunidad Foral de</c:v>
                </c:pt>
                <c:pt idx="6">
                  <c:v>Cantabria</c:v>
                </c:pt>
                <c:pt idx="7">
                  <c:v>Castilla - La Mancha</c:v>
                </c:pt>
                <c:pt idx="8">
                  <c:v>Comunitat Valenciana</c:v>
                </c:pt>
                <c:pt idx="9">
                  <c:v>Madrid, Comunidad de</c:v>
                </c:pt>
                <c:pt idx="10">
                  <c:v>Andalucía</c:v>
                </c:pt>
                <c:pt idx="11">
                  <c:v>Media Nacional</c:v>
                </c:pt>
                <c:pt idx="12">
                  <c:v>Canarias</c:v>
                </c:pt>
                <c:pt idx="13">
                  <c:v>Extremadura</c:v>
                </c:pt>
                <c:pt idx="14">
                  <c:v>Melilla</c:v>
                </c:pt>
                <c:pt idx="15">
                  <c:v>Balears, Illes</c:v>
                </c:pt>
                <c:pt idx="16">
                  <c:v>Murcia, Región de</c:v>
                </c:pt>
                <c:pt idx="17">
                  <c:v>País Vasco</c:v>
                </c:pt>
                <c:pt idx="18">
                  <c:v>Cataluña</c:v>
                </c:pt>
                <c:pt idx="19">
                  <c:v>Rioja, La</c:v>
                </c:pt>
              </c:strCache>
            </c:strRef>
          </c:cat>
          <c:val>
            <c:numRef>
              <c:f>'11ListaEsperaGI'!$P$13:$P$32</c:f>
              <c:numCache>
                <c:formatCode>0.00%</c:formatCode>
                <c:ptCount val="20"/>
                <c:pt idx="0">
                  <c:v>1.1189778645833333E-3</c:v>
                </c:pt>
                <c:pt idx="1">
                  <c:v>3.113999458434877E-3</c:v>
                </c:pt>
                <c:pt idx="2">
                  <c:v>2.0512440758293837E-2</c:v>
                </c:pt>
                <c:pt idx="3">
                  <c:v>4.3143297380585519E-2</c:v>
                </c:pt>
                <c:pt idx="4">
                  <c:v>4.3591836734693877E-2</c:v>
                </c:pt>
                <c:pt idx="5">
                  <c:v>5.1649122807017542E-2</c:v>
                </c:pt>
                <c:pt idx="6">
                  <c:v>6.5528742397488723E-2</c:v>
                </c:pt>
                <c:pt idx="7">
                  <c:v>7.8230714309998978E-2</c:v>
                </c:pt>
                <c:pt idx="8">
                  <c:v>8.1865811561443166E-2</c:v>
                </c:pt>
                <c:pt idx="9">
                  <c:v>0.106947813031068</c:v>
                </c:pt>
                <c:pt idx="10">
                  <c:v>0.1197076280501209</c:v>
                </c:pt>
                <c:pt idx="11">
                  <c:v>0.12701308094662656</c:v>
                </c:pt>
                <c:pt idx="12">
                  <c:v>0.14196360879454131</c:v>
                </c:pt>
                <c:pt idx="13">
                  <c:v>0.16484607745779542</c:v>
                </c:pt>
                <c:pt idx="14">
                  <c:v>0.16582914572864321</c:v>
                </c:pt>
                <c:pt idx="15">
                  <c:v>0.17005582137161085</c:v>
                </c:pt>
                <c:pt idx="16">
                  <c:v>0.18495730788548467</c:v>
                </c:pt>
                <c:pt idx="17">
                  <c:v>0.22693761561352244</c:v>
                </c:pt>
                <c:pt idx="18">
                  <c:v>0.23291889223035145</c:v>
                </c:pt>
                <c:pt idx="19">
                  <c:v>0.23482849604221637</c:v>
                </c:pt>
              </c:numCache>
            </c:numRef>
          </c:val>
          <c:extLst>
            <c:ext xmlns:c15="http://schemas.microsoft.com/office/drawing/2012/chart" uri="{02D57815-91ED-43cb-92C2-25804820EDAC}">
              <c15:datalabelsRange>
                <c15:f>'11ListaEsperaGI'!$N$13:$N$32</c15:f>
                <c15:dlblRangeCache>
                  <c:ptCount val="20"/>
                  <c:pt idx="0">
                    <c:v>55</c:v>
                  </c:pt>
                  <c:pt idx="1">
                    <c:v>46</c:v>
                  </c:pt>
                  <c:pt idx="2">
                    <c:v>277</c:v>
                  </c:pt>
                  <c:pt idx="3">
                    <c:v>28</c:v>
                  </c:pt>
                  <c:pt idx="4">
                    <c:v>1.068</c:v>
                  </c:pt>
                  <c:pt idx="5">
                    <c:v>368</c:v>
                  </c:pt>
                  <c:pt idx="6">
                    <c:v>334</c:v>
                  </c:pt>
                  <c:pt idx="7">
                    <c:v>2.301</c:v>
                  </c:pt>
                  <c:pt idx="8">
                    <c:v>4.672</c:v>
                  </c:pt>
                  <c:pt idx="9">
                    <c:v>6.482</c:v>
                  </c:pt>
                  <c:pt idx="10">
                    <c:v>10.891</c:v>
                  </c:pt>
                  <c:pt idx="11">
                    <c:v>71.998</c:v>
                  </c:pt>
                  <c:pt idx="12">
                    <c:v>2.247</c:v>
                  </c:pt>
                  <c:pt idx="13">
                    <c:v>2.324</c:v>
                  </c:pt>
                  <c:pt idx="14">
                    <c:v>99</c:v>
                  </c:pt>
                  <c:pt idx="15">
                    <c:v>2.559</c:v>
                  </c:pt>
                  <c:pt idx="16">
                    <c:v>2.946</c:v>
                  </c:pt>
                  <c:pt idx="17">
                    <c:v>8.465</c:v>
                  </c:pt>
                  <c:pt idx="18">
                    <c:v>25.946</c:v>
                  </c:pt>
                  <c:pt idx="19">
                    <c:v>890</c:v>
                  </c:pt>
                </c15:dlblRangeCache>
              </c15:datalabelsRange>
            </c:ext>
            <c:ext xmlns:c16="http://schemas.microsoft.com/office/drawing/2014/chart" uri="{C3380CC4-5D6E-409C-BE32-E72D297353CC}">
              <c16:uniqueId val="{0000002B-E6BD-407D-8DB5-88274B443806}"/>
            </c:ext>
          </c:extLst>
        </c:ser>
        <c:dLbls>
          <c:dLblPos val="inEnd"/>
          <c:showLegendKey val="0"/>
          <c:showVal val="1"/>
          <c:showCatName val="0"/>
          <c:showSerName val="0"/>
          <c:showPercent val="0"/>
          <c:showBubbleSize val="0"/>
        </c:dLbls>
        <c:gapWidth val="30"/>
        <c:overlap val="100"/>
        <c:axId val="-2095912192"/>
        <c:axId val="-2095908384"/>
      </c:barChart>
      <c:lineChart>
        <c:grouping val="standard"/>
        <c:varyColors val="0"/>
        <c:ser>
          <c:idx val="2"/>
          <c:order val="2"/>
          <c:tx>
            <c:strRef>
              <c:f>'11ListaEsperaGI'!$Q$12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'11ListaEsperaGI'!$L$13:$L$32</c:f>
              <c:strCache>
                <c:ptCount val="20"/>
                <c:pt idx="0">
                  <c:v>Castilla y León</c:v>
                </c:pt>
                <c:pt idx="1">
                  <c:v>Aragón</c:v>
                </c:pt>
                <c:pt idx="2">
                  <c:v>Asturias, Principado de</c:v>
                </c:pt>
                <c:pt idx="3">
                  <c:v>Ceuta</c:v>
                </c:pt>
                <c:pt idx="4">
                  <c:v>Galicia</c:v>
                </c:pt>
                <c:pt idx="5">
                  <c:v>Navarra, Comunidad Foral de</c:v>
                </c:pt>
                <c:pt idx="6">
                  <c:v>Cantabria</c:v>
                </c:pt>
                <c:pt idx="7">
                  <c:v>Castilla - La Mancha</c:v>
                </c:pt>
                <c:pt idx="8">
                  <c:v>Comunitat Valenciana</c:v>
                </c:pt>
                <c:pt idx="9">
                  <c:v>Madrid, Comunidad de</c:v>
                </c:pt>
                <c:pt idx="10">
                  <c:v>Andalucía</c:v>
                </c:pt>
                <c:pt idx="11">
                  <c:v>Media Nacional</c:v>
                </c:pt>
                <c:pt idx="12">
                  <c:v>Canarias</c:v>
                </c:pt>
                <c:pt idx="13">
                  <c:v>Extremadura</c:v>
                </c:pt>
                <c:pt idx="14">
                  <c:v>Melilla</c:v>
                </c:pt>
                <c:pt idx="15">
                  <c:v>Balears, Illes</c:v>
                </c:pt>
                <c:pt idx="16">
                  <c:v>Murcia, Región de</c:v>
                </c:pt>
                <c:pt idx="17">
                  <c:v>País Vasco</c:v>
                </c:pt>
                <c:pt idx="18">
                  <c:v>Cataluña</c:v>
                </c:pt>
                <c:pt idx="19">
                  <c:v>Rioja, La</c:v>
                </c:pt>
              </c:strCache>
            </c:strRef>
          </c:cat>
          <c:val>
            <c:numRef>
              <c:f>'11ListaEsperaGI'!$Q$13:$Q$32</c:f>
              <c:numCache>
                <c:formatCode>0.00%</c:formatCode>
                <c:ptCount val="20"/>
                <c:pt idx="0">
                  <c:v>0.87298691905337344</c:v>
                </c:pt>
                <c:pt idx="1">
                  <c:v>0.87298691905337344</c:v>
                </c:pt>
                <c:pt idx="2">
                  <c:v>0.87298691905337344</c:v>
                </c:pt>
                <c:pt idx="3">
                  <c:v>0.87298691905337344</c:v>
                </c:pt>
                <c:pt idx="4">
                  <c:v>0.87298691905337344</c:v>
                </c:pt>
                <c:pt idx="5">
                  <c:v>0.87298691905337344</c:v>
                </c:pt>
                <c:pt idx="6">
                  <c:v>0.87298691905337344</c:v>
                </c:pt>
                <c:pt idx="7">
                  <c:v>0.87298691905337344</c:v>
                </c:pt>
                <c:pt idx="8">
                  <c:v>0.87298691905337344</c:v>
                </c:pt>
                <c:pt idx="9">
                  <c:v>0.87298691905337344</c:v>
                </c:pt>
                <c:pt idx="10">
                  <c:v>0.87298691905337344</c:v>
                </c:pt>
                <c:pt idx="11">
                  <c:v>0.87298691905337344</c:v>
                </c:pt>
                <c:pt idx="12">
                  <c:v>0.87298691905337344</c:v>
                </c:pt>
                <c:pt idx="13">
                  <c:v>0.87298691905337344</c:v>
                </c:pt>
                <c:pt idx="14">
                  <c:v>0.87298691905337344</c:v>
                </c:pt>
                <c:pt idx="15">
                  <c:v>0.87298691905337344</c:v>
                </c:pt>
                <c:pt idx="16">
                  <c:v>0.87298691905337344</c:v>
                </c:pt>
                <c:pt idx="17">
                  <c:v>0.87298691905337344</c:v>
                </c:pt>
                <c:pt idx="18">
                  <c:v>0.87298691905337344</c:v>
                </c:pt>
                <c:pt idx="19">
                  <c:v>0.87298691905337344</c:v>
                </c:pt>
              </c:numCache>
            </c:numRef>
          </c:val>
          <c:smooth val="0"/>
          <c:extLst>
            <c:ext xmlns:c16="http://schemas.microsoft.com/office/drawing/2014/chart" uri="{C3380CC4-5D6E-409C-BE32-E72D297353CC}">
              <c16:uniqueId val="{0000002D-E6BD-407D-8DB5-88274B443806}"/>
            </c:ext>
          </c:extLst>
        </c:ser>
        <c:dLbls>
          <c:showLegendKey val="0"/>
          <c:showVal val="0"/>
          <c:showCatName val="0"/>
          <c:showSerName val="0"/>
          <c:showPercent val="0"/>
          <c:showBubbleSize val="0"/>
        </c:dLbls>
        <c:marker val="1"/>
        <c:smooth val="0"/>
        <c:axId val="-2095912192"/>
        <c:axId val="-2095908384"/>
      </c:lineChart>
      <c:catAx>
        <c:axId val="-209591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8384"/>
        <c:crosses val="autoZero"/>
        <c:auto val="1"/>
        <c:lblAlgn val="ctr"/>
        <c:lblOffset val="100"/>
        <c:noMultiLvlLbl val="0"/>
      </c:catAx>
      <c:valAx>
        <c:axId val="-209590838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192"/>
        <c:crosses val="autoZero"/>
        <c:crossBetween val="between"/>
        <c:majorUnit val="0.2"/>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65 a 79 años sobre la población de dicha edad</a:t>
            </a:r>
          </a:p>
        </c:rich>
      </c:tx>
      <c:layout>
        <c:manualLayout>
          <c:xMode val="edge"/>
          <c:yMode val="edge"/>
          <c:x val="0.19044017897157861"/>
          <c:y val="2.664480441089028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1-7314-4816-B3D7-5F2E4F941FE1}"/>
              </c:ext>
            </c:extLst>
          </c:dPt>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7314-4816-B3D7-5F2E4F941FE1}"/>
              </c:ext>
            </c:extLst>
          </c:dPt>
          <c:dPt>
            <c:idx val="8"/>
            <c:invertIfNegative val="0"/>
            <c:bubble3D val="0"/>
            <c:extLst>
              <c:ext xmlns:c16="http://schemas.microsoft.com/office/drawing/2014/chart" uri="{C3380CC4-5D6E-409C-BE32-E72D297353CC}">
                <c16:uniqueId val="{00000003-7314-4816-B3D7-5F2E4F941FE1}"/>
              </c:ext>
            </c:extLst>
          </c:dPt>
          <c:dPt>
            <c:idx val="9"/>
            <c:invertIfNegative val="0"/>
            <c:bubble3D val="0"/>
            <c:extLst>
              <c:ext xmlns:c16="http://schemas.microsoft.com/office/drawing/2014/chart" uri="{C3380CC4-5D6E-409C-BE32-E72D297353CC}">
                <c16:uniqueId val="{00000004-7314-4816-B3D7-5F2E4F941FE1}"/>
              </c:ext>
            </c:extLst>
          </c:dPt>
          <c:dPt>
            <c:idx val="10"/>
            <c:invertIfNegative val="0"/>
            <c:bubble3D val="0"/>
            <c:extLst>
              <c:ext xmlns:c16="http://schemas.microsoft.com/office/drawing/2014/chart" uri="{C3380CC4-5D6E-409C-BE32-E72D297353CC}">
                <c16:uniqueId val="{00000005-7314-4816-B3D7-5F2E4F941FE1}"/>
              </c:ext>
            </c:extLst>
          </c:dPt>
          <c:dLbls>
            <c:dLbl>
              <c:idx val="0"/>
              <c:layout>
                <c:manualLayout>
                  <c:x val="1.1180970799702669E-2"/>
                  <c:y val="7.2202166064981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14-4816-B3D7-5F2E4F941FE1}"/>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14-4816-B3D7-5F2E4F941FE1}"/>
                </c:ext>
              </c:extLst>
            </c:dLbl>
            <c:dLbl>
              <c:idx val="2"/>
              <c:layout>
                <c:manualLayout>
                  <c:x val="2.7951769186746085E-3"/>
                  <c:y val="-4.81347773766548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14-4816-B3D7-5F2E4F941FE1}"/>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14-4816-B3D7-5F2E4F941FE1}"/>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14-4816-B3D7-5F2E4F941FE1}"/>
                </c:ext>
              </c:extLst>
            </c:dLbl>
            <c:dLbl>
              <c:idx val="5"/>
              <c:layout>
                <c:manualLayout>
                  <c:x val="1.890771971153297E-3"/>
                  <c:y val="1.39668582617104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14-4816-B3D7-5F2E4F941FE1}"/>
                </c:ext>
              </c:extLst>
            </c:dLbl>
            <c:dLbl>
              <c:idx val="6"/>
              <c:layout>
                <c:manualLayout>
                  <c:x val="6.6833751044276749E-3"/>
                  <c:y val="7.2202166064981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14-4816-B3D7-5F2E4F941FE1}"/>
                </c:ext>
              </c:extLst>
            </c:dLbl>
            <c:dLbl>
              <c:idx val="7"/>
              <c:layout>
                <c:manualLayout>
                  <c:x val="4.1191817942982543E-3"/>
                  <c:y val="6.2730259404073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14-4816-B3D7-5F2E4F941FE1}"/>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14-4816-B3D7-5F2E4F941FE1}"/>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14-4816-B3D7-5F2E4F941FE1}"/>
                </c:ext>
              </c:extLst>
            </c:dLbl>
            <c:dLbl>
              <c:idx val="10"/>
              <c:layout>
                <c:manualLayout>
                  <c:x val="1.3441682047946591E-3"/>
                  <c:y val="9.62684012324546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14-4816-B3D7-5F2E4F941FE1}"/>
                </c:ext>
              </c:extLst>
            </c:dLbl>
            <c:dLbl>
              <c:idx val="11"/>
              <c:layout>
                <c:manualLayout>
                  <c:x val="-1.0725461119237562E-3"/>
                  <c:y val="-4.1689640053575094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7314-4816-B3D7-5F2E4F941FE1}"/>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14-4816-B3D7-5F2E4F941FE1}"/>
                </c:ext>
              </c:extLst>
            </c:dLbl>
            <c:dLbl>
              <c:idx val="13"/>
              <c:layout>
                <c:manualLayout>
                  <c:x val="-6.4167989781507416E-4"/>
                  <c:y val="7.22031027586082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14-4816-B3D7-5F2E4F941FE1}"/>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14-4816-B3D7-5F2E4F941FE1}"/>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14-4816-B3D7-5F2E4F941FE1}"/>
                </c:ext>
              </c:extLst>
            </c:dLbl>
            <c:dLbl>
              <c:idx val="16"/>
              <c:layout>
                <c:manualLayout>
                  <c:x val="1.4916537938736033E-3"/>
                  <c:y val="7.22031027586082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314-4816-B3D7-5F2E4F941FE1}"/>
                </c:ext>
              </c:extLst>
            </c:dLbl>
            <c:dLbl>
              <c:idx val="17"/>
              <c:layout>
                <c:manualLayout>
                  <c:x val="6.5560535947176641E-3"/>
                  <c:y val="9.62684012324540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14-4816-B3D7-5F2E4F941FE1}"/>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314-4816-B3D7-5F2E4F941FE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'24asolcasaad_pobl'!$AQ$11:$AQ$29</c:f>
              <c:strCache>
                <c:ptCount val="19"/>
                <c:pt idx="0">
                  <c:v>Andalucía</c:v>
                </c:pt>
                <c:pt idx="1">
                  <c:v>Murcia, Región de</c:v>
                </c:pt>
                <c:pt idx="2">
                  <c:v>Extremadura</c:v>
                </c:pt>
                <c:pt idx="3">
                  <c:v>Cataluña</c:v>
                </c:pt>
                <c:pt idx="4">
                  <c:v>Balears, Illes</c:v>
                </c:pt>
                <c:pt idx="5">
                  <c:v>Castilla y León</c:v>
                </c:pt>
                <c:pt idx="6">
                  <c:v>Castilla - La Mancha</c:v>
                </c:pt>
                <c:pt idx="7">
                  <c:v>TOTAL</c:v>
                </c:pt>
                <c:pt idx="8">
                  <c:v>Ceuta y Melilla</c:v>
                </c:pt>
                <c:pt idx="9">
                  <c:v>País Vasco</c:v>
                </c:pt>
                <c:pt idx="10">
                  <c:v>Comunitat Valenciana</c:v>
                </c:pt>
                <c:pt idx="11">
                  <c:v>Canarias</c:v>
                </c:pt>
                <c:pt idx="12">
                  <c:v>Asturias, Principado de</c:v>
                </c:pt>
                <c:pt idx="13">
                  <c:v>Rioja, La</c:v>
                </c:pt>
                <c:pt idx="14">
                  <c:v>Aragón</c:v>
                </c:pt>
                <c:pt idx="15">
                  <c:v>Madrid, Comunidad de</c:v>
                </c:pt>
                <c:pt idx="16">
                  <c:v>Cantabria</c:v>
                </c:pt>
                <c:pt idx="17">
                  <c:v>Navarra, Comunidad Foral de</c:v>
                </c:pt>
                <c:pt idx="18">
                  <c:v>Galicia</c:v>
                </c:pt>
              </c:strCache>
            </c:strRef>
          </c:cat>
          <c:val>
            <c:numRef>
              <c:f>'24asolcasaad_pobl'!$AR$11:$AR$29</c:f>
              <c:numCache>
                <c:formatCode>0.00</c:formatCode>
                <c:ptCount val="19"/>
                <c:pt idx="0">
                  <c:v>8.6532495717530686</c:v>
                </c:pt>
                <c:pt idx="1">
                  <c:v>8.5300311499144481</c:v>
                </c:pt>
                <c:pt idx="2">
                  <c:v>8.2012365782911818</c:v>
                </c:pt>
                <c:pt idx="3">
                  <c:v>7.9446894472847429</c:v>
                </c:pt>
                <c:pt idx="4">
                  <c:v>7.2696482494083083</c:v>
                </c:pt>
                <c:pt idx="5">
                  <c:v>7.108553418684636</c:v>
                </c:pt>
                <c:pt idx="6">
                  <c:v>7.0924916797717881</c:v>
                </c:pt>
                <c:pt idx="7">
                  <c:v>6.7441939623135356</c:v>
                </c:pt>
                <c:pt idx="8">
                  <c:v>6.5489423870926764</c:v>
                </c:pt>
                <c:pt idx="9">
                  <c:v>6.4691295154380102</c:v>
                </c:pt>
                <c:pt idx="10">
                  <c:v>6.2072672771278317</c:v>
                </c:pt>
                <c:pt idx="11">
                  <c:v>5.8968050441922042</c:v>
                </c:pt>
                <c:pt idx="12">
                  <c:v>5.7984810545702876</c:v>
                </c:pt>
                <c:pt idx="13">
                  <c:v>5.7774266647263053</c:v>
                </c:pt>
                <c:pt idx="14">
                  <c:v>5.6449727104924055</c:v>
                </c:pt>
                <c:pt idx="15">
                  <c:v>5.5247589218558808</c:v>
                </c:pt>
                <c:pt idx="16">
                  <c:v>5.3869429201497514</c:v>
                </c:pt>
                <c:pt idx="17">
                  <c:v>4.1954461384131498</c:v>
                </c:pt>
                <c:pt idx="18">
                  <c:v>3.1668202453313494</c:v>
                </c:pt>
              </c:numCache>
            </c:numRef>
          </c:val>
          <c:extLst>
            <c:ext xmlns:c16="http://schemas.microsoft.com/office/drawing/2014/chart" uri="{C3380CC4-5D6E-409C-BE32-E72D297353CC}">
              <c16:uniqueId val="{00000014-7314-4816-B3D7-5F2E4F941FE1}"/>
            </c:ext>
          </c:extLst>
        </c:ser>
        <c:dLbls>
          <c:showLegendKey val="0"/>
          <c:showVal val="0"/>
          <c:showCatName val="0"/>
          <c:showSerName val="0"/>
          <c:showPercent val="0"/>
          <c:showBubbleSize val="0"/>
        </c:dLbls>
        <c:gapWidth val="20"/>
        <c:axId val="711919168"/>
        <c:axId val="711920800"/>
      </c:barChart>
      <c:catAx>
        <c:axId val="711919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a:pPr>
            <a:endParaRPr lang="es-ES"/>
          </a:p>
        </c:txPr>
        <c:crossAx val="711920800"/>
        <c:crosses val="autoZero"/>
        <c:auto val="1"/>
        <c:lblAlgn val="ctr"/>
        <c:lblOffset val="100"/>
        <c:tickLblSkip val="1"/>
        <c:tickMarkSkip val="1"/>
        <c:noMultiLvlLbl val="0"/>
      </c:catAx>
      <c:valAx>
        <c:axId val="711920800"/>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91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80 años y más sobre la población de dicha edad</a:t>
            </a:r>
          </a:p>
        </c:rich>
      </c:tx>
      <c:layout>
        <c:manualLayout>
          <c:xMode val="edge"/>
          <c:yMode val="edge"/>
          <c:x val="0.19266250090332473"/>
          <c:y val="2.639854995704012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36CB-4173-AF6F-681B1F338D13}"/>
              </c:ext>
            </c:extLst>
          </c:dPt>
          <c:dPt>
            <c:idx val="7"/>
            <c:invertIfNegative val="0"/>
            <c:bubble3D val="0"/>
            <c:extLst>
              <c:ext xmlns:c16="http://schemas.microsoft.com/office/drawing/2014/chart" uri="{C3380CC4-5D6E-409C-BE32-E72D297353CC}">
                <c16:uniqueId val="{00000002-36CB-4173-AF6F-681B1F338D13}"/>
              </c:ext>
            </c:extLst>
          </c:dPt>
          <c:dPt>
            <c:idx val="8"/>
            <c:invertIfNegative val="0"/>
            <c:bubble3D val="0"/>
            <c:extLst>
              <c:ext xmlns:c16="http://schemas.microsoft.com/office/drawing/2014/chart" uri="{C3380CC4-5D6E-409C-BE32-E72D297353CC}">
                <c16:uniqueId val="{00000004-36CB-4173-AF6F-681B1F338D13}"/>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5-36CB-4173-AF6F-681B1F338D13}"/>
              </c:ext>
            </c:extLst>
          </c:dPt>
          <c:dPt>
            <c:idx val="10"/>
            <c:invertIfNegative val="0"/>
            <c:bubble3D val="0"/>
            <c:extLst>
              <c:ext xmlns:c16="http://schemas.microsoft.com/office/drawing/2014/chart" uri="{C3380CC4-5D6E-409C-BE32-E72D297353CC}">
                <c16:uniqueId val="{00000006-36CB-4173-AF6F-681B1F338D13}"/>
              </c:ext>
            </c:extLst>
          </c:dPt>
          <c:dLbls>
            <c:dLbl>
              <c:idx val="0"/>
              <c:layout>
                <c:manualLayout>
                  <c:x val="1.1180970799702669E-2"/>
                  <c:y val="7.2202166064981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CB-4173-AF6F-681B1F338D13}"/>
                </c:ext>
              </c:extLst>
            </c:dLbl>
            <c:dLbl>
              <c:idx val="1"/>
              <c:layout>
                <c:manualLayout>
                  <c:x val="5.0608932739970736E-3"/>
                  <c:y val="-9.044172169061840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CB-4173-AF6F-681B1F338D13}"/>
                </c:ext>
              </c:extLst>
            </c:dLbl>
            <c:dLbl>
              <c:idx val="2"/>
              <c:layout>
                <c:manualLayout>
                  <c:x val="-3.2942403202763893E-4"/>
                  <c:y val="3.5723785647870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CB-4173-AF6F-681B1F338D13}"/>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CB-4173-AF6F-681B1F338D13}"/>
                </c:ext>
              </c:extLst>
            </c:dLbl>
            <c:dLbl>
              <c:idx val="4"/>
              <c:layout>
                <c:manualLayout>
                  <c:x val="3.1434811816521309E-3"/>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CB-4173-AF6F-681B1F338D13}"/>
                </c:ext>
              </c:extLst>
            </c:dLbl>
            <c:dLbl>
              <c:idx val="5"/>
              <c:layout>
                <c:manualLayout>
                  <c:x val="3.4017503765091709E-3"/>
                  <c:y val="8.96860986547085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CB-4173-AF6F-681B1F338D13}"/>
                </c:ext>
              </c:extLst>
            </c:dLbl>
            <c:dLbl>
              <c:idx val="6"/>
              <c:layout>
                <c:manualLayout>
                  <c:x val="1.3978400945800899E-3"/>
                  <c:y val="7.220319433164970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CB-4173-AF6F-681B1F338D13}"/>
                </c:ext>
              </c:extLst>
            </c:dLbl>
            <c:dLbl>
              <c:idx val="7"/>
              <c:layout>
                <c:manualLayout>
                  <c:x val="6.1644805187192507E-4"/>
                  <c:y val="5.39623130068382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CB-4173-AF6F-681B1F338D13}"/>
                </c:ext>
              </c:extLst>
            </c:dLbl>
            <c:dLbl>
              <c:idx val="8"/>
              <c:layout>
                <c:manualLayout>
                  <c:x val="5.5973763075024162E-3"/>
                  <c:y val="4.81338935772039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CB-4173-AF6F-681B1F338D13}"/>
                </c:ext>
              </c:extLst>
            </c:dLbl>
            <c:dLbl>
              <c:idx val="9"/>
              <c:layout>
                <c:manualLayout>
                  <c:x val="6.7167115864762185E-3"/>
                  <c:y val="3.5723785647870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CB-4173-AF6F-681B1F338D13}"/>
                </c:ext>
              </c:extLst>
            </c:dLbl>
            <c:dLbl>
              <c:idx val="10"/>
              <c:layout>
                <c:manualLayout>
                  <c:x val="9.7668440156788716E-3"/>
                  <c:y val="1.261655073384882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CB-4173-AF6F-681B1F338D13}"/>
                </c:ext>
              </c:extLst>
            </c:dLbl>
            <c:dLbl>
              <c:idx val="11"/>
              <c:layout>
                <c:manualLayout>
                  <c:x val="9.7668440156789497E-3"/>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36CB-4173-AF6F-681B1F338D13}"/>
                </c:ext>
              </c:extLst>
            </c:dLbl>
            <c:dLbl>
              <c:idx val="12"/>
              <c:layout>
                <c:manualLayout>
                  <c:x val="1.0225417242081061E-2"/>
                  <c:y val="1.2616550733848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6CB-4173-AF6F-681B1F338D13}"/>
                </c:ext>
              </c:extLst>
            </c:dLbl>
            <c:dLbl>
              <c:idx val="13"/>
              <c:layout>
                <c:manualLayout>
                  <c:x val="3.3583557932380277E-3"/>
                  <c:y val="7.22031943316502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6CB-4173-AF6F-681B1F338D13}"/>
                </c:ext>
              </c:extLst>
            </c:dLbl>
            <c:dLbl>
              <c:idx val="14"/>
              <c:layout>
                <c:manualLayout>
                  <c:x val="3.4363214497924424E-3"/>
                  <c:y val="6.5840424655432765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6CB-4173-AF6F-681B1F338D13}"/>
                </c:ext>
              </c:extLst>
            </c:dLbl>
            <c:dLbl>
              <c:idx val="15"/>
              <c:layout>
                <c:manualLayout>
                  <c:x val="1.1023623976137179E-4"/>
                  <c:y val="1.26165507338487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6CB-4173-AF6F-681B1F338D13}"/>
                </c:ext>
              </c:extLst>
            </c:dLbl>
            <c:dLbl>
              <c:idx val="16"/>
              <c:layout>
                <c:manualLayout>
                  <c:x val="3.3583557932379462E-3"/>
                  <c:y val="4.155220507750432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6CB-4173-AF6F-681B1F338D13}"/>
                </c:ext>
              </c:extLst>
            </c:dLbl>
            <c:dLbl>
              <c:idx val="17"/>
              <c:layout>
                <c:manualLayout>
                  <c:x val="1.0111637814809766E-2"/>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6CB-4173-AF6F-681B1F338D13}"/>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6CB-4173-AF6F-681B1F338D13}"/>
                </c:ext>
              </c:extLst>
            </c:dLbl>
            <c:spPr>
              <a:noFill/>
              <a:ln w="25400">
                <a:noFill/>
              </a:ln>
            </c:spPr>
            <c:txPr>
              <a:bodyPr/>
              <a:lstStyle/>
              <a:p>
                <a:pPr>
                  <a:defRPr sz="8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'24asolcasaad_pobl'!$AW$11:$AW$29</c:f>
              <c:strCache>
                <c:ptCount val="19"/>
                <c:pt idx="0">
                  <c:v>Andalucía</c:v>
                </c:pt>
                <c:pt idx="1">
                  <c:v>Castilla y León</c:v>
                </c:pt>
                <c:pt idx="2">
                  <c:v>Extremadura</c:v>
                </c:pt>
                <c:pt idx="3">
                  <c:v>Castilla - La Mancha</c:v>
                </c:pt>
                <c:pt idx="4">
                  <c:v>Cataluña</c:v>
                </c:pt>
                <c:pt idx="5">
                  <c:v>Balears, Illes</c:v>
                </c:pt>
                <c:pt idx="6">
                  <c:v>País Vasco</c:v>
                </c:pt>
                <c:pt idx="7">
                  <c:v>Murcia, Región de</c:v>
                </c:pt>
                <c:pt idx="8">
                  <c:v>Rioja, La</c:v>
                </c:pt>
                <c:pt idx="9">
                  <c:v>TOTAL</c:v>
                </c:pt>
                <c:pt idx="10">
                  <c:v>Madrid, Comunidad de</c:v>
                </c:pt>
                <c:pt idx="11">
                  <c:v>Comunitat Valenciana</c:v>
                </c:pt>
                <c:pt idx="12">
                  <c:v>Aragón</c:v>
                </c:pt>
                <c:pt idx="13">
                  <c:v>Asturias, Principado de</c:v>
                </c:pt>
                <c:pt idx="14">
                  <c:v>Ceuta y Melilla</c:v>
                </c:pt>
                <c:pt idx="15">
                  <c:v>Canarias</c:v>
                </c:pt>
                <c:pt idx="16">
                  <c:v>Navarra, Comunidad Foral de</c:v>
                </c:pt>
                <c:pt idx="17">
                  <c:v>Cantabria</c:v>
                </c:pt>
                <c:pt idx="18">
                  <c:v>Galicia</c:v>
                </c:pt>
              </c:strCache>
            </c:strRef>
          </c:cat>
          <c:val>
            <c:numRef>
              <c:f>'24asolcasaad_pobl'!$AX$11:$AX$29</c:f>
              <c:numCache>
                <c:formatCode>0.00</c:formatCode>
                <c:ptCount val="19"/>
                <c:pt idx="0">
                  <c:v>45.829197159840696</c:v>
                </c:pt>
                <c:pt idx="1">
                  <c:v>45.290830055889053</c:v>
                </c:pt>
                <c:pt idx="2">
                  <c:v>43.935723182633211</c:v>
                </c:pt>
                <c:pt idx="3">
                  <c:v>42.916354976107968</c:v>
                </c:pt>
                <c:pt idx="4">
                  <c:v>42.651207763595345</c:v>
                </c:pt>
                <c:pt idx="5">
                  <c:v>41.385347288296863</c:v>
                </c:pt>
                <c:pt idx="6">
                  <c:v>39.093174267592872</c:v>
                </c:pt>
                <c:pt idx="7">
                  <c:v>39.072206874307589</c:v>
                </c:pt>
                <c:pt idx="8">
                  <c:v>39.039855072463766</c:v>
                </c:pt>
                <c:pt idx="9">
                  <c:v>38.674354615520151</c:v>
                </c:pt>
                <c:pt idx="10">
                  <c:v>38.400204392305483</c:v>
                </c:pt>
                <c:pt idx="11">
                  <c:v>37.366299639359745</c:v>
                </c:pt>
                <c:pt idx="12">
                  <c:v>36.309691120896964</c:v>
                </c:pt>
                <c:pt idx="13">
                  <c:v>32.695218909801774</c:v>
                </c:pt>
                <c:pt idx="14">
                  <c:v>31.688258276783877</c:v>
                </c:pt>
                <c:pt idx="15">
                  <c:v>30.601581718746825</c:v>
                </c:pt>
                <c:pt idx="16">
                  <c:v>30.190487600335448</c:v>
                </c:pt>
                <c:pt idx="17">
                  <c:v>29.598308668076111</c:v>
                </c:pt>
                <c:pt idx="18">
                  <c:v>18.914822289589015</c:v>
                </c:pt>
              </c:numCache>
            </c:numRef>
          </c:val>
          <c:extLst>
            <c:ext xmlns:c16="http://schemas.microsoft.com/office/drawing/2014/chart" uri="{C3380CC4-5D6E-409C-BE32-E72D297353CC}">
              <c16:uniqueId val="{00000015-36CB-4173-AF6F-681B1F338D13}"/>
            </c:ext>
          </c:extLst>
        </c:ser>
        <c:dLbls>
          <c:showLegendKey val="0"/>
          <c:showVal val="0"/>
          <c:showCatName val="0"/>
          <c:showSerName val="0"/>
          <c:showPercent val="0"/>
          <c:showBubbleSize val="0"/>
        </c:dLbls>
        <c:gapWidth val="20"/>
        <c:axId val="882167072"/>
        <c:axId val="882167616"/>
      </c:barChart>
      <c:catAx>
        <c:axId val="882167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pPr>
            <a:endParaRPr lang="es-ES"/>
          </a:p>
        </c:txPr>
        <c:crossAx val="882167616"/>
        <c:crosses val="autoZero"/>
        <c:auto val="1"/>
        <c:lblAlgn val="ctr"/>
        <c:lblOffset val="100"/>
        <c:tickLblSkip val="1"/>
        <c:tickMarkSkip val="1"/>
        <c:noMultiLvlLbl val="0"/>
      </c:catAx>
      <c:valAx>
        <c:axId val="8821676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88216707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r>
              <a:rPr lang="en-US" sz="1200" b="1">
                <a:solidFill>
                  <a:schemeClr val="accent1">
                    <a:lumMod val="50000"/>
                  </a:schemeClr>
                </a:solidFill>
              </a:rPr>
              <a:t>Evolución de las Altas y Bajas de Solicitudes. </a:t>
            </a:r>
          </a:p>
          <a:p>
            <a:pPr>
              <a:defRPr sz="1200" b="1">
                <a:solidFill>
                  <a:schemeClr val="accent1">
                    <a:lumMod val="50000"/>
                  </a:schemeClr>
                </a:solidFill>
              </a:defRPr>
            </a:pPr>
            <a:r>
              <a:rPr lang="en-US" sz="1200" b="1">
                <a:solidFill>
                  <a:schemeClr val="accent1">
                    <a:lumMod val="50000"/>
                  </a:schemeClr>
                </a:solidFill>
              </a:rPr>
              <a:t>Total nacional</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endParaRPr lang="es-ES"/>
        </a:p>
      </c:txPr>
    </c:title>
    <c:autoTitleDeleted val="0"/>
    <c:plotArea>
      <c:layout/>
      <c:lineChart>
        <c:grouping val="standard"/>
        <c:varyColors val="0"/>
        <c:ser>
          <c:idx val="0"/>
          <c:order val="0"/>
          <c:tx>
            <c:strRef>
              <c:f>'25solaltabaja'!$AB$10</c:f>
              <c:strCache>
                <c:ptCount val="1"/>
                <c:pt idx="0">
                  <c:v>Altas Solicitudes</c:v>
                </c:pt>
              </c:strCache>
            </c:strRef>
          </c:tx>
          <c:spPr>
            <a:ln w="28575" cap="rnd">
              <a:solidFill>
                <a:schemeClr val="accent1"/>
              </a:solidFill>
              <a:round/>
            </a:ln>
            <a:effectLst/>
          </c:spPr>
          <c:marker>
            <c:symbol val="none"/>
          </c:marker>
          <c:cat>
            <c:numRef>
              <c:f>'25solaltabaja'!$AA$11:$AA$51</c:f>
              <c:numCache>
                <c:formatCode>m/d/yyyy</c:formatCode>
                <c:ptCount val="41"/>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numCache>
            </c:numRef>
          </c:cat>
          <c:val>
            <c:numRef>
              <c:f>'25solaltabaja'!$AB$11:$AB$51</c:f>
              <c:numCache>
                <c:formatCode>0</c:formatCode>
                <c:ptCount val="41"/>
                <c:pt idx="0">
                  <c:v>27728</c:v>
                </c:pt>
                <c:pt idx="1">
                  <c:v>26001</c:v>
                </c:pt>
                <c:pt idx="2">
                  <c:v>27218</c:v>
                </c:pt>
                <c:pt idx="3">
                  <c:v>28579</c:v>
                </c:pt>
                <c:pt idx="4">
                  <c:v>30723</c:v>
                </c:pt>
                <c:pt idx="5">
                  <c:v>23332</c:v>
                </c:pt>
                <c:pt idx="6">
                  <c:v>26490</c:v>
                </c:pt>
                <c:pt idx="7">
                  <c:v>29231</c:v>
                </c:pt>
                <c:pt idx="8">
                  <c:v>29856</c:v>
                </c:pt>
                <c:pt idx="9">
                  <c:v>24104</c:v>
                </c:pt>
                <c:pt idx="10">
                  <c:v>22642</c:v>
                </c:pt>
                <c:pt idx="11">
                  <c:v>24889</c:v>
                </c:pt>
                <c:pt idx="12">
                  <c:v>30256</c:v>
                </c:pt>
                <c:pt idx="13">
                  <c:v>32696</c:v>
                </c:pt>
                <c:pt idx="14">
                  <c:v>38586</c:v>
                </c:pt>
                <c:pt idx="15">
                  <c:v>41750</c:v>
                </c:pt>
                <c:pt idx="16">
                  <c:v>30827</c:v>
                </c:pt>
                <c:pt idx="17">
                  <c:v>26047</c:v>
                </c:pt>
                <c:pt idx="18">
                  <c:v>32379</c:v>
                </c:pt>
                <c:pt idx="19">
                  <c:v>29932</c:v>
                </c:pt>
                <c:pt idx="20">
                  <c:v>32038</c:v>
                </c:pt>
                <c:pt idx="21">
                  <c:v>25446</c:v>
                </c:pt>
                <c:pt idx="22">
                  <c:v>28819</c:v>
                </c:pt>
                <c:pt idx="23">
                  <c:v>34747</c:v>
                </c:pt>
                <c:pt idx="24">
                  <c:v>39866</c:v>
                </c:pt>
                <c:pt idx="25">
                  <c:v>35704</c:v>
                </c:pt>
                <c:pt idx="26">
                  <c:v>38659</c:v>
                </c:pt>
                <c:pt idx="27">
                  <c:v>38600</c:v>
                </c:pt>
                <c:pt idx="28">
                  <c:v>27853</c:v>
                </c:pt>
                <c:pt idx="29">
                  <c:v>23854</c:v>
                </c:pt>
                <c:pt idx="30">
                  <c:v>30663</c:v>
                </c:pt>
                <c:pt idx="31">
                  <c:v>29848</c:v>
                </c:pt>
                <c:pt idx="32">
                  <c:v>25851</c:v>
                </c:pt>
                <c:pt idx="33">
                  <c:v>20461</c:v>
                </c:pt>
                <c:pt idx="34">
                  <c:v>31387</c:v>
                </c:pt>
                <c:pt idx="35">
                  <c:v>32616</c:v>
                </c:pt>
                <c:pt idx="36">
                  <c:v>37480</c:v>
                </c:pt>
                <c:pt idx="37">
                  <c:v>30764</c:v>
                </c:pt>
                <c:pt idx="38">
                  <c:v>29722</c:v>
                </c:pt>
                <c:pt idx="39">
                  <c:v>31629</c:v>
                </c:pt>
                <c:pt idx="40">
                  <c:v>35840</c:v>
                </c:pt>
              </c:numCache>
            </c:numRef>
          </c:val>
          <c:smooth val="0"/>
          <c:extLst>
            <c:ext xmlns:c16="http://schemas.microsoft.com/office/drawing/2014/chart" uri="{C3380CC4-5D6E-409C-BE32-E72D297353CC}">
              <c16:uniqueId val="{00000000-22DF-4F0C-8D28-D21338AA45F9}"/>
            </c:ext>
          </c:extLst>
        </c:ser>
        <c:ser>
          <c:idx val="1"/>
          <c:order val="1"/>
          <c:tx>
            <c:strRef>
              <c:f>'25solaltabaja'!$AC$10</c:f>
              <c:strCache>
                <c:ptCount val="1"/>
                <c:pt idx="0">
                  <c:v>Bajas Solicitudes</c:v>
                </c:pt>
              </c:strCache>
            </c:strRef>
          </c:tx>
          <c:spPr>
            <a:ln w="28575" cap="rnd">
              <a:solidFill>
                <a:schemeClr val="accent1">
                  <a:lumMod val="50000"/>
                </a:schemeClr>
              </a:solidFill>
              <a:round/>
            </a:ln>
            <a:effectLst/>
          </c:spPr>
          <c:marker>
            <c:symbol val="none"/>
          </c:marker>
          <c:cat>
            <c:numRef>
              <c:f>'25solaltabaja'!$AA$11:$AA$51</c:f>
              <c:numCache>
                <c:formatCode>m/d/yyyy</c:formatCode>
                <c:ptCount val="41"/>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numCache>
            </c:numRef>
          </c:cat>
          <c:val>
            <c:numRef>
              <c:f>'25solaltabaja'!$AC$11:$AC$51</c:f>
              <c:numCache>
                <c:formatCode>0</c:formatCode>
                <c:ptCount val="41"/>
                <c:pt idx="0">
                  <c:v>26286</c:v>
                </c:pt>
                <c:pt idx="1">
                  <c:v>20329</c:v>
                </c:pt>
                <c:pt idx="2">
                  <c:v>17469</c:v>
                </c:pt>
                <c:pt idx="3">
                  <c:v>20931</c:v>
                </c:pt>
                <c:pt idx="4">
                  <c:v>25882</c:v>
                </c:pt>
                <c:pt idx="5">
                  <c:v>22391</c:v>
                </c:pt>
                <c:pt idx="6">
                  <c:v>22335</c:v>
                </c:pt>
                <c:pt idx="7">
                  <c:v>19576</c:v>
                </c:pt>
                <c:pt idx="8">
                  <c:v>21916</c:v>
                </c:pt>
                <c:pt idx="9">
                  <c:v>29010</c:v>
                </c:pt>
                <c:pt idx="10">
                  <c:v>24609</c:v>
                </c:pt>
                <c:pt idx="11">
                  <c:v>26478</c:v>
                </c:pt>
                <c:pt idx="12">
                  <c:v>24903</c:v>
                </c:pt>
                <c:pt idx="13">
                  <c:v>22635</c:v>
                </c:pt>
                <c:pt idx="14">
                  <c:v>22335</c:v>
                </c:pt>
                <c:pt idx="15">
                  <c:v>23105</c:v>
                </c:pt>
                <c:pt idx="16">
                  <c:v>22962</c:v>
                </c:pt>
                <c:pt idx="17">
                  <c:v>23877</c:v>
                </c:pt>
                <c:pt idx="18">
                  <c:v>24010</c:v>
                </c:pt>
                <c:pt idx="19">
                  <c:v>19815</c:v>
                </c:pt>
                <c:pt idx="20">
                  <c:v>20330</c:v>
                </c:pt>
                <c:pt idx="21">
                  <c:v>23015</c:v>
                </c:pt>
                <c:pt idx="22">
                  <c:v>24165</c:v>
                </c:pt>
                <c:pt idx="23">
                  <c:v>23214</c:v>
                </c:pt>
                <c:pt idx="24">
                  <c:v>28170</c:v>
                </c:pt>
                <c:pt idx="25">
                  <c:v>24597</c:v>
                </c:pt>
                <c:pt idx="26">
                  <c:v>21489</c:v>
                </c:pt>
                <c:pt idx="27">
                  <c:v>21018</c:v>
                </c:pt>
                <c:pt idx="28">
                  <c:v>19454</c:v>
                </c:pt>
                <c:pt idx="29">
                  <c:v>17588</c:v>
                </c:pt>
                <c:pt idx="30">
                  <c:v>23194</c:v>
                </c:pt>
                <c:pt idx="31">
                  <c:v>22671</c:v>
                </c:pt>
                <c:pt idx="32">
                  <c:v>49513</c:v>
                </c:pt>
                <c:pt idx="33">
                  <c:v>20498</c:v>
                </c:pt>
                <c:pt idx="34">
                  <c:v>25158</c:v>
                </c:pt>
                <c:pt idx="35">
                  <c:v>29865</c:v>
                </c:pt>
                <c:pt idx="36">
                  <c:v>24763</c:v>
                </c:pt>
                <c:pt idx="37">
                  <c:v>22655</c:v>
                </c:pt>
                <c:pt idx="38">
                  <c:v>24266</c:v>
                </c:pt>
                <c:pt idx="39">
                  <c:v>22269</c:v>
                </c:pt>
                <c:pt idx="40">
                  <c:v>19983</c:v>
                </c:pt>
              </c:numCache>
            </c:numRef>
          </c:val>
          <c:smooth val="0"/>
          <c:extLst>
            <c:ext xmlns:c16="http://schemas.microsoft.com/office/drawing/2014/chart" uri="{C3380CC4-5D6E-409C-BE32-E72D297353CC}">
              <c16:uniqueId val="{00000001-22DF-4F0C-8D28-D21338AA45F9}"/>
            </c:ext>
          </c:extLst>
        </c:ser>
        <c:dLbls>
          <c:showLegendKey val="0"/>
          <c:showVal val="0"/>
          <c:showCatName val="0"/>
          <c:showSerName val="0"/>
          <c:showPercent val="0"/>
          <c:showBubbleSize val="0"/>
        </c:dLbls>
        <c:smooth val="0"/>
        <c:axId val="882170336"/>
        <c:axId val="267592496"/>
      </c:lineChart>
      <c:catAx>
        <c:axId val="882170336"/>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267592496"/>
        <c:crosses val="autoZero"/>
        <c:auto val="0"/>
        <c:lblAlgn val="ctr"/>
        <c:lblOffset val="100"/>
        <c:noMultiLvlLbl val="1"/>
      </c:catAx>
      <c:valAx>
        <c:axId val="26759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882170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50000"/>
                  </a:schemeClr>
                </a:solidFill>
                <a:latin typeface="+mn-lt"/>
                <a:ea typeface="Verdana"/>
                <a:cs typeface="Verdana"/>
              </a:defRPr>
            </a:pPr>
            <a:r>
              <a:rPr lang="es-ES" sz="1100">
                <a:solidFill>
                  <a:schemeClr val="accent1">
                    <a:lumMod val="50000"/>
                  </a:schemeClr>
                </a:solidFill>
                <a:latin typeface="+mn-lt"/>
              </a:rPr>
              <a:t>Solicitantes por tramo de edad</a:t>
            </a:r>
          </a:p>
        </c:rich>
      </c:tx>
      <c:layout>
        <c:manualLayout>
          <c:xMode val="edge"/>
          <c:yMode val="edge"/>
          <c:x val="0.31840026685627504"/>
          <c:y val="3.2828083989501308E-2"/>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1840009250007225"/>
          <c:y val="0.13131345514089945"/>
          <c:w val="0.84640066125051661"/>
          <c:h val="0.78283021333997671"/>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E97C-4186-8665-C176523AD953}"/>
              </c:ext>
            </c:extLst>
          </c:dPt>
          <c:dPt>
            <c:idx val="1"/>
            <c:invertIfNegative val="0"/>
            <c:bubble3D val="0"/>
            <c:spPr>
              <a:solidFill>
                <a:srgbClr val="993366"/>
              </a:solidFill>
              <a:ln w="25400">
                <a:noFill/>
              </a:ln>
            </c:spPr>
            <c:extLst>
              <c:ext xmlns:c16="http://schemas.microsoft.com/office/drawing/2014/chart" uri="{C3380CC4-5D6E-409C-BE32-E72D297353CC}">
                <c16:uniqueId val="{00000002-E97C-4186-8665-C176523AD953}"/>
              </c:ext>
            </c:extLst>
          </c:dPt>
          <c:dPt>
            <c:idx val="2"/>
            <c:invertIfNegative val="0"/>
            <c:bubble3D val="0"/>
            <c:spPr>
              <a:solidFill>
                <a:srgbClr val="CCFFFF"/>
              </a:solidFill>
              <a:ln w="25400">
                <a:noFill/>
              </a:ln>
            </c:spPr>
            <c:extLst>
              <c:ext xmlns:c16="http://schemas.microsoft.com/office/drawing/2014/chart" uri="{C3380CC4-5D6E-409C-BE32-E72D297353CC}">
                <c16:uniqueId val="{00000004-E97C-4186-8665-C176523AD953}"/>
              </c:ext>
            </c:extLst>
          </c:dPt>
          <c:dPt>
            <c:idx val="3"/>
            <c:invertIfNegative val="0"/>
            <c:bubble3D val="0"/>
            <c:spPr>
              <a:solidFill>
                <a:srgbClr val="660066"/>
              </a:solidFill>
              <a:ln w="25400">
                <a:noFill/>
              </a:ln>
            </c:spPr>
            <c:extLst>
              <c:ext xmlns:c16="http://schemas.microsoft.com/office/drawing/2014/chart" uri="{C3380CC4-5D6E-409C-BE32-E72D297353CC}">
                <c16:uniqueId val="{00000006-E97C-4186-8665-C176523AD953}"/>
              </c:ext>
            </c:extLst>
          </c:dPt>
          <c:dPt>
            <c:idx val="4"/>
            <c:invertIfNegative val="0"/>
            <c:bubble3D val="0"/>
            <c:spPr>
              <a:solidFill>
                <a:srgbClr val="0066CC"/>
              </a:solidFill>
              <a:ln w="25400">
                <a:noFill/>
              </a:ln>
            </c:spPr>
            <c:extLst>
              <c:ext xmlns:c16="http://schemas.microsoft.com/office/drawing/2014/chart" uri="{C3380CC4-5D6E-409C-BE32-E72D297353CC}">
                <c16:uniqueId val="{00000008-E97C-4186-8665-C176523AD953}"/>
              </c:ext>
            </c:extLst>
          </c:dPt>
          <c:dPt>
            <c:idx val="5"/>
            <c:invertIfNegative val="0"/>
            <c:bubble3D val="0"/>
            <c:spPr>
              <a:solidFill>
                <a:srgbClr val="CCCCFF"/>
              </a:solidFill>
              <a:ln w="25400">
                <a:noFill/>
              </a:ln>
            </c:spPr>
            <c:extLst>
              <c:ext xmlns:c16="http://schemas.microsoft.com/office/drawing/2014/chart" uri="{C3380CC4-5D6E-409C-BE32-E72D297353CC}">
                <c16:uniqueId val="{0000000A-E97C-4186-8665-C176523AD953}"/>
              </c:ext>
            </c:extLst>
          </c:dPt>
          <c:dPt>
            <c:idx val="6"/>
            <c:invertIfNegative val="0"/>
            <c:bubble3D val="0"/>
            <c:spPr>
              <a:solidFill>
                <a:srgbClr val="9966FF"/>
              </a:solidFill>
              <a:ln w="25400">
                <a:noFill/>
              </a:ln>
            </c:spPr>
            <c:extLst>
              <c:ext xmlns:c16="http://schemas.microsoft.com/office/drawing/2014/chart" uri="{C3380CC4-5D6E-409C-BE32-E72D297353CC}">
                <c16:uniqueId val="{0000000C-E97C-4186-8665-C176523AD953}"/>
              </c:ext>
            </c:extLst>
          </c:dPt>
          <c:dPt>
            <c:idx val="7"/>
            <c:invertIfNegative val="0"/>
            <c:bubble3D val="0"/>
            <c:spPr>
              <a:solidFill>
                <a:srgbClr val="99CCFF"/>
              </a:solidFill>
              <a:ln w="25400">
                <a:noFill/>
              </a:ln>
            </c:spPr>
            <c:extLst>
              <c:ext xmlns:c16="http://schemas.microsoft.com/office/drawing/2014/chart" uri="{C3380CC4-5D6E-409C-BE32-E72D297353CC}">
                <c16:uniqueId val="{0000000E-E97C-4186-8665-C176523AD953}"/>
              </c:ext>
            </c:extLst>
          </c:dPt>
          <c:dLbls>
            <c:dLbl>
              <c:idx val="0"/>
              <c:layout>
                <c:manualLayout>
                  <c:x val="2.0628974396438727E-2"/>
                  <c:y val="-8.648322970716942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7C-4186-8665-C176523AD953}"/>
                </c:ext>
              </c:extLst>
            </c:dLbl>
            <c:dLbl>
              <c:idx val="1"/>
              <c:layout>
                <c:manualLayout>
                  <c:x val="1.4545175879429165E-2"/>
                  <c:y val="-6.05893893321185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7C-4186-8665-C176523AD953}"/>
                </c:ext>
              </c:extLst>
            </c:dLbl>
            <c:dLbl>
              <c:idx val="2"/>
              <c:layout>
                <c:manualLayout>
                  <c:x val="2.158835575159853E-2"/>
                  <c:y val="-8.338306620237120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7C-4186-8665-C176523AD953}"/>
                </c:ext>
              </c:extLst>
            </c:dLbl>
            <c:dLbl>
              <c:idx val="3"/>
              <c:layout>
                <c:manualLayout>
                  <c:x val="2.271002780218297E-2"/>
                  <c:y val="-6.219471845963299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7C-4186-8665-C176523AD953}"/>
                </c:ext>
              </c:extLst>
            </c:dLbl>
            <c:dLbl>
              <c:idx val="4"/>
              <c:layout>
                <c:manualLayout>
                  <c:x val="2.1528945705840546E-2"/>
                  <c:y val="-7.332959234459215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7C-4186-8665-C176523AD953}"/>
                </c:ext>
              </c:extLst>
            </c:dLbl>
            <c:dLbl>
              <c:idx val="5"/>
              <c:layout>
                <c:manualLayout>
                  <c:x val="2.1050616506424119E-2"/>
                  <c:y val="-5.723841847325747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7C-4186-8665-C176523AD953}"/>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7C-4186-8665-C176523AD953}"/>
                </c:ext>
              </c:extLst>
            </c:dLbl>
            <c:dLbl>
              <c:idx val="7"/>
              <c:layout>
                <c:manualLayout>
                  <c:x val="1.5659955257270531E-2"/>
                  <c:y val="-6.250000000000001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97C-4186-8665-C176523AD953}"/>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('26perfsaad'!$E$18:$F$18,'26perfsaad'!$H$18:$I$18,'26perfsaad'!$K$18:$L$18,'26perfsaad'!$N$18:$O$18)</c:f>
              <c:strCache>
                <c:ptCount val="8"/>
                <c:pt idx="0">
                  <c:v>menores de 3</c:v>
                </c:pt>
                <c:pt idx="1">
                  <c:v>3 a 18</c:v>
                </c:pt>
                <c:pt idx="2">
                  <c:v>19 a 30</c:v>
                </c:pt>
                <c:pt idx="3">
                  <c:v>31 a 45</c:v>
                </c:pt>
                <c:pt idx="4">
                  <c:v>46 a 54</c:v>
                </c:pt>
                <c:pt idx="5">
                  <c:v>55 a 64</c:v>
                </c:pt>
                <c:pt idx="6">
                  <c:v>65 a 79</c:v>
                </c:pt>
                <c:pt idx="7">
                  <c:v>80 y +</c:v>
                </c:pt>
              </c:strCache>
            </c:strRef>
          </c:cat>
          <c:val>
            <c:numRef>
              <c:f>('26perfsaad'!$E$19:$F$19,'26perfsaad'!$H$19:$I$19,'26perfsaad'!$K$19:$L$19,'26perfsaad'!$N$19:$O$19)</c:f>
              <c:numCache>
                <c:formatCode>#,##0</c:formatCode>
                <c:ptCount val="8"/>
                <c:pt idx="0" formatCode="General">
                  <c:v>6439</c:v>
                </c:pt>
                <c:pt idx="1">
                  <c:v>137922</c:v>
                </c:pt>
                <c:pt idx="2">
                  <c:v>68981</c:v>
                </c:pt>
                <c:pt idx="3">
                  <c:v>86139</c:v>
                </c:pt>
                <c:pt idx="4">
                  <c:v>96341</c:v>
                </c:pt>
                <c:pt idx="5">
                  <c:v>155679</c:v>
                </c:pt>
                <c:pt idx="6">
                  <c:v>459679</c:v>
                </c:pt>
                <c:pt idx="7">
                  <c:v>1110671</c:v>
                </c:pt>
              </c:numCache>
            </c:numRef>
          </c:val>
          <c:shape val="cylinder"/>
          <c:extLst>
            <c:ext xmlns:c16="http://schemas.microsoft.com/office/drawing/2014/chart" uri="{C3380CC4-5D6E-409C-BE32-E72D297353CC}">
              <c16:uniqueId val="{0000000F-E97C-4186-8665-C176523AD953}"/>
            </c:ext>
          </c:extLst>
        </c:ser>
        <c:dLbls>
          <c:showLegendKey val="0"/>
          <c:showVal val="0"/>
          <c:showCatName val="0"/>
          <c:showSerName val="0"/>
          <c:showPercent val="0"/>
          <c:showBubbleSize val="0"/>
        </c:dLbls>
        <c:gapWidth val="30"/>
        <c:shape val="box"/>
        <c:axId val="267593584"/>
        <c:axId val="267593040"/>
        <c:axId val="0"/>
      </c:bar3DChart>
      <c:catAx>
        <c:axId val="26759358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1050" b="0" i="0" u="none" strike="noStrike" baseline="0">
                <a:solidFill>
                  <a:schemeClr val="accent1">
                    <a:lumMod val="50000"/>
                  </a:schemeClr>
                </a:solidFill>
                <a:latin typeface="+mn-lt"/>
                <a:ea typeface="Verdana"/>
                <a:cs typeface="Verdana"/>
              </a:defRPr>
            </a:pPr>
            <a:endParaRPr lang="es-ES"/>
          </a:p>
        </c:txPr>
        <c:crossAx val="267593040"/>
        <c:crosses val="autoZero"/>
        <c:auto val="1"/>
        <c:lblAlgn val="ctr"/>
        <c:lblOffset val="100"/>
        <c:tickLblSkip val="1"/>
        <c:tickMarkSkip val="1"/>
        <c:noMultiLvlLbl val="0"/>
      </c:catAx>
      <c:valAx>
        <c:axId val="26759304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50" b="0" i="0" u="none" strike="noStrike" baseline="0">
                <a:solidFill>
                  <a:schemeClr val="accent1">
                    <a:lumMod val="50000"/>
                  </a:schemeClr>
                </a:solidFill>
                <a:latin typeface="+mn-lt"/>
                <a:ea typeface="Verdana"/>
                <a:cs typeface="Verdana"/>
              </a:defRPr>
            </a:pPr>
            <a:endParaRPr lang="es-ES"/>
          </a:p>
        </c:txPr>
        <c:crossAx val="26759358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2.xml"/><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5.jpeg"/><Relationship Id="rId4"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6.png"/></Relationships>
</file>

<file path=xl/drawings/_rels/drawing3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image" Target="../media/image2.jpeg"/><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chart" Target="../charts/chart18.xml"/></Relationships>
</file>

<file path=xl/drawings/_rels/drawing33.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chart" Target="../charts/chart20.xml"/><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chart" Target="../charts/chart22.xml"/><Relationship Id="rId1"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chart" Target="../charts/chart24.xml"/><Relationship Id="rId1" Type="http://schemas.openxmlformats.org/officeDocument/2006/relationships/chart" Target="../charts/chart23.xml"/></Relationships>
</file>

<file path=xl/drawings/_rels/drawing3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7.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chart" Target="../charts/chart25.xml"/></Relationships>
</file>

<file path=xl/drawings/_rels/drawing38.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chart" Target="../charts/chart27.xml"/></Relationships>
</file>

<file path=xl/drawings/_rels/drawing42.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chart" Target="../charts/chart28.xml"/></Relationships>
</file>

<file path=xl/drawings/_rels/drawing44.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29.xml"/></Relationships>
</file>

<file path=xl/drawings/_rels/drawing4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image" Target="../media/image11.jpeg"/><Relationship Id="rId4" Type="http://schemas.openxmlformats.org/officeDocument/2006/relationships/chart" Target="../charts/chart33.xml"/></Relationships>
</file>

<file path=xl/drawings/_rels/drawing51.xml.rels><?xml version="1.0" encoding="UTF-8" standalone="yes"?>
<Relationships xmlns="http://schemas.openxmlformats.org/package/2006/relationships"><Relationship Id="rId2" Type="http://schemas.openxmlformats.org/officeDocument/2006/relationships/image" Target="../media/image20.jpeg"/><Relationship Id="rId1" Type="http://schemas.openxmlformats.org/officeDocument/2006/relationships/chart" Target="../charts/chart34.xml"/></Relationships>
</file>

<file path=xl/drawings/_rels/drawing52.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chart" Target="../charts/chart36.xml"/><Relationship Id="rId1" Type="http://schemas.openxmlformats.org/officeDocument/2006/relationships/chart" Target="../charts/chart35.xml"/></Relationships>
</file>

<file path=xl/drawings/_rels/drawing53.xml.rels><?xml version="1.0" encoding="UTF-8" standalone="yes"?>
<Relationships xmlns="http://schemas.openxmlformats.org/package/2006/relationships"><Relationship Id="rId1" Type="http://schemas.openxmlformats.org/officeDocument/2006/relationships/image" Target="../media/image6.png"/></Relationships>
</file>

<file path=xl/drawings/_rels/drawing54.xml.rels><?xml version="1.0" encoding="UTF-8" standalone="yes"?>
<Relationships xmlns="http://schemas.openxmlformats.org/package/2006/relationships"><Relationship Id="rId3" Type="http://schemas.openxmlformats.org/officeDocument/2006/relationships/image" Target="../media/image21.jpeg"/><Relationship Id="rId2" Type="http://schemas.openxmlformats.org/officeDocument/2006/relationships/chart" Target="../charts/chart38.xml"/><Relationship Id="rId1" Type="http://schemas.openxmlformats.org/officeDocument/2006/relationships/chart" Target="../charts/chart37.xml"/></Relationships>
</file>

<file path=xl/drawings/_rels/drawing55.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68.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image" Target="../media/image11.jpeg"/></Relationships>
</file>

<file path=xl/drawings/_rels/drawing69.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42.xml"/></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image" Target="../media/image11.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7.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image" Target="../media/image32.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5.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49.xml"/></Relationships>
</file>

<file path=xl/drawings/_rels/drawing8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9.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50.xml"/></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1.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51.xml"/></Relationships>
</file>

<file path=xl/drawings/_rels/drawing93.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52.xml"/></Relationships>
</file>

<file path=xl/drawings/_rels/drawing95.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53.xml"/></Relationships>
</file>

<file path=xl/drawings/_rels/drawing97.xml.rels><?xml version="1.0" encoding="UTF-8" standalone="yes"?>
<Relationships xmlns="http://schemas.openxmlformats.org/package/2006/relationships"><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oneCellAnchor>
    <xdr:from>
      <xdr:col>15</xdr:col>
      <xdr:colOff>438150</xdr:colOff>
      <xdr:row>1</xdr:row>
      <xdr:rowOff>9525</xdr:rowOff>
    </xdr:from>
    <xdr:ext cx="1943100" cy="533400"/>
    <xdr:pic>
      <xdr:nvPicPr>
        <xdr:cNvPr id="2" name="Picture 3" descr="Sistema para la Autonomía y Atención a la Dependencia (SAAD)">
          <a:extLst>
            <a:ext uri="{FF2B5EF4-FFF2-40B4-BE49-F238E27FC236}">
              <a16:creationId xmlns:a16="http://schemas.microsoft.com/office/drawing/2014/main" id="{04F01D4B-4CFB-4DC0-A2A2-847410F1C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68150" y="17145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3619500" cy="842621"/>
    <xdr:pic>
      <xdr:nvPicPr>
        <xdr:cNvPr id="3" name="Imagen 2">
          <a:extLst>
            <a:ext uri="{FF2B5EF4-FFF2-40B4-BE49-F238E27FC236}">
              <a16:creationId xmlns:a16="http://schemas.microsoft.com/office/drawing/2014/main" id="{235921C8-7B31-4971-BB31-7F78FA70460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oneCellAnchor>
  <xdr:twoCellAnchor editAs="oneCell">
    <xdr:from>
      <xdr:col>0</xdr:col>
      <xdr:colOff>0</xdr:colOff>
      <xdr:row>0</xdr:row>
      <xdr:rowOff>0</xdr:rowOff>
    </xdr:from>
    <xdr:to>
      <xdr:col>22</xdr:col>
      <xdr:colOff>447839</xdr:colOff>
      <xdr:row>17</xdr:row>
      <xdr:rowOff>31770</xdr:rowOff>
    </xdr:to>
    <xdr:pic>
      <xdr:nvPicPr>
        <xdr:cNvPr id="4" name="Imagen 3">
          <a:extLst>
            <a:ext uri="{FF2B5EF4-FFF2-40B4-BE49-F238E27FC236}">
              <a16:creationId xmlns:a16="http://schemas.microsoft.com/office/drawing/2014/main" id="{C870FE87-92AB-451C-873A-BBE6DCFD1B34}"/>
            </a:ext>
          </a:extLst>
        </xdr:cNvPr>
        <xdr:cNvPicPr>
          <a:picLocks noChangeAspect="1"/>
        </xdr:cNvPicPr>
      </xdr:nvPicPr>
      <xdr:blipFill>
        <a:blip xmlns:r="http://schemas.openxmlformats.org/officeDocument/2006/relationships" r:embed="rId3"/>
        <a:stretch>
          <a:fillRect/>
        </a:stretch>
      </xdr:blipFill>
      <xdr:spPr>
        <a:xfrm>
          <a:off x="0" y="0"/>
          <a:ext cx="10687214" cy="7413645"/>
        </a:xfrm>
        <a:prstGeom prst="rect">
          <a:avLst/>
        </a:prstGeom>
      </xdr:spPr>
    </xdr:pic>
    <xdr:clientData/>
  </xdr:twoCellAnchor>
  <xdr:twoCellAnchor>
    <xdr:from>
      <xdr:col>14</xdr:col>
      <xdr:colOff>63500</xdr:colOff>
      <xdr:row>7</xdr:row>
      <xdr:rowOff>498475</xdr:rowOff>
    </xdr:from>
    <xdr:to>
      <xdr:col>22</xdr:col>
      <xdr:colOff>497205</xdr:colOff>
      <xdr:row>11</xdr:row>
      <xdr:rowOff>917575</xdr:rowOff>
    </xdr:to>
    <xdr:sp macro="" textlink="">
      <xdr:nvSpPr>
        <xdr:cNvPr id="5" name="Cuadro de texto 2">
          <a:extLst>
            <a:ext uri="{FF2B5EF4-FFF2-40B4-BE49-F238E27FC236}">
              <a16:creationId xmlns:a16="http://schemas.microsoft.com/office/drawing/2014/main" id="{C011BA60-368A-4B7B-ACD5-04E9EA5536A6}"/>
            </a:ext>
          </a:extLst>
        </xdr:cNvPr>
        <xdr:cNvSpPr txBox="1"/>
      </xdr:nvSpPr>
      <xdr:spPr>
        <a:xfrm>
          <a:off x="6413500" y="4419600"/>
          <a:ext cx="4323080" cy="19431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ct val="107000"/>
            </a:lnSpc>
            <a:spcAft>
              <a:spcPts val="800"/>
            </a:spcAft>
          </a:pPr>
          <a:r>
            <a:rPr lang="es-ES" sz="26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INFORMACIÓN ESTADÍSTICA DEL SISTEMA PARA LA AUTONOMÍA Y ATENCIÓN A LA DEPENDENCIA</a:t>
          </a:r>
        </a:p>
      </xdr:txBody>
    </xdr:sp>
    <xdr:clientData/>
  </xdr:twoCellAnchor>
  <xdr:twoCellAnchor>
    <xdr:from>
      <xdr:col>14</xdr:col>
      <xdr:colOff>127000</xdr:colOff>
      <xdr:row>12</xdr:row>
      <xdr:rowOff>15875</xdr:rowOff>
    </xdr:from>
    <xdr:to>
      <xdr:col>22</xdr:col>
      <xdr:colOff>240665</xdr:colOff>
      <xdr:row>13</xdr:row>
      <xdr:rowOff>138249</xdr:rowOff>
    </xdr:to>
    <xdr:sp macro="" textlink="">
      <xdr:nvSpPr>
        <xdr:cNvPr id="6" name="Cuadro de texto 2">
          <a:extLst>
            <a:ext uri="{FF2B5EF4-FFF2-40B4-BE49-F238E27FC236}">
              <a16:creationId xmlns:a16="http://schemas.microsoft.com/office/drawing/2014/main" id="{5A46EA57-967B-4B54-A3B6-CECDC907254F}"/>
            </a:ext>
          </a:extLst>
        </xdr:cNvPr>
        <xdr:cNvSpPr txBox="1"/>
      </xdr:nvSpPr>
      <xdr:spPr>
        <a:xfrm>
          <a:off x="6477000" y="6445250"/>
          <a:ext cx="4003040" cy="312874"/>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ES" sz="15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31 de julio del 2024</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342900</xdr:colOff>
      <xdr:row>2</xdr:row>
      <xdr:rowOff>32996</xdr:rowOff>
    </xdr:to>
    <xdr:pic>
      <xdr:nvPicPr>
        <xdr:cNvPr id="2" name="Imagen 1">
          <a:extLst>
            <a:ext uri="{FF2B5EF4-FFF2-40B4-BE49-F238E27FC236}">
              <a16:creationId xmlns:a16="http://schemas.microsoft.com/office/drawing/2014/main" id="{F9480355-CCCD-4587-95ED-A89872D3C99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60854</xdr:colOff>
      <xdr:row>1</xdr:row>
      <xdr:rowOff>652121</xdr:rowOff>
    </xdr:to>
    <xdr:pic>
      <xdr:nvPicPr>
        <xdr:cNvPr id="3" name="Imagen 2">
          <a:extLst>
            <a:ext uri="{FF2B5EF4-FFF2-40B4-BE49-F238E27FC236}">
              <a16:creationId xmlns:a16="http://schemas.microsoft.com/office/drawing/2014/main" id="{E832303D-9427-44A1-AF46-25A1497FC8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30</xdr:row>
      <xdr:rowOff>0</xdr:rowOff>
    </xdr:to>
    <xdr:graphicFrame macro="">
      <xdr:nvGraphicFramePr>
        <xdr:cNvPr id="4166" name="Chart 3">
          <a:extLst>
            <a:ext uri="{FF2B5EF4-FFF2-40B4-BE49-F238E27FC236}">
              <a16:creationId xmlns:a16="http://schemas.microsoft.com/office/drawing/2014/main" id="{00000000-0008-0000-1900-00004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6</xdr:row>
      <xdr:rowOff>114300</xdr:rowOff>
    </xdr:from>
    <xdr:to>
      <xdr:col>15</xdr:col>
      <xdr:colOff>466725</xdr:colOff>
      <xdr:row>29</xdr:row>
      <xdr:rowOff>28575</xdr:rowOff>
    </xdr:to>
    <xdr:graphicFrame macro="">
      <xdr:nvGraphicFramePr>
        <xdr:cNvPr id="4168" name="Gráfico 1">
          <a:extLst>
            <a:ext uri="{FF2B5EF4-FFF2-40B4-BE49-F238E27FC236}">
              <a16:creationId xmlns:a16="http://schemas.microsoft.com/office/drawing/2014/main" id="{00000000-0008-0000-1900-000048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4</xdr:col>
      <xdr:colOff>607219</xdr:colOff>
      <xdr:row>2</xdr:row>
      <xdr:rowOff>461621</xdr:rowOff>
    </xdr:to>
    <xdr:pic>
      <xdr:nvPicPr>
        <xdr:cNvPr id="3" name="Imagen 2">
          <a:extLst>
            <a:ext uri="{FF2B5EF4-FFF2-40B4-BE49-F238E27FC236}">
              <a16:creationId xmlns:a16="http://schemas.microsoft.com/office/drawing/2014/main" id="{667B55C2-8BF3-4C48-83FF-64DA8DBA840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57150</xdr:colOff>
      <xdr:row>6</xdr:row>
      <xdr:rowOff>114300</xdr:rowOff>
    </xdr:from>
    <xdr:to>
      <xdr:col>20</xdr:col>
      <xdr:colOff>1085850</xdr:colOff>
      <xdr:row>30</xdr:row>
      <xdr:rowOff>38100</xdr:rowOff>
    </xdr:to>
    <xdr:graphicFrame macro="">
      <xdr:nvGraphicFramePr>
        <xdr:cNvPr id="2" name="Chart 16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264583</xdr:colOff>
      <xdr:row>1</xdr:row>
      <xdr:rowOff>652121</xdr:rowOff>
    </xdr:to>
    <xdr:pic>
      <xdr:nvPicPr>
        <xdr:cNvPr id="4" name="Imagen 3">
          <a:extLst>
            <a:ext uri="{FF2B5EF4-FFF2-40B4-BE49-F238E27FC236}">
              <a16:creationId xmlns:a16="http://schemas.microsoft.com/office/drawing/2014/main" id="{48ACFE8F-D5A1-4BA0-ABEB-8A8C35F9E62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74083" y="0"/>
          <a:ext cx="3619500" cy="8426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B87A04B7-E281-4B64-8A92-57529A2E0A7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9375" y="0"/>
          <a:ext cx="3619500" cy="8426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514350</xdr:colOff>
      <xdr:row>1</xdr:row>
      <xdr:rowOff>652121</xdr:rowOff>
    </xdr:to>
    <xdr:pic>
      <xdr:nvPicPr>
        <xdr:cNvPr id="3" name="Imagen 2">
          <a:extLst>
            <a:ext uri="{FF2B5EF4-FFF2-40B4-BE49-F238E27FC236}">
              <a16:creationId xmlns:a16="http://schemas.microsoft.com/office/drawing/2014/main" id="{929D86E9-CAAE-4614-A46D-1546E8DFB32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5168" name="Imagen 1">
          <a:extLst>
            <a:ext uri="{FF2B5EF4-FFF2-40B4-BE49-F238E27FC236}">
              <a16:creationId xmlns:a16="http://schemas.microsoft.com/office/drawing/2014/main" id="{00000000-0008-0000-1D00-000030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66675</xdr:rowOff>
    </xdr:from>
    <xdr:to>
      <xdr:col>12</xdr:col>
      <xdr:colOff>152400</xdr:colOff>
      <xdr:row>23</xdr:row>
      <xdr:rowOff>0</xdr:rowOff>
    </xdr:to>
    <xdr:graphicFrame macro="">
      <xdr:nvGraphicFramePr>
        <xdr:cNvPr id="2" name="Chart 16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19050</xdr:colOff>
      <xdr:row>5</xdr:row>
      <xdr:rowOff>28575</xdr:rowOff>
    </xdr:from>
    <xdr:to>
      <xdr:col>25</xdr:col>
      <xdr:colOff>400051</xdr:colOff>
      <xdr:row>23</xdr:row>
      <xdr:rowOff>9525</xdr:rowOff>
    </xdr:to>
    <xdr:graphicFrame macro="">
      <xdr:nvGraphicFramePr>
        <xdr:cNvPr id="4" name="Chart 161">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22</xdr:row>
      <xdr:rowOff>180975</xdr:rowOff>
    </xdr:from>
    <xdr:to>
      <xdr:col>12</xdr:col>
      <xdr:colOff>200024</xdr:colOff>
      <xdr:row>45</xdr:row>
      <xdr:rowOff>57150</xdr:rowOff>
    </xdr:to>
    <xdr:graphicFrame macro="">
      <xdr:nvGraphicFramePr>
        <xdr:cNvPr id="5" name="Chart 161">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34925</xdr:colOff>
      <xdr:row>22</xdr:row>
      <xdr:rowOff>142875</xdr:rowOff>
    </xdr:from>
    <xdr:to>
      <xdr:col>25</xdr:col>
      <xdr:colOff>434974</xdr:colOff>
      <xdr:row>45</xdr:row>
      <xdr:rowOff>104775</xdr:rowOff>
    </xdr:to>
    <xdr:graphicFrame macro="">
      <xdr:nvGraphicFramePr>
        <xdr:cNvPr id="6" name="Chart 161">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6</xdr:col>
      <xdr:colOff>257175</xdr:colOff>
      <xdr:row>1</xdr:row>
      <xdr:rowOff>652121</xdr:rowOff>
    </xdr:to>
    <xdr:pic>
      <xdr:nvPicPr>
        <xdr:cNvPr id="7" name="Imagen 6">
          <a:extLst>
            <a:ext uri="{FF2B5EF4-FFF2-40B4-BE49-F238E27FC236}">
              <a16:creationId xmlns:a16="http://schemas.microsoft.com/office/drawing/2014/main" id="{96E49622-B09C-4403-B624-5BFC5062E8A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1066800</xdr:colOff>
      <xdr:row>33</xdr:row>
      <xdr:rowOff>139700</xdr:rowOff>
    </xdr:from>
    <xdr:to>
      <xdr:col>9</xdr:col>
      <xdr:colOff>317500</xdr:colOff>
      <xdr:row>48</xdr:row>
      <xdr:rowOff>59904</xdr:rowOff>
    </xdr:to>
    <xdr:graphicFrame macro="">
      <xdr:nvGraphicFramePr>
        <xdr:cNvPr id="3" name="Gráfico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400050</xdr:colOff>
      <xdr:row>3</xdr:row>
      <xdr:rowOff>50988</xdr:rowOff>
    </xdr:to>
    <xdr:pic>
      <xdr:nvPicPr>
        <xdr:cNvPr id="2" name="Imagen 1">
          <a:extLst>
            <a:ext uri="{FF2B5EF4-FFF2-40B4-BE49-F238E27FC236}">
              <a16:creationId xmlns:a16="http://schemas.microsoft.com/office/drawing/2014/main" id="{EB94EA35-34C5-45CF-A225-CDE2D63547D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171450</xdr:colOff>
      <xdr:row>15</xdr:row>
      <xdr:rowOff>38100</xdr:rowOff>
    </xdr:from>
    <xdr:to>
      <xdr:col>29</xdr:col>
      <xdr:colOff>285750</xdr:colOff>
      <xdr:row>36</xdr:row>
      <xdr:rowOff>9525</xdr:rowOff>
    </xdr:to>
    <xdr:graphicFrame macro="">
      <xdr:nvGraphicFramePr>
        <xdr:cNvPr id="2" name="Chart 5">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47625</xdr:rowOff>
    </xdr:from>
    <xdr:to>
      <xdr:col>11</xdr:col>
      <xdr:colOff>247650</xdr:colOff>
      <xdr:row>34</xdr:row>
      <xdr:rowOff>133350</xdr:rowOff>
    </xdr:to>
    <xdr:graphicFrame macro="">
      <xdr:nvGraphicFramePr>
        <xdr:cNvPr id="3" name="Chart 23">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11</xdr:col>
      <xdr:colOff>275167</xdr:colOff>
      <xdr:row>3</xdr:row>
      <xdr:rowOff>48871</xdr:rowOff>
    </xdr:to>
    <xdr:pic>
      <xdr:nvPicPr>
        <xdr:cNvPr id="5" name="Imagen 4">
          <a:extLst>
            <a:ext uri="{FF2B5EF4-FFF2-40B4-BE49-F238E27FC236}">
              <a16:creationId xmlns:a16="http://schemas.microsoft.com/office/drawing/2014/main" id="{6CB6B402-DF3E-44CA-96F1-1B0B1FCE426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8" name="Picture 1" descr="Sistema para la Autonomía y Atención a la Dependencia (SAAD)">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9" name="Picture 1" descr="Sistema para la Autonomía y Atención a la Dependencia (SAAD)">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10" name="Picture 1" descr="Sistema para la Autonomía y Atención a la Dependencia (SAAD)">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9525</xdr:colOff>
      <xdr:row>1</xdr:row>
      <xdr:rowOff>671171</xdr:rowOff>
    </xdr:to>
    <xdr:pic>
      <xdr:nvPicPr>
        <xdr:cNvPr id="5" name="Imagen 4">
          <a:extLst>
            <a:ext uri="{FF2B5EF4-FFF2-40B4-BE49-F238E27FC236}">
              <a16:creationId xmlns:a16="http://schemas.microsoft.com/office/drawing/2014/main" id="{3A3B333E-71C2-4342-A2E5-B5AD88EA9DF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33350" y="0"/>
          <a:ext cx="3619500" cy="8426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349250</xdr:colOff>
      <xdr:row>3</xdr:row>
      <xdr:rowOff>48871</xdr:rowOff>
    </xdr:to>
    <xdr:pic>
      <xdr:nvPicPr>
        <xdr:cNvPr id="3" name="Imagen 2">
          <a:extLst>
            <a:ext uri="{FF2B5EF4-FFF2-40B4-BE49-F238E27FC236}">
              <a16:creationId xmlns:a16="http://schemas.microsoft.com/office/drawing/2014/main" id="{B8AE84F3-ABE6-4B9D-8E8E-644C01333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63500" y="0"/>
          <a:ext cx="3619500" cy="8426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47625</xdr:colOff>
      <xdr:row>4</xdr:row>
      <xdr:rowOff>57150</xdr:rowOff>
    </xdr:from>
    <xdr:to>
      <xdr:col>21</xdr:col>
      <xdr:colOff>527050</xdr:colOff>
      <xdr:row>31</xdr:row>
      <xdr:rowOff>47625</xdr:rowOff>
    </xdr:to>
    <xdr:graphicFrame macro="">
      <xdr:nvGraphicFramePr>
        <xdr:cNvPr id="3" name="Gráfico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720544D7-7A70-4906-A6B2-2F095C9E8DA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28575</xdr:rowOff>
    </xdr:from>
    <xdr:to>
      <xdr:col>21</xdr:col>
      <xdr:colOff>479425</xdr:colOff>
      <xdr:row>31</xdr:row>
      <xdr:rowOff>85725</xdr:rowOff>
    </xdr:to>
    <xdr:graphicFrame macro="">
      <xdr:nvGraphicFramePr>
        <xdr:cNvPr id="3" name="Gráfico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EFBED90E-2D3C-4434-B4F5-9EADFB602D1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57150</xdr:colOff>
      <xdr:row>7</xdr:row>
      <xdr:rowOff>47625</xdr:rowOff>
    </xdr:from>
    <xdr:to>
      <xdr:col>18</xdr:col>
      <xdr:colOff>257175</xdr:colOff>
      <xdr:row>31</xdr:row>
      <xdr:rowOff>9525</xdr:rowOff>
    </xdr:to>
    <xdr:graphicFrame macro="">
      <xdr:nvGraphicFramePr>
        <xdr:cNvPr id="8239" name="Chart 113">
          <a:extLst>
            <a:ext uri="{FF2B5EF4-FFF2-40B4-BE49-F238E27FC236}">
              <a16:creationId xmlns:a16="http://schemas.microsoft.com/office/drawing/2014/main" id="{00000000-0008-0000-2400-00002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xdr:colOff>
      <xdr:row>0</xdr:row>
      <xdr:rowOff>0</xdr:rowOff>
    </xdr:from>
    <xdr:to>
      <xdr:col>6</xdr:col>
      <xdr:colOff>276225</xdr:colOff>
      <xdr:row>3</xdr:row>
      <xdr:rowOff>13946</xdr:rowOff>
    </xdr:to>
    <xdr:pic>
      <xdr:nvPicPr>
        <xdr:cNvPr id="3" name="Imagen 2">
          <a:extLst>
            <a:ext uri="{FF2B5EF4-FFF2-40B4-BE49-F238E27FC236}">
              <a16:creationId xmlns:a16="http://schemas.microsoft.com/office/drawing/2014/main" id="{F204D2B8-9494-4161-A76F-2E6C2EB329A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9525" y="0"/>
          <a:ext cx="3619500" cy="84262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4" name="Imagen 3">
          <a:extLst>
            <a:ext uri="{FF2B5EF4-FFF2-40B4-BE49-F238E27FC236}">
              <a16:creationId xmlns:a16="http://schemas.microsoft.com/office/drawing/2014/main" id="{A4104DDB-761D-4532-9B69-076985004BB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2DA9FC8E-DC24-441C-B3B9-96671CF24DA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02100D47-7A35-4781-8886-B9579FCFAD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4B814F53-D0C1-4B5F-86CD-6A09448685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B15C72A1-23EE-4E6D-AA11-A489AF278C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9525</xdr:colOff>
      <xdr:row>1</xdr:row>
      <xdr:rowOff>652121</xdr:rowOff>
    </xdr:to>
    <xdr:pic>
      <xdr:nvPicPr>
        <xdr:cNvPr id="3" name="Imagen 2">
          <a:extLst>
            <a:ext uri="{FF2B5EF4-FFF2-40B4-BE49-F238E27FC236}">
              <a16:creationId xmlns:a16="http://schemas.microsoft.com/office/drawing/2014/main" id="{3BF7D98A-E90A-48C1-B14B-C0937DF338F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9525</xdr:colOff>
      <xdr:row>1</xdr:row>
      <xdr:rowOff>671171</xdr:rowOff>
    </xdr:to>
    <xdr:pic>
      <xdr:nvPicPr>
        <xdr:cNvPr id="5" name="Imagen 4">
          <a:extLst>
            <a:ext uri="{FF2B5EF4-FFF2-40B4-BE49-F238E27FC236}">
              <a16:creationId xmlns:a16="http://schemas.microsoft.com/office/drawing/2014/main" id="{D99821C8-8ED3-4406-8E5B-B66CBBD09C0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33350" y="0"/>
          <a:ext cx="3619500" cy="84262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xdr:row>
      <xdr:rowOff>9525</xdr:rowOff>
    </xdr:from>
    <xdr:to>
      <xdr:col>12</xdr:col>
      <xdr:colOff>152400</xdr:colOff>
      <xdr:row>24</xdr:row>
      <xdr:rowOff>9525</xdr:rowOff>
    </xdr:to>
    <xdr:graphicFrame macro="">
      <xdr:nvGraphicFramePr>
        <xdr:cNvPr id="2" name="Chart 16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28574</xdr:colOff>
      <xdr:row>5</xdr:row>
      <xdr:rowOff>0</xdr:rowOff>
    </xdr:from>
    <xdr:to>
      <xdr:col>25</xdr:col>
      <xdr:colOff>441325</xdr:colOff>
      <xdr:row>24</xdr:row>
      <xdr:rowOff>38100</xdr:rowOff>
    </xdr:to>
    <xdr:graphicFrame macro="">
      <xdr:nvGraphicFramePr>
        <xdr:cNvPr id="4" name="Chart 161">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171450</xdr:rowOff>
    </xdr:from>
    <xdr:to>
      <xdr:col>12</xdr:col>
      <xdr:colOff>123825</xdr:colOff>
      <xdr:row>45</xdr:row>
      <xdr:rowOff>79375</xdr:rowOff>
    </xdr:to>
    <xdr:graphicFrame macro="">
      <xdr:nvGraphicFramePr>
        <xdr:cNvPr id="5" name="Chart 161">
          <a:extLst>
            <a:ext uri="{FF2B5EF4-FFF2-40B4-BE49-F238E27FC236}">
              <a16:creationId xmlns:a16="http://schemas.microsoft.com/office/drawing/2014/main" id="{00000000-0008-0000-2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38100</xdr:colOff>
      <xdr:row>23</xdr:row>
      <xdr:rowOff>177800</xdr:rowOff>
    </xdr:from>
    <xdr:to>
      <xdr:col>25</xdr:col>
      <xdr:colOff>457200</xdr:colOff>
      <xdr:row>45</xdr:row>
      <xdr:rowOff>53975</xdr:rowOff>
    </xdr:to>
    <xdr:graphicFrame macro="">
      <xdr:nvGraphicFramePr>
        <xdr:cNvPr id="6" name="Chart 161">
          <a:extLst>
            <a:ext uri="{FF2B5EF4-FFF2-40B4-BE49-F238E27FC236}">
              <a16:creationId xmlns:a16="http://schemas.microsoft.com/office/drawing/2014/main" id="{00000000-0008-0000-2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333375</xdr:colOff>
      <xdr:row>1</xdr:row>
      <xdr:rowOff>652121</xdr:rowOff>
    </xdr:to>
    <xdr:pic>
      <xdr:nvPicPr>
        <xdr:cNvPr id="7" name="Imagen 6">
          <a:extLst>
            <a:ext uri="{FF2B5EF4-FFF2-40B4-BE49-F238E27FC236}">
              <a16:creationId xmlns:a16="http://schemas.microsoft.com/office/drawing/2014/main" id="{ED5FC412-2EFC-4279-A45B-F85C7298BFE7}"/>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1438276</xdr:colOff>
      <xdr:row>34</xdr:row>
      <xdr:rowOff>15874</xdr:rowOff>
    </xdr:from>
    <xdr:to>
      <xdr:col>9</xdr:col>
      <xdr:colOff>323851</xdr:colOff>
      <xdr:row>48</xdr:row>
      <xdr:rowOff>158749</xdr:rowOff>
    </xdr:to>
    <xdr:graphicFrame macro="">
      <xdr:nvGraphicFramePr>
        <xdr:cNvPr id="3" name="Gráfico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5</xdr:col>
      <xdr:colOff>548016</xdr:colOff>
      <xdr:row>2</xdr:row>
      <xdr:rowOff>405408</xdr:rowOff>
    </xdr:to>
    <xdr:pic>
      <xdr:nvPicPr>
        <xdr:cNvPr id="2" name="Imagen 1">
          <a:extLst>
            <a:ext uri="{FF2B5EF4-FFF2-40B4-BE49-F238E27FC236}">
              <a16:creationId xmlns:a16="http://schemas.microsoft.com/office/drawing/2014/main" id="{9CB5E360-2A33-4C88-96EF-47341C4884F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31321" y="1"/>
          <a:ext cx="3565072" cy="8299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171450</xdr:colOff>
      <xdr:row>23</xdr:row>
      <xdr:rowOff>38100</xdr:rowOff>
    </xdr:from>
    <xdr:to>
      <xdr:col>29</xdr:col>
      <xdr:colOff>304800</xdr:colOff>
      <xdr:row>38</xdr:row>
      <xdr:rowOff>66675</xdr:rowOff>
    </xdr:to>
    <xdr:graphicFrame macro="">
      <xdr:nvGraphicFramePr>
        <xdr:cNvPr id="2" name="Chart 5">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24</xdr:row>
      <xdr:rowOff>28575</xdr:rowOff>
    </xdr:from>
    <xdr:to>
      <xdr:col>8</xdr:col>
      <xdr:colOff>371476</xdr:colOff>
      <xdr:row>35</xdr:row>
      <xdr:rowOff>180975</xdr:rowOff>
    </xdr:to>
    <xdr:graphicFrame macro="">
      <xdr:nvGraphicFramePr>
        <xdr:cNvPr id="5" name="Chart 23">
          <a:extLst>
            <a:ext uri="{FF2B5EF4-FFF2-40B4-BE49-F238E27FC236}">
              <a16:creationId xmlns:a16="http://schemas.microsoft.com/office/drawing/2014/main" id="{00000000-0008-0000-2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350921</xdr:colOff>
      <xdr:row>3</xdr:row>
      <xdr:rowOff>101416</xdr:rowOff>
    </xdr:to>
    <xdr:pic>
      <xdr:nvPicPr>
        <xdr:cNvPr id="4" name="Imagen 3">
          <a:extLst>
            <a:ext uri="{FF2B5EF4-FFF2-40B4-BE49-F238E27FC236}">
              <a16:creationId xmlns:a16="http://schemas.microsoft.com/office/drawing/2014/main" id="{355180C2-993B-4A5C-98AD-0E458BA0D0C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80211" y="0"/>
          <a:ext cx="3479131" cy="80994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276225</xdr:colOff>
      <xdr:row>7</xdr:row>
      <xdr:rowOff>60325</xdr:rowOff>
    </xdr:from>
    <xdr:to>
      <xdr:col>27</xdr:col>
      <xdr:colOff>57150</xdr:colOff>
      <xdr:row>17</xdr:row>
      <xdr:rowOff>171450</xdr:rowOff>
    </xdr:to>
    <xdr:graphicFrame macro="">
      <xdr:nvGraphicFramePr>
        <xdr:cNvPr id="2" name="Chart 5">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266700</xdr:colOff>
      <xdr:row>17</xdr:row>
      <xdr:rowOff>257175</xdr:rowOff>
    </xdr:from>
    <xdr:to>
      <xdr:col>27</xdr:col>
      <xdr:colOff>57150</xdr:colOff>
      <xdr:row>32</xdr:row>
      <xdr:rowOff>28575</xdr:rowOff>
    </xdr:to>
    <xdr:graphicFrame macro="">
      <xdr:nvGraphicFramePr>
        <xdr:cNvPr id="5" name="Chart 5">
          <a:extLst>
            <a:ext uri="{FF2B5EF4-FFF2-40B4-BE49-F238E27FC236}">
              <a16:creationId xmlns:a16="http://schemas.microsoft.com/office/drawing/2014/main" id="{00000000-0008-0000-2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12</xdr:col>
      <xdr:colOff>183481</xdr:colOff>
      <xdr:row>4</xdr:row>
      <xdr:rowOff>318</xdr:rowOff>
    </xdr:to>
    <xdr:pic>
      <xdr:nvPicPr>
        <xdr:cNvPr id="4" name="Imagen 3">
          <a:extLst>
            <a:ext uri="{FF2B5EF4-FFF2-40B4-BE49-F238E27FC236}">
              <a16:creationId xmlns:a16="http://schemas.microsoft.com/office/drawing/2014/main" id="{6B141886-CF76-494A-8E6F-7032F36ACC0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76200" y="0"/>
          <a:ext cx="3479131" cy="809943"/>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295275</xdr:colOff>
      <xdr:row>7</xdr:row>
      <xdr:rowOff>60325</xdr:rowOff>
    </xdr:from>
    <xdr:to>
      <xdr:col>27</xdr:col>
      <xdr:colOff>76200</xdr:colOff>
      <xdr:row>17</xdr:row>
      <xdr:rowOff>76200</xdr:rowOff>
    </xdr:to>
    <xdr:graphicFrame macro="">
      <xdr:nvGraphicFramePr>
        <xdr:cNvPr id="2" name="Chart 5">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295275</xdr:colOff>
      <xdr:row>17</xdr:row>
      <xdr:rowOff>95250</xdr:rowOff>
    </xdr:from>
    <xdr:to>
      <xdr:col>27</xdr:col>
      <xdr:colOff>85725</xdr:colOff>
      <xdr:row>30</xdr:row>
      <xdr:rowOff>152400</xdr:rowOff>
    </xdr:to>
    <xdr:graphicFrame macro="">
      <xdr:nvGraphicFramePr>
        <xdr:cNvPr id="4" name="Chart 5">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xdr:colOff>
      <xdr:row>0</xdr:row>
      <xdr:rowOff>0</xdr:rowOff>
    </xdr:from>
    <xdr:to>
      <xdr:col>11</xdr:col>
      <xdr:colOff>19051</xdr:colOff>
      <xdr:row>3</xdr:row>
      <xdr:rowOff>2658</xdr:rowOff>
    </xdr:to>
    <xdr:pic>
      <xdr:nvPicPr>
        <xdr:cNvPr id="5" name="Imagen 4">
          <a:extLst>
            <a:ext uri="{FF2B5EF4-FFF2-40B4-BE49-F238E27FC236}">
              <a16:creationId xmlns:a16="http://schemas.microsoft.com/office/drawing/2014/main" id="{641D931B-87E5-4140-B471-11EA868578E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1" y="0"/>
          <a:ext cx="3352800" cy="780533"/>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7</xdr:col>
      <xdr:colOff>152400</xdr:colOff>
      <xdr:row>1</xdr:row>
      <xdr:rowOff>615233</xdr:rowOff>
    </xdr:to>
    <xdr:pic>
      <xdr:nvPicPr>
        <xdr:cNvPr id="3" name="Imagen 2">
          <a:extLst>
            <a:ext uri="{FF2B5EF4-FFF2-40B4-BE49-F238E27FC236}">
              <a16:creationId xmlns:a16="http://schemas.microsoft.com/office/drawing/2014/main" id="{51DB7DC5-CADE-4637-9D8D-B300FE8C89C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180975</xdr:colOff>
      <xdr:row>4</xdr:row>
      <xdr:rowOff>57150</xdr:rowOff>
    </xdr:from>
    <xdr:to>
      <xdr:col>22</xdr:col>
      <xdr:colOff>88900</xdr:colOff>
      <xdr:row>31</xdr:row>
      <xdr:rowOff>200025</xdr:rowOff>
    </xdr:to>
    <xdr:graphicFrame macro="">
      <xdr:nvGraphicFramePr>
        <xdr:cNvPr id="3" name="Gráfico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105261</xdr:colOff>
      <xdr:row>2</xdr:row>
      <xdr:rowOff>1</xdr:rowOff>
    </xdr:to>
    <xdr:pic>
      <xdr:nvPicPr>
        <xdr:cNvPr id="4" name="Imagen 3">
          <a:extLst>
            <a:ext uri="{FF2B5EF4-FFF2-40B4-BE49-F238E27FC236}">
              <a16:creationId xmlns:a16="http://schemas.microsoft.com/office/drawing/2014/main" id="{4B5FFB35-E946-404F-BC22-7C8F7FE7ACC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91361" cy="7429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80581</xdr:colOff>
      <xdr:row>1</xdr:row>
      <xdr:rowOff>609601</xdr:rowOff>
    </xdr:to>
    <xdr:pic>
      <xdr:nvPicPr>
        <xdr:cNvPr id="3" name="Imagen 2">
          <a:extLst>
            <a:ext uri="{FF2B5EF4-FFF2-40B4-BE49-F238E27FC236}">
              <a16:creationId xmlns:a16="http://schemas.microsoft.com/office/drawing/2014/main" id="{EEB9E603-2E73-4D7F-A268-62D0D438916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109531" cy="7239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85725</xdr:colOff>
      <xdr:row>4</xdr:row>
      <xdr:rowOff>57150</xdr:rowOff>
    </xdr:from>
    <xdr:to>
      <xdr:col>21</xdr:col>
      <xdr:colOff>565150</xdr:colOff>
      <xdr:row>31</xdr:row>
      <xdr:rowOff>200025</xdr:rowOff>
    </xdr:to>
    <xdr:graphicFrame macro="">
      <xdr:nvGraphicFramePr>
        <xdr:cNvPr id="3" name="Gráfico 2">
          <a:extLst>
            <a:ext uri="{FF2B5EF4-FFF2-40B4-BE49-F238E27FC236}">
              <a16:creationId xmlns:a16="http://schemas.microsoft.com/office/drawing/2014/main" id="{00000000-0008-0000-3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1</xdr:rowOff>
    </xdr:from>
    <xdr:to>
      <xdr:col>7</xdr:col>
      <xdr:colOff>76200</xdr:colOff>
      <xdr:row>2</xdr:row>
      <xdr:rowOff>4323</xdr:rowOff>
    </xdr:to>
    <xdr:pic>
      <xdr:nvPicPr>
        <xdr:cNvPr id="4" name="Imagen 3">
          <a:extLst>
            <a:ext uri="{FF2B5EF4-FFF2-40B4-BE49-F238E27FC236}">
              <a16:creationId xmlns:a16="http://schemas.microsoft.com/office/drawing/2014/main" id="{11A16023-F7D7-42CB-87C2-DCADA47D339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1"/>
          <a:ext cx="3209925" cy="7472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600075</xdr:colOff>
      <xdr:row>2</xdr:row>
      <xdr:rowOff>32996</xdr:rowOff>
    </xdr:to>
    <xdr:pic>
      <xdr:nvPicPr>
        <xdr:cNvPr id="2" name="Imagen 1">
          <a:extLst>
            <a:ext uri="{FF2B5EF4-FFF2-40B4-BE49-F238E27FC236}">
              <a16:creationId xmlns:a16="http://schemas.microsoft.com/office/drawing/2014/main" id="{FF74D374-AB9B-4475-BE33-C9644C5EA2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95250</xdr:colOff>
      <xdr:row>1</xdr:row>
      <xdr:rowOff>613015</xdr:rowOff>
    </xdr:to>
    <xdr:pic>
      <xdr:nvPicPr>
        <xdr:cNvPr id="3" name="Imagen 2">
          <a:extLst>
            <a:ext uri="{FF2B5EF4-FFF2-40B4-BE49-F238E27FC236}">
              <a16:creationId xmlns:a16="http://schemas.microsoft.com/office/drawing/2014/main" id="{0B82EEC6-B654-4B28-AD67-6700808D5A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111500" cy="72414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171450</xdr:colOff>
      <xdr:row>4</xdr:row>
      <xdr:rowOff>19050</xdr:rowOff>
    </xdr:from>
    <xdr:to>
      <xdr:col>22</xdr:col>
      <xdr:colOff>79375</xdr:colOff>
      <xdr:row>31</xdr:row>
      <xdr:rowOff>161925</xdr:rowOff>
    </xdr:to>
    <xdr:graphicFrame macro="">
      <xdr:nvGraphicFramePr>
        <xdr:cNvPr id="3" name="Gráfico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7</xdr:col>
      <xdr:colOff>28576</xdr:colOff>
      <xdr:row>1</xdr:row>
      <xdr:rowOff>621885</xdr:rowOff>
    </xdr:to>
    <xdr:pic>
      <xdr:nvPicPr>
        <xdr:cNvPr id="4" name="Imagen 3">
          <a:extLst>
            <a:ext uri="{FF2B5EF4-FFF2-40B4-BE49-F238E27FC236}">
              <a16:creationId xmlns:a16="http://schemas.microsoft.com/office/drawing/2014/main" id="{094F1DAC-CFE6-4740-8DB5-01832810844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62300" cy="736185"/>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7</xdr:col>
      <xdr:colOff>180976</xdr:colOff>
      <xdr:row>1</xdr:row>
      <xdr:rowOff>621885</xdr:rowOff>
    </xdr:to>
    <xdr:pic>
      <xdr:nvPicPr>
        <xdr:cNvPr id="3" name="Imagen 2">
          <a:extLst>
            <a:ext uri="{FF2B5EF4-FFF2-40B4-BE49-F238E27FC236}">
              <a16:creationId xmlns:a16="http://schemas.microsoft.com/office/drawing/2014/main" id="{08565FC8-D551-46BB-848C-8B6E8AEEAB9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6" y="0"/>
          <a:ext cx="3162300" cy="736185"/>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114300</xdr:colOff>
      <xdr:row>4</xdr:row>
      <xdr:rowOff>38100</xdr:rowOff>
    </xdr:from>
    <xdr:to>
      <xdr:col>22</xdr:col>
      <xdr:colOff>22225</xdr:colOff>
      <xdr:row>31</xdr:row>
      <xdr:rowOff>180975</xdr:rowOff>
    </xdr:to>
    <xdr:graphicFrame macro="">
      <xdr:nvGraphicFramePr>
        <xdr:cNvPr id="3" name="Gráfico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6</xdr:col>
      <xdr:colOff>361951</xdr:colOff>
      <xdr:row>1</xdr:row>
      <xdr:rowOff>613015</xdr:rowOff>
    </xdr:to>
    <xdr:pic>
      <xdr:nvPicPr>
        <xdr:cNvPr id="4" name="Imagen 3">
          <a:extLst>
            <a:ext uri="{FF2B5EF4-FFF2-40B4-BE49-F238E27FC236}">
              <a16:creationId xmlns:a16="http://schemas.microsoft.com/office/drawing/2014/main" id="{E74A332B-953A-441C-9E7B-1919F5BD4B7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24200" cy="727315"/>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12</xdr:col>
      <xdr:colOff>19050</xdr:colOff>
      <xdr:row>7</xdr:row>
      <xdr:rowOff>47625</xdr:rowOff>
    </xdr:from>
    <xdr:to>
      <xdr:col>18</xdr:col>
      <xdr:colOff>219075</xdr:colOff>
      <xdr:row>31</xdr:row>
      <xdr:rowOff>9525</xdr:rowOff>
    </xdr:to>
    <xdr:graphicFrame macro="">
      <xdr:nvGraphicFramePr>
        <xdr:cNvPr id="12335" name="Chart 113">
          <a:extLst>
            <a:ext uri="{FF2B5EF4-FFF2-40B4-BE49-F238E27FC236}">
              <a16:creationId xmlns:a16="http://schemas.microsoft.com/office/drawing/2014/main" id="{00000000-0008-0000-3900-00002F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2506</xdr:colOff>
      <xdr:row>2</xdr:row>
      <xdr:rowOff>66993</xdr:rowOff>
    </xdr:to>
    <xdr:pic>
      <xdr:nvPicPr>
        <xdr:cNvPr id="3" name="Imagen 2">
          <a:extLst>
            <a:ext uri="{FF2B5EF4-FFF2-40B4-BE49-F238E27FC236}">
              <a16:creationId xmlns:a16="http://schemas.microsoft.com/office/drawing/2014/main" id="{85436745-544D-4FEB-9FF0-7DFBFE24723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619443</xdr:rowOff>
    </xdr:to>
    <xdr:pic>
      <xdr:nvPicPr>
        <xdr:cNvPr id="3" name="Imagen 2">
          <a:extLst>
            <a:ext uri="{FF2B5EF4-FFF2-40B4-BE49-F238E27FC236}">
              <a16:creationId xmlns:a16="http://schemas.microsoft.com/office/drawing/2014/main" id="{068B11A0-DEA1-4A92-8824-FDC214D997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689667</xdr:colOff>
      <xdr:row>1</xdr:row>
      <xdr:rowOff>617175</xdr:rowOff>
    </xdr:to>
    <xdr:pic>
      <xdr:nvPicPr>
        <xdr:cNvPr id="3" name="Imagen 2">
          <a:extLst>
            <a:ext uri="{FF2B5EF4-FFF2-40B4-BE49-F238E27FC236}">
              <a16:creationId xmlns:a16="http://schemas.microsoft.com/office/drawing/2014/main" id="{99AF442C-3222-4BE1-9A5C-750A630C200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619443</xdr:rowOff>
    </xdr:to>
    <xdr:pic>
      <xdr:nvPicPr>
        <xdr:cNvPr id="3" name="Imagen 2">
          <a:extLst>
            <a:ext uri="{FF2B5EF4-FFF2-40B4-BE49-F238E27FC236}">
              <a16:creationId xmlns:a16="http://schemas.microsoft.com/office/drawing/2014/main" id="{D1B38D82-24B9-421A-8C39-F9A2C9575C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619443</xdr:rowOff>
    </xdr:to>
    <xdr:pic>
      <xdr:nvPicPr>
        <xdr:cNvPr id="3" name="Imagen 2">
          <a:extLst>
            <a:ext uri="{FF2B5EF4-FFF2-40B4-BE49-F238E27FC236}">
              <a16:creationId xmlns:a16="http://schemas.microsoft.com/office/drawing/2014/main" id="{7354A1D8-CCD8-4EC8-B88F-F32BDAB501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368927</xdr:colOff>
      <xdr:row>1</xdr:row>
      <xdr:rowOff>615555</xdr:rowOff>
    </xdr:to>
    <xdr:pic>
      <xdr:nvPicPr>
        <xdr:cNvPr id="3" name="Imagen 2">
          <a:extLst>
            <a:ext uri="{FF2B5EF4-FFF2-40B4-BE49-F238E27FC236}">
              <a16:creationId xmlns:a16="http://schemas.microsoft.com/office/drawing/2014/main" id="{BEBD67F1-496C-4FA3-8CB8-82E252337EE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466725</xdr:colOff>
      <xdr:row>2</xdr:row>
      <xdr:rowOff>32996</xdr:rowOff>
    </xdr:to>
    <xdr:pic>
      <xdr:nvPicPr>
        <xdr:cNvPr id="2" name="Imagen 1">
          <a:extLst>
            <a:ext uri="{FF2B5EF4-FFF2-40B4-BE49-F238E27FC236}">
              <a16:creationId xmlns:a16="http://schemas.microsoft.com/office/drawing/2014/main" id="{63BDDDD2-3B05-4251-824F-645BDC06FE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5</xdr:row>
      <xdr:rowOff>28575</xdr:rowOff>
    </xdr:from>
    <xdr:to>
      <xdr:col>12</xdr:col>
      <xdr:colOff>47625</xdr:colOff>
      <xdr:row>24</xdr:row>
      <xdr:rowOff>19050</xdr:rowOff>
    </xdr:to>
    <xdr:graphicFrame macro="">
      <xdr:nvGraphicFramePr>
        <xdr:cNvPr id="2" name="Chart 16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4</xdr:row>
      <xdr:rowOff>200026</xdr:rowOff>
    </xdr:from>
    <xdr:to>
      <xdr:col>25</xdr:col>
      <xdr:colOff>314325</xdr:colOff>
      <xdr:row>24</xdr:row>
      <xdr:rowOff>38100</xdr:rowOff>
    </xdr:to>
    <xdr:graphicFrame macro="">
      <xdr:nvGraphicFramePr>
        <xdr:cNvPr id="4" name="Chart 161">
          <a:extLst>
            <a:ext uri="{FF2B5EF4-FFF2-40B4-BE49-F238E27FC236}">
              <a16:creationId xmlns:a16="http://schemas.microsoft.com/office/drawing/2014/main" id="{00000000-0008-0000-3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190500</xdr:rowOff>
    </xdr:from>
    <xdr:to>
      <xdr:col>12</xdr:col>
      <xdr:colOff>114300</xdr:colOff>
      <xdr:row>47</xdr:row>
      <xdr:rowOff>85725</xdr:rowOff>
    </xdr:to>
    <xdr:graphicFrame macro="">
      <xdr:nvGraphicFramePr>
        <xdr:cNvPr id="5" name="Chart 161">
          <a:extLst>
            <a:ext uri="{FF2B5EF4-FFF2-40B4-BE49-F238E27FC236}">
              <a16:creationId xmlns:a16="http://schemas.microsoft.com/office/drawing/2014/main" id="{00000000-0008-0000-3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406400</xdr:colOff>
      <xdr:row>23</xdr:row>
      <xdr:rowOff>206375</xdr:rowOff>
    </xdr:from>
    <xdr:to>
      <xdr:col>25</xdr:col>
      <xdr:colOff>460375</xdr:colOff>
      <xdr:row>47</xdr:row>
      <xdr:rowOff>63500</xdr:rowOff>
    </xdr:to>
    <xdr:graphicFrame macro="">
      <xdr:nvGraphicFramePr>
        <xdr:cNvPr id="6" name="Chart 161">
          <a:extLst>
            <a:ext uri="{FF2B5EF4-FFF2-40B4-BE49-F238E27FC236}">
              <a16:creationId xmlns:a16="http://schemas.microsoft.com/office/drawing/2014/main" id="{00000000-0008-0000-3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190738</xdr:colOff>
      <xdr:row>3</xdr:row>
      <xdr:rowOff>4854</xdr:rowOff>
    </xdr:to>
    <xdr:pic>
      <xdr:nvPicPr>
        <xdr:cNvPr id="7" name="Imagen 6">
          <a:extLst>
            <a:ext uri="{FF2B5EF4-FFF2-40B4-BE49-F238E27FC236}">
              <a16:creationId xmlns:a16="http://schemas.microsoft.com/office/drawing/2014/main" id="{E67EAE85-050A-4A3F-B512-9E89CDB897B6}"/>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9375" y="0"/>
          <a:ext cx="3479131" cy="809943"/>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xdr:from>
      <xdr:col>1</xdr:col>
      <xdr:colOff>1619250</xdr:colOff>
      <xdr:row>34</xdr:row>
      <xdr:rowOff>6350</xdr:rowOff>
    </xdr:from>
    <xdr:to>
      <xdr:col>9</xdr:col>
      <xdr:colOff>571500</xdr:colOff>
      <xdr:row>48</xdr:row>
      <xdr:rowOff>184150</xdr:rowOff>
    </xdr:to>
    <xdr:graphicFrame macro="">
      <xdr:nvGraphicFramePr>
        <xdr:cNvPr id="3" name="Gráfico 2">
          <a:extLst>
            <a:ext uri="{FF2B5EF4-FFF2-40B4-BE49-F238E27FC236}">
              <a16:creationId xmlns:a16="http://schemas.microsoft.com/office/drawing/2014/main" id="{00000000-0008-0000-4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xdr:colOff>
      <xdr:row>0</xdr:row>
      <xdr:rowOff>1</xdr:rowOff>
    </xdr:from>
    <xdr:to>
      <xdr:col>3</xdr:col>
      <xdr:colOff>1047751</xdr:colOff>
      <xdr:row>2</xdr:row>
      <xdr:rowOff>431889</xdr:rowOff>
    </xdr:to>
    <xdr:pic>
      <xdr:nvPicPr>
        <xdr:cNvPr id="2" name="Imagen 1">
          <a:extLst>
            <a:ext uri="{FF2B5EF4-FFF2-40B4-BE49-F238E27FC236}">
              <a16:creationId xmlns:a16="http://schemas.microsoft.com/office/drawing/2014/main" id="{AF63E54F-A713-488D-8755-5568F3BF136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72144" y="1"/>
          <a:ext cx="3238500" cy="75392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171450</xdr:colOff>
      <xdr:row>21</xdr:row>
      <xdr:rowOff>38100</xdr:rowOff>
    </xdr:from>
    <xdr:to>
      <xdr:col>29</xdr:col>
      <xdr:colOff>304800</xdr:colOff>
      <xdr:row>36</xdr:row>
      <xdr:rowOff>66675</xdr:rowOff>
    </xdr:to>
    <xdr:graphicFrame macro="">
      <xdr:nvGraphicFramePr>
        <xdr:cNvPr id="2" name="Chart 5">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22</xdr:row>
      <xdr:rowOff>28575</xdr:rowOff>
    </xdr:from>
    <xdr:to>
      <xdr:col>8</xdr:col>
      <xdr:colOff>371476</xdr:colOff>
      <xdr:row>33</xdr:row>
      <xdr:rowOff>180975</xdr:rowOff>
    </xdr:to>
    <xdr:graphicFrame macro="">
      <xdr:nvGraphicFramePr>
        <xdr:cNvPr id="4" name="Chart 23">
          <a:extLst>
            <a:ext uri="{FF2B5EF4-FFF2-40B4-BE49-F238E27FC236}">
              <a16:creationId xmlns:a16="http://schemas.microsoft.com/office/drawing/2014/main" id="{00000000-0008-0000-4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10</xdr:col>
      <xdr:colOff>278731</xdr:colOff>
      <xdr:row>3</xdr:row>
      <xdr:rowOff>19368</xdr:rowOff>
    </xdr:to>
    <xdr:pic>
      <xdr:nvPicPr>
        <xdr:cNvPr id="5" name="Imagen 4">
          <a:extLst>
            <a:ext uri="{FF2B5EF4-FFF2-40B4-BE49-F238E27FC236}">
              <a16:creationId xmlns:a16="http://schemas.microsoft.com/office/drawing/2014/main" id="{B8D6CE56-17B6-4113-80F4-4D5DD54FE5F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xdr:from>
      <xdr:col>3</xdr:col>
      <xdr:colOff>285749</xdr:colOff>
      <xdr:row>7</xdr:row>
      <xdr:rowOff>9525</xdr:rowOff>
    </xdr:from>
    <xdr:to>
      <xdr:col>26</xdr:col>
      <xdr:colOff>333374</xdr:colOff>
      <xdr:row>17</xdr:row>
      <xdr:rowOff>9525</xdr:rowOff>
    </xdr:to>
    <xdr:graphicFrame macro="">
      <xdr:nvGraphicFramePr>
        <xdr:cNvPr id="2" name="Chart 5">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285749</xdr:colOff>
      <xdr:row>17</xdr:row>
      <xdr:rowOff>104776</xdr:rowOff>
    </xdr:from>
    <xdr:to>
      <xdr:col>26</xdr:col>
      <xdr:colOff>342900</xdr:colOff>
      <xdr:row>31</xdr:row>
      <xdr:rowOff>180976</xdr:rowOff>
    </xdr:to>
    <xdr:graphicFrame macro="">
      <xdr:nvGraphicFramePr>
        <xdr:cNvPr id="4" name="Chart 5">
          <a:extLst>
            <a:ext uri="{FF2B5EF4-FFF2-40B4-BE49-F238E27FC236}">
              <a16:creationId xmlns:a16="http://schemas.microsoft.com/office/drawing/2014/main" id="{00000000-0008-0000-4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12</xdr:col>
      <xdr:colOff>9525</xdr:colOff>
      <xdr:row>2</xdr:row>
      <xdr:rowOff>596685</xdr:rowOff>
    </xdr:to>
    <xdr:pic>
      <xdr:nvPicPr>
        <xdr:cNvPr id="5" name="Imagen 4">
          <a:extLst>
            <a:ext uri="{FF2B5EF4-FFF2-40B4-BE49-F238E27FC236}">
              <a16:creationId xmlns:a16="http://schemas.microsoft.com/office/drawing/2014/main" id="{2E3FFD83-3319-42DA-B6DF-59BF7003E78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381375" cy="787185"/>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409575</xdr:colOff>
      <xdr:row>1</xdr:row>
      <xdr:rowOff>627882</xdr:rowOff>
    </xdr:to>
    <xdr:pic>
      <xdr:nvPicPr>
        <xdr:cNvPr id="3" name="Imagen 2">
          <a:extLst>
            <a:ext uri="{FF2B5EF4-FFF2-40B4-BE49-F238E27FC236}">
              <a16:creationId xmlns:a16="http://schemas.microsoft.com/office/drawing/2014/main" id="{C15D364A-58BE-447C-918F-66C0B4B4A25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28975" cy="751707"/>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523875</xdr:colOff>
      <xdr:row>2</xdr:row>
      <xdr:rowOff>25842</xdr:rowOff>
    </xdr:to>
    <xdr:pic>
      <xdr:nvPicPr>
        <xdr:cNvPr id="3" name="Imagen 2">
          <a:extLst>
            <a:ext uri="{FF2B5EF4-FFF2-40B4-BE49-F238E27FC236}">
              <a16:creationId xmlns:a16="http://schemas.microsoft.com/office/drawing/2014/main" id="{BBF16610-A31C-4D3D-8FE1-428A15950E2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343275" cy="778316"/>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621230</xdr:rowOff>
    </xdr:to>
    <xdr:pic>
      <xdr:nvPicPr>
        <xdr:cNvPr id="3" name="Imagen 2">
          <a:extLst>
            <a:ext uri="{FF2B5EF4-FFF2-40B4-BE49-F238E27FC236}">
              <a16:creationId xmlns:a16="http://schemas.microsoft.com/office/drawing/2014/main" id="{50B92C11-5C32-4F99-8324-4BAD256701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621230</xdr:rowOff>
    </xdr:to>
    <xdr:pic>
      <xdr:nvPicPr>
        <xdr:cNvPr id="3" name="Imagen 2">
          <a:extLst>
            <a:ext uri="{FF2B5EF4-FFF2-40B4-BE49-F238E27FC236}">
              <a16:creationId xmlns:a16="http://schemas.microsoft.com/office/drawing/2014/main" id="{9770068C-D26D-4C52-898E-5B10ADF7BF1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438151</xdr:colOff>
      <xdr:row>2</xdr:row>
      <xdr:rowOff>5884</xdr:rowOff>
    </xdr:to>
    <xdr:pic>
      <xdr:nvPicPr>
        <xdr:cNvPr id="3" name="Imagen 2">
          <a:extLst>
            <a:ext uri="{FF2B5EF4-FFF2-40B4-BE49-F238E27FC236}">
              <a16:creationId xmlns:a16="http://schemas.microsoft.com/office/drawing/2014/main" id="{355E5B71-AB1A-4F51-BCBA-D00EABE6A9A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57550" cy="7583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466725</xdr:colOff>
      <xdr:row>2</xdr:row>
      <xdr:rowOff>32996</xdr:rowOff>
    </xdr:to>
    <xdr:pic>
      <xdr:nvPicPr>
        <xdr:cNvPr id="2" name="Imagen 1">
          <a:extLst>
            <a:ext uri="{FF2B5EF4-FFF2-40B4-BE49-F238E27FC236}">
              <a16:creationId xmlns:a16="http://schemas.microsoft.com/office/drawing/2014/main" id="{8E69049A-3F3D-4E20-8574-D45E7D9100D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504825</xdr:colOff>
      <xdr:row>2</xdr:row>
      <xdr:rowOff>21406</xdr:rowOff>
    </xdr:to>
    <xdr:pic>
      <xdr:nvPicPr>
        <xdr:cNvPr id="3" name="Imagen 2">
          <a:extLst>
            <a:ext uri="{FF2B5EF4-FFF2-40B4-BE49-F238E27FC236}">
              <a16:creationId xmlns:a16="http://schemas.microsoft.com/office/drawing/2014/main" id="{3746503C-B49D-4FFF-9C37-9153F26F98F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24225" cy="773881"/>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476251</xdr:colOff>
      <xdr:row>2</xdr:row>
      <xdr:rowOff>14754</xdr:rowOff>
    </xdr:to>
    <xdr:pic>
      <xdr:nvPicPr>
        <xdr:cNvPr id="3" name="Imagen 2">
          <a:extLst>
            <a:ext uri="{FF2B5EF4-FFF2-40B4-BE49-F238E27FC236}">
              <a16:creationId xmlns:a16="http://schemas.microsoft.com/office/drawing/2014/main" id="{9C101895-DC12-4574-81DC-96D5EBA9ED9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621230</xdr:rowOff>
    </xdr:to>
    <xdr:pic>
      <xdr:nvPicPr>
        <xdr:cNvPr id="3" name="Imagen 2">
          <a:extLst>
            <a:ext uri="{FF2B5EF4-FFF2-40B4-BE49-F238E27FC236}">
              <a16:creationId xmlns:a16="http://schemas.microsoft.com/office/drawing/2014/main" id="{2A7887EE-AE0B-4060-A9D3-A6C819B9E16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457201</xdr:colOff>
      <xdr:row>2</xdr:row>
      <xdr:rowOff>10320</xdr:rowOff>
    </xdr:to>
    <xdr:pic>
      <xdr:nvPicPr>
        <xdr:cNvPr id="3" name="Imagen 2">
          <a:extLst>
            <a:ext uri="{FF2B5EF4-FFF2-40B4-BE49-F238E27FC236}">
              <a16:creationId xmlns:a16="http://schemas.microsoft.com/office/drawing/2014/main" id="{7974B24A-51E0-4190-BB35-C10A387D5BE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24085</xdr:colOff>
      <xdr:row>2</xdr:row>
      <xdr:rowOff>19050</xdr:rowOff>
    </xdr:to>
    <xdr:pic>
      <xdr:nvPicPr>
        <xdr:cNvPr id="3" name="Imagen 2">
          <a:extLst>
            <a:ext uri="{FF2B5EF4-FFF2-40B4-BE49-F238E27FC236}">
              <a16:creationId xmlns:a16="http://schemas.microsoft.com/office/drawing/2014/main" id="{D1EE4D5F-DFE7-4C3C-802B-498DCE5A7A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95935" cy="790575"/>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533401</xdr:colOff>
      <xdr:row>2</xdr:row>
      <xdr:rowOff>4574</xdr:rowOff>
    </xdr:to>
    <xdr:pic>
      <xdr:nvPicPr>
        <xdr:cNvPr id="3" name="Imagen 2">
          <a:extLst>
            <a:ext uri="{FF2B5EF4-FFF2-40B4-BE49-F238E27FC236}">
              <a16:creationId xmlns:a16="http://schemas.microsoft.com/office/drawing/2014/main" id="{2A0BC9DC-E463-49B8-A297-D7C408EDD2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333750" cy="776098"/>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495301</xdr:colOff>
      <xdr:row>1</xdr:row>
      <xdr:rowOff>605304</xdr:rowOff>
    </xdr:to>
    <xdr:pic>
      <xdr:nvPicPr>
        <xdr:cNvPr id="3" name="Imagen 2">
          <a:extLst>
            <a:ext uri="{FF2B5EF4-FFF2-40B4-BE49-F238E27FC236}">
              <a16:creationId xmlns:a16="http://schemas.microsoft.com/office/drawing/2014/main" id="{7A7AA380-4236-4A40-AE09-8B359A7A3FF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450273</xdr:colOff>
      <xdr:row>1</xdr:row>
      <xdr:rowOff>600870</xdr:rowOff>
    </xdr:to>
    <xdr:pic>
      <xdr:nvPicPr>
        <xdr:cNvPr id="3" name="Imagen 2">
          <a:extLst>
            <a:ext uri="{FF2B5EF4-FFF2-40B4-BE49-F238E27FC236}">
              <a16:creationId xmlns:a16="http://schemas.microsoft.com/office/drawing/2014/main" id="{C127589B-D427-4693-A50C-54FACB15964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xdr:from>
      <xdr:col>1</xdr:col>
      <xdr:colOff>38100</xdr:colOff>
      <xdr:row>6</xdr:row>
      <xdr:rowOff>9524</xdr:rowOff>
    </xdr:from>
    <xdr:to>
      <xdr:col>6</xdr:col>
      <xdr:colOff>9525</xdr:colOff>
      <xdr:row>20</xdr:row>
      <xdr:rowOff>171449</xdr:rowOff>
    </xdr:to>
    <xdr:graphicFrame macro="">
      <xdr:nvGraphicFramePr>
        <xdr:cNvPr id="2" name="Gráfico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638175</xdr:colOff>
      <xdr:row>6</xdr:row>
      <xdr:rowOff>47625</xdr:rowOff>
    </xdr:from>
    <xdr:to>
      <xdr:col>11</xdr:col>
      <xdr:colOff>638175</xdr:colOff>
      <xdr:row>19</xdr:row>
      <xdr:rowOff>38099</xdr:rowOff>
    </xdr:to>
    <xdr:graphicFrame macro="">
      <xdr:nvGraphicFramePr>
        <xdr:cNvPr id="4" name="Gráfico 3">
          <a:extLst>
            <a:ext uri="{FF2B5EF4-FFF2-40B4-BE49-F238E27FC236}">
              <a16:creationId xmlns:a16="http://schemas.microsoft.com/office/drawing/2014/main" id="{00000000-0008-0000-5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762000</xdr:colOff>
      <xdr:row>20</xdr:row>
      <xdr:rowOff>114301</xdr:rowOff>
    </xdr:from>
    <xdr:to>
      <xdr:col>4</xdr:col>
      <xdr:colOff>676275</xdr:colOff>
      <xdr:row>34</xdr:row>
      <xdr:rowOff>57151</xdr:rowOff>
    </xdr:to>
    <xdr:graphicFrame macro="">
      <xdr:nvGraphicFramePr>
        <xdr:cNvPr id="5" name="Chart 23">
          <a:extLst>
            <a:ext uri="{FF2B5EF4-FFF2-40B4-BE49-F238E27FC236}">
              <a16:creationId xmlns:a16="http://schemas.microsoft.com/office/drawing/2014/main" id="{00000000-0008-0000-5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4</xdr:col>
      <xdr:colOff>202531</xdr:colOff>
      <xdr:row>3</xdr:row>
      <xdr:rowOff>318</xdr:rowOff>
    </xdr:to>
    <xdr:pic>
      <xdr:nvPicPr>
        <xdr:cNvPr id="6" name="Imagen 5">
          <a:extLst>
            <a:ext uri="{FF2B5EF4-FFF2-40B4-BE49-F238E27FC236}">
              <a16:creationId xmlns:a16="http://schemas.microsoft.com/office/drawing/2014/main" id="{E54C830A-6D97-44E3-95DF-E643B4E2BF6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114300</xdr:colOff>
      <xdr:row>8</xdr:row>
      <xdr:rowOff>28575</xdr:rowOff>
    </xdr:from>
    <xdr:to>
      <xdr:col>13</xdr:col>
      <xdr:colOff>555625</xdr:colOff>
      <xdr:row>42</xdr:row>
      <xdr:rowOff>95250</xdr:rowOff>
    </xdr:to>
    <xdr:graphicFrame macro="">
      <xdr:nvGraphicFramePr>
        <xdr:cNvPr id="3" name="Gráfico 2">
          <a:extLst>
            <a:ext uri="{FF2B5EF4-FFF2-40B4-BE49-F238E27FC236}">
              <a16:creationId xmlns:a16="http://schemas.microsoft.com/office/drawing/2014/main" id="{00000000-0008-0000-5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288256</xdr:colOff>
      <xdr:row>4</xdr:row>
      <xdr:rowOff>47943</xdr:rowOff>
    </xdr:to>
    <xdr:pic>
      <xdr:nvPicPr>
        <xdr:cNvPr id="4" name="Imagen 3">
          <a:extLst>
            <a:ext uri="{FF2B5EF4-FFF2-40B4-BE49-F238E27FC236}">
              <a16:creationId xmlns:a16="http://schemas.microsoft.com/office/drawing/2014/main" id="{58CEBD58-138E-45F2-8782-4441A42F4B9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459441</xdr:colOff>
      <xdr:row>2</xdr:row>
      <xdr:rowOff>35797</xdr:rowOff>
    </xdr:to>
    <xdr:pic>
      <xdr:nvPicPr>
        <xdr:cNvPr id="2" name="Imagen 1">
          <a:extLst>
            <a:ext uri="{FF2B5EF4-FFF2-40B4-BE49-F238E27FC236}">
              <a16:creationId xmlns:a16="http://schemas.microsoft.com/office/drawing/2014/main" id="{3B4997DA-EBE2-4566-9FE8-0998C519FE0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265" y="0"/>
          <a:ext cx="3619500" cy="842621"/>
        </a:xfrm>
        <a:prstGeom prst="rect">
          <a:avLst/>
        </a:prstGeom>
      </xdr:spPr>
    </xdr:pic>
    <xdr:clientData/>
  </xdr:twoCellAnchor>
</xdr:wsDr>
</file>

<file path=xl/drawings/drawing70.xml><?xml version="1.0" encoding="utf-8"?>
<c:userShapes xmlns:c="http://schemas.openxmlformats.org/drawingml/2006/chart">
  <cdr:relSizeAnchor xmlns:cdr="http://schemas.openxmlformats.org/drawingml/2006/chartDrawing">
    <cdr:from>
      <cdr:x>0.90568</cdr:x>
      <cdr:y>0.51558</cdr:y>
    </cdr:from>
    <cdr:to>
      <cdr:x>0.99602</cdr:x>
      <cdr:y>0.6215</cdr:y>
    </cdr:to>
    <cdr:sp macro="" textlink="">
      <cdr:nvSpPr>
        <cdr:cNvPr id="2" name="CuadroTexto 1"/>
        <cdr:cNvSpPr txBox="1"/>
      </cdr:nvSpPr>
      <cdr:spPr>
        <a:xfrm xmlns:a="http://schemas.openxmlformats.org/drawingml/2006/main">
          <a:off x="8963025" y="3152775"/>
          <a:ext cx="894061" cy="6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1">
              <a:solidFill>
                <a:schemeClr val="accent1"/>
              </a:solidFill>
            </a:rPr>
            <a:t>TOTAL</a:t>
          </a:r>
        </a:p>
        <a:p xmlns:a="http://schemas.openxmlformats.org/drawingml/2006/main">
          <a:r>
            <a:rPr lang="es-ES" sz="900">
              <a:solidFill>
                <a:schemeClr val="accent1"/>
              </a:solidFill>
            </a:rPr>
            <a:t>Hombre:</a:t>
          </a:r>
        </a:p>
        <a:p xmlns:a="http://schemas.openxmlformats.org/drawingml/2006/main">
          <a:r>
            <a:rPr lang="es-ES" sz="900">
              <a:solidFill>
                <a:schemeClr val="accent1"/>
              </a:solidFill>
            </a:rPr>
            <a:t>Mujer:</a:t>
          </a:r>
        </a:p>
      </cdr:txBody>
    </cdr:sp>
  </cdr:relSizeAnchor>
  <cdr:relSizeAnchor xmlns:cdr="http://schemas.openxmlformats.org/drawingml/2006/chartDrawing">
    <cdr:from>
      <cdr:x>0.94946</cdr:x>
      <cdr:y>0.53894</cdr:y>
    </cdr:from>
    <cdr:to>
      <cdr:x>0.99779</cdr:x>
      <cdr:y>0.57788</cdr:y>
    </cdr:to>
    <cdr:sp macro="" textlink="'61aperfcuidadorCCAA'!$G$32">
      <cdr:nvSpPr>
        <cdr:cNvPr id="3" name="CuadroTexto 2"/>
        <cdr:cNvSpPr txBox="1"/>
      </cdr:nvSpPr>
      <cdr:spPr>
        <a:xfrm xmlns:a="http://schemas.openxmlformats.org/drawingml/2006/main">
          <a:off x="9544051" y="3295650"/>
          <a:ext cx="4857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9F41B8F-CC7A-4639-9ADE-B4476DD7AB6C}" type="TxLink">
            <a:rPr lang="en-US" sz="900" b="1" i="0" u="none" strike="noStrike">
              <a:solidFill>
                <a:srgbClr val="006600"/>
              </a:solidFill>
              <a:latin typeface="+mn-lt"/>
              <a:cs typeface="Arial"/>
            </a:rPr>
            <a:pPr/>
            <a:t>27,2%</a:t>
          </a:fld>
          <a:endParaRPr lang="es-ES" sz="900">
            <a:solidFill>
              <a:srgbClr val="006600"/>
            </a:solidFill>
            <a:latin typeface="+mn-lt"/>
          </a:endParaRPr>
        </a:p>
      </cdr:txBody>
    </cdr:sp>
  </cdr:relSizeAnchor>
  <cdr:relSizeAnchor xmlns:cdr="http://schemas.openxmlformats.org/drawingml/2006/chartDrawing">
    <cdr:from>
      <cdr:x>0.94094</cdr:x>
      <cdr:y>0.56282</cdr:y>
    </cdr:from>
    <cdr:to>
      <cdr:x>0.98863</cdr:x>
      <cdr:y>0.60177</cdr:y>
    </cdr:to>
    <cdr:sp macro="" textlink="'61aperfcuidadorCCAA'!$H$32">
      <cdr:nvSpPr>
        <cdr:cNvPr id="4" name="CuadroTexto 1"/>
        <cdr:cNvSpPr txBox="1"/>
      </cdr:nvSpPr>
      <cdr:spPr>
        <a:xfrm xmlns:a="http://schemas.openxmlformats.org/drawingml/2006/main">
          <a:off x="9458326" y="3441700"/>
          <a:ext cx="479424"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EB691C6-3594-4BDE-AE50-6FC41503F95E}" type="TxLink">
            <a:rPr lang="en-US" sz="900" b="1" i="0" u="none" strike="noStrike">
              <a:solidFill>
                <a:srgbClr val="006600"/>
              </a:solidFill>
              <a:latin typeface="+mn-lt"/>
              <a:cs typeface="Arial"/>
            </a:rPr>
            <a:pPr/>
            <a:t>72,8%</a:t>
          </a:fld>
          <a:endParaRPr lang="es-ES" sz="900">
            <a:solidFill>
              <a:srgbClr val="006600"/>
            </a:solidFill>
            <a:latin typeface="+mn-lt"/>
          </a:endParaRPr>
        </a:p>
      </cdr:txBody>
    </cdr:sp>
  </cdr:relSizeAnchor>
</c:userShapes>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583531</xdr:colOff>
      <xdr:row>2</xdr:row>
      <xdr:rowOff>57468</xdr:rowOff>
    </xdr:to>
    <xdr:pic>
      <xdr:nvPicPr>
        <xdr:cNvPr id="3" name="Imagen 2">
          <a:extLst>
            <a:ext uri="{FF2B5EF4-FFF2-40B4-BE49-F238E27FC236}">
              <a16:creationId xmlns:a16="http://schemas.microsoft.com/office/drawing/2014/main" id="{2FC1A749-4D99-495B-94F9-D07233FD178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583531</xdr:colOff>
      <xdr:row>2</xdr:row>
      <xdr:rowOff>57468</xdr:rowOff>
    </xdr:to>
    <xdr:pic>
      <xdr:nvPicPr>
        <xdr:cNvPr id="3" name="Imagen 2">
          <a:extLst>
            <a:ext uri="{FF2B5EF4-FFF2-40B4-BE49-F238E27FC236}">
              <a16:creationId xmlns:a16="http://schemas.microsoft.com/office/drawing/2014/main" id="{3EA5EDC4-E6EF-4008-AC18-52CBDC2F1CF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0</xdr:colOff>
      <xdr:row>21</xdr:row>
      <xdr:rowOff>0</xdr:rowOff>
    </xdr:from>
    <xdr:to>
      <xdr:col>7</xdr:col>
      <xdr:colOff>57150</xdr:colOff>
      <xdr:row>36</xdr:row>
      <xdr:rowOff>57150</xdr:rowOff>
    </xdr:to>
    <xdr:graphicFrame macro="">
      <xdr:nvGraphicFramePr>
        <xdr:cNvPr id="266253" name="Gráfico 1">
          <a:extLst>
            <a:ext uri="{FF2B5EF4-FFF2-40B4-BE49-F238E27FC236}">
              <a16:creationId xmlns:a16="http://schemas.microsoft.com/office/drawing/2014/main" id="{00000000-0008-0000-5500-00000D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21</xdr:row>
      <xdr:rowOff>57150</xdr:rowOff>
    </xdr:from>
    <xdr:to>
      <xdr:col>12</xdr:col>
      <xdr:colOff>95250</xdr:colOff>
      <xdr:row>39</xdr:row>
      <xdr:rowOff>9525</xdr:rowOff>
    </xdr:to>
    <xdr:graphicFrame macro="">
      <xdr:nvGraphicFramePr>
        <xdr:cNvPr id="266254" name="Gráfico 2">
          <a:extLst>
            <a:ext uri="{FF2B5EF4-FFF2-40B4-BE49-F238E27FC236}">
              <a16:creationId xmlns:a16="http://schemas.microsoft.com/office/drawing/2014/main" id="{00000000-0008-0000-5500-00000E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104775</xdr:colOff>
      <xdr:row>21</xdr:row>
      <xdr:rowOff>19050</xdr:rowOff>
    </xdr:from>
    <xdr:to>
      <xdr:col>18</xdr:col>
      <xdr:colOff>171450</xdr:colOff>
      <xdr:row>36</xdr:row>
      <xdr:rowOff>76200</xdr:rowOff>
    </xdr:to>
    <xdr:graphicFrame macro="">
      <xdr:nvGraphicFramePr>
        <xdr:cNvPr id="266255" name="Gráfico 3">
          <a:extLst>
            <a:ext uri="{FF2B5EF4-FFF2-40B4-BE49-F238E27FC236}">
              <a16:creationId xmlns:a16="http://schemas.microsoft.com/office/drawing/2014/main" id="{00000000-0008-0000-5500-00000F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6</xdr:col>
      <xdr:colOff>154906</xdr:colOff>
      <xdr:row>2</xdr:row>
      <xdr:rowOff>428943</xdr:rowOff>
    </xdr:to>
    <xdr:pic>
      <xdr:nvPicPr>
        <xdr:cNvPr id="3" name="Imagen 2">
          <a:extLst>
            <a:ext uri="{FF2B5EF4-FFF2-40B4-BE49-F238E27FC236}">
              <a16:creationId xmlns:a16="http://schemas.microsoft.com/office/drawing/2014/main" id="{43015B1D-0EA3-4472-8922-E546F2C6D18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47943</xdr:rowOff>
    </xdr:to>
    <xdr:pic>
      <xdr:nvPicPr>
        <xdr:cNvPr id="3" name="Imagen 2">
          <a:extLst>
            <a:ext uri="{FF2B5EF4-FFF2-40B4-BE49-F238E27FC236}">
              <a16:creationId xmlns:a16="http://schemas.microsoft.com/office/drawing/2014/main" id="{43E12CC9-789C-4C08-8AF7-0CD6F2B6CA8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5</xdr:row>
      <xdr:rowOff>66993</xdr:rowOff>
    </xdr:to>
    <xdr:pic>
      <xdr:nvPicPr>
        <xdr:cNvPr id="3" name="Imagen 2">
          <a:extLst>
            <a:ext uri="{FF2B5EF4-FFF2-40B4-BE49-F238E27FC236}">
              <a16:creationId xmlns:a16="http://schemas.microsoft.com/office/drawing/2014/main" id="{51228529-E6AE-4C21-A919-D9C21E2135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412A63B5-4009-47DA-A726-3138954D2D4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xdr:from>
      <xdr:col>13</xdr:col>
      <xdr:colOff>158480</xdr:colOff>
      <xdr:row>4</xdr:row>
      <xdr:rowOff>190500</xdr:rowOff>
    </xdr:from>
    <xdr:to>
      <xdr:col>21</xdr:col>
      <xdr:colOff>190500</xdr:colOff>
      <xdr:row>15</xdr:row>
      <xdr:rowOff>179294</xdr:rowOff>
    </xdr:to>
    <xdr:graphicFrame macro="">
      <xdr:nvGraphicFramePr>
        <xdr:cNvPr id="2" name="Gráfico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175931</xdr:colOff>
      <xdr:row>15</xdr:row>
      <xdr:rowOff>118780</xdr:rowOff>
    </xdr:from>
    <xdr:to>
      <xdr:col>22</xdr:col>
      <xdr:colOff>313764</xdr:colOff>
      <xdr:row>28</xdr:row>
      <xdr:rowOff>44823</xdr:rowOff>
    </xdr:to>
    <xdr:graphicFrame macro="">
      <xdr:nvGraphicFramePr>
        <xdr:cNvPr id="3" name="Gráfico 2">
          <a:extLst>
            <a:ext uri="{FF2B5EF4-FFF2-40B4-BE49-F238E27FC236}">
              <a16:creationId xmlns:a16="http://schemas.microsoft.com/office/drawing/2014/main" id="{00000000-0008-0000-5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151278</xdr:colOff>
      <xdr:row>26</xdr:row>
      <xdr:rowOff>168088</xdr:rowOff>
    </xdr:from>
    <xdr:to>
      <xdr:col>21</xdr:col>
      <xdr:colOff>201706</xdr:colOff>
      <xdr:row>38</xdr:row>
      <xdr:rowOff>78438</xdr:rowOff>
    </xdr:to>
    <xdr:graphicFrame macro="">
      <xdr:nvGraphicFramePr>
        <xdr:cNvPr id="4" name="Gráfico 3">
          <a:extLst>
            <a:ext uri="{FF2B5EF4-FFF2-40B4-BE49-F238E27FC236}">
              <a16:creationId xmlns:a16="http://schemas.microsoft.com/office/drawing/2014/main" id="{00000000-0008-0000-5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7</xdr:col>
      <xdr:colOff>201706</xdr:colOff>
      <xdr:row>2</xdr:row>
      <xdr:rowOff>477273</xdr:rowOff>
    </xdr:to>
    <xdr:pic>
      <xdr:nvPicPr>
        <xdr:cNvPr id="6" name="Imagen 5">
          <a:extLst>
            <a:ext uri="{FF2B5EF4-FFF2-40B4-BE49-F238E27FC236}">
              <a16:creationId xmlns:a16="http://schemas.microsoft.com/office/drawing/2014/main" id="{808BCFBC-87B8-4CB3-B749-734E339B8F2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686735" cy="858273"/>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7BEE0910-F980-48EF-ABBB-81B30839B1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1837285F-76C5-4DDC-8B0E-04F535B184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342900</xdr:colOff>
      <xdr:row>2</xdr:row>
      <xdr:rowOff>32996</xdr:rowOff>
    </xdr:to>
    <xdr:pic>
      <xdr:nvPicPr>
        <xdr:cNvPr id="2" name="Imagen 1">
          <a:extLst>
            <a:ext uri="{FF2B5EF4-FFF2-40B4-BE49-F238E27FC236}">
              <a16:creationId xmlns:a16="http://schemas.microsoft.com/office/drawing/2014/main" id="{24DB6A22-576E-493C-9CE0-D99EF22D77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7AE59979-9519-4CA9-908D-A841577B36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BE75291C-8DAE-4BC2-89A3-A878131D11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5</xdr:row>
      <xdr:rowOff>66993</xdr:rowOff>
    </xdr:to>
    <xdr:pic>
      <xdr:nvPicPr>
        <xdr:cNvPr id="3" name="Imagen 2">
          <a:extLst>
            <a:ext uri="{FF2B5EF4-FFF2-40B4-BE49-F238E27FC236}">
              <a16:creationId xmlns:a16="http://schemas.microsoft.com/office/drawing/2014/main" id="{22D3FF23-8F77-454B-A74F-9B3160C146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07EDC6CD-72B6-4FC8-BA9B-12FB297CE6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5E6A59FB-EA69-4801-A0A8-BE2E9CAF20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xdr:from>
      <xdr:col>11</xdr:col>
      <xdr:colOff>21431</xdr:colOff>
      <xdr:row>7</xdr:row>
      <xdr:rowOff>335756</xdr:rowOff>
    </xdr:from>
    <xdr:to>
      <xdr:col>17</xdr:col>
      <xdr:colOff>221456</xdr:colOff>
      <xdr:row>33</xdr:row>
      <xdr:rowOff>95250</xdr:rowOff>
    </xdr:to>
    <xdr:graphicFrame macro="">
      <xdr:nvGraphicFramePr>
        <xdr:cNvPr id="2" name="Chart 113">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2506</xdr:colOff>
      <xdr:row>2</xdr:row>
      <xdr:rowOff>59849</xdr:rowOff>
    </xdr:to>
    <xdr:pic>
      <xdr:nvPicPr>
        <xdr:cNvPr id="4" name="Imagen 3">
          <a:extLst>
            <a:ext uri="{FF2B5EF4-FFF2-40B4-BE49-F238E27FC236}">
              <a16:creationId xmlns:a16="http://schemas.microsoft.com/office/drawing/2014/main" id="{AFD9EE0D-6654-4CFD-9271-FD57C2528AF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0"/>
          <a:ext cx="3479131" cy="809943"/>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47943</xdr:rowOff>
    </xdr:to>
    <xdr:pic>
      <xdr:nvPicPr>
        <xdr:cNvPr id="3" name="Imagen 2">
          <a:extLst>
            <a:ext uri="{FF2B5EF4-FFF2-40B4-BE49-F238E27FC236}">
              <a16:creationId xmlns:a16="http://schemas.microsoft.com/office/drawing/2014/main" id="{9076BBC6-D4D4-48E7-AFE4-68A0ECB555C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162243</xdr:rowOff>
    </xdr:to>
    <xdr:pic>
      <xdr:nvPicPr>
        <xdr:cNvPr id="3" name="Imagen 2">
          <a:extLst>
            <a:ext uri="{FF2B5EF4-FFF2-40B4-BE49-F238E27FC236}">
              <a16:creationId xmlns:a16="http://schemas.microsoft.com/office/drawing/2014/main" id="{7B5C9CA9-45F4-4E0B-BB54-FC9177ABD4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469231</xdr:colOff>
      <xdr:row>4</xdr:row>
      <xdr:rowOff>47943</xdr:rowOff>
    </xdr:to>
    <xdr:pic>
      <xdr:nvPicPr>
        <xdr:cNvPr id="3" name="Imagen 2">
          <a:extLst>
            <a:ext uri="{FF2B5EF4-FFF2-40B4-BE49-F238E27FC236}">
              <a16:creationId xmlns:a16="http://schemas.microsoft.com/office/drawing/2014/main" id="{EAC7DB41-7EFD-4739-951B-3B8348D60E9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xdr:from>
      <xdr:col>1</xdr:col>
      <xdr:colOff>400050</xdr:colOff>
      <xdr:row>8</xdr:row>
      <xdr:rowOff>38100</xdr:rowOff>
    </xdr:from>
    <xdr:to>
      <xdr:col>13</xdr:col>
      <xdr:colOff>393700</xdr:colOff>
      <xdr:row>42</xdr:row>
      <xdr:rowOff>104775</xdr:rowOff>
    </xdr:to>
    <xdr:graphicFrame macro="">
      <xdr:nvGraphicFramePr>
        <xdr:cNvPr id="3" name="Gráfico 2">
          <a:extLst>
            <a:ext uri="{FF2B5EF4-FFF2-40B4-BE49-F238E27FC236}">
              <a16:creationId xmlns:a16="http://schemas.microsoft.com/office/drawing/2014/main" id="{00000000-0008-0000-6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2" name="Imagen 1">
          <a:extLst>
            <a:ext uri="{FF2B5EF4-FFF2-40B4-BE49-F238E27FC236}">
              <a16:creationId xmlns:a16="http://schemas.microsoft.com/office/drawing/2014/main" id="{4EEF560E-5BE0-4265-B629-307FB174850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342339</xdr:colOff>
      <xdr:row>2</xdr:row>
      <xdr:rowOff>32996</xdr:rowOff>
    </xdr:to>
    <xdr:pic>
      <xdr:nvPicPr>
        <xdr:cNvPr id="2" name="Imagen 1">
          <a:extLst>
            <a:ext uri="{FF2B5EF4-FFF2-40B4-BE49-F238E27FC236}">
              <a16:creationId xmlns:a16="http://schemas.microsoft.com/office/drawing/2014/main" id="{1A2A3E85-DC34-4B74-9CFA-793CC576510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90.xml><?xml version="1.0" encoding="utf-8"?>
<c:userShapes xmlns:c="http://schemas.openxmlformats.org/drawingml/2006/chart">
  <cdr:relSizeAnchor xmlns:cdr="http://schemas.openxmlformats.org/drawingml/2006/chartDrawing">
    <cdr:from>
      <cdr:x>0</cdr:x>
      <cdr:y>0.94237</cdr:y>
    </cdr:from>
    <cdr:to>
      <cdr:x>0.98087</cdr:x>
      <cdr:y>0.99221</cdr:y>
    </cdr:to>
    <cdr:sp macro="" textlink="">
      <cdr:nvSpPr>
        <cdr:cNvPr id="2" name="CuadroTexto 1"/>
        <cdr:cNvSpPr txBox="1"/>
      </cdr:nvSpPr>
      <cdr:spPr>
        <a:xfrm xmlns:a="http://schemas.openxmlformats.org/drawingml/2006/main">
          <a:off x="0" y="5762651"/>
          <a:ext cx="8953504" cy="304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1.xml><?xml version="1.0" encoding="utf-8"?>
<xdr:wsDr xmlns:xdr="http://schemas.openxmlformats.org/drawingml/2006/spreadsheetDrawing" xmlns:a="http://schemas.openxmlformats.org/drawingml/2006/main">
  <xdr:twoCellAnchor>
    <xdr:from>
      <xdr:col>1</xdr:col>
      <xdr:colOff>304800</xdr:colOff>
      <xdr:row>8</xdr:row>
      <xdr:rowOff>0</xdr:rowOff>
    </xdr:from>
    <xdr:to>
      <xdr:col>13</xdr:col>
      <xdr:colOff>298450</xdr:colOff>
      <xdr:row>42</xdr:row>
      <xdr:rowOff>66675</xdr:rowOff>
    </xdr:to>
    <xdr:graphicFrame macro="">
      <xdr:nvGraphicFramePr>
        <xdr:cNvPr id="3" name="Gráfico 2">
          <a:extLst>
            <a:ext uri="{FF2B5EF4-FFF2-40B4-BE49-F238E27FC236}">
              <a16:creationId xmlns:a16="http://schemas.microsoft.com/office/drawing/2014/main" id="{00000000-0008-0000-6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47943</xdr:rowOff>
    </xdr:to>
    <xdr:pic>
      <xdr:nvPicPr>
        <xdr:cNvPr id="4" name="Imagen 3">
          <a:extLst>
            <a:ext uri="{FF2B5EF4-FFF2-40B4-BE49-F238E27FC236}">
              <a16:creationId xmlns:a16="http://schemas.microsoft.com/office/drawing/2014/main" id="{0DFB2852-0690-403E-B237-0F6710FDFB1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2.xml><?xml version="1.0" encoding="utf-8"?>
<c:userShapes xmlns:c="http://schemas.openxmlformats.org/drawingml/2006/chart">
  <cdr:relSizeAnchor xmlns:cdr="http://schemas.openxmlformats.org/drawingml/2006/chartDrawing">
    <cdr:from>
      <cdr:x>0</cdr:x>
      <cdr:y>0.94704</cdr:y>
    </cdr:from>
    <cdr:to>
      <cdr:x>0.98087</cdr:x>
      <cdr:y>1</cdr:y>
    </cdr:to>
    <cdr:sp macro="" textlink="">
      <cdr:nvSpPr>
        <cdr:cNvPr id="2" name="CuadroTexto 1"/>
        <cdr:cNvSpPr txBox="1"/>
      </cdr:nvSpPr>
      <cdr:spPr>
        <a:xfrm xmlns:a="http://schemas.openxmlformats.org/drawingml/2006/main">
          <a:off x="0" y="5791200"/>
          <a:ext cx="8953504"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3.xml><?xml version="1.0" encoding="utf-8"?>
<xdr:wsDr xmlns:xdr="http://schemas.openxmlformats.org/drawingml/2006/spreadsheetDrawing" xmlns:a="http://schemas.openxmlformats.org/drawingml/2006/main">
  <xdr:twoCellAnchor>
    <xdr:from>
      <xdr:col>1</xdr:col>
      <xdr:colOff>412750</xdr:colOff>
      <xdr:row>8</xdr:row>
      <xdr:rowOff>19050</xdr:rowOff>
    </xdr:from>
    <xdr:to>
      <xdr:col>13</xdr:col>
      <xdr:colOff>406400</xdr:colOff>
      <xdr:row>42</xdr:row>
      <xdr:rowOff>85725</xdr:rowOff>
    </xdr:to>
    <xdr:graphicFrame macro="">
      <xdr:nvGraphicFramePr>
        <xdr:cNvPr id="3" name="Gráfico 2">
          <a:extLst>
            <a:ext uri="{FF2B5EF4-FFF2-40B4-BE49-F238E27FC236}">
              <a16:creationId xmlns:a16="http://schemas.microsoft.com/office/drawing/2014/main" id="{00000000-0008-0000-6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4" name="Imagen 3">
          <a:extLst>
            <a:ext uri="{FF2B5EF4-FFF2-40B4-BE49-F238E27FC236}">
              <a16:creationId xmlns:a16="http://schemas.microsoft.com/office/drawing/2014/main" id="{D84A30CA-9100-4D3D-8BEC-8717D0C4D93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4.xml><?xml version="1.0" encoding="utf-8"?>
<c:userShapes xmlns:c="http://schemas.openxmlformats.org/drawingml/2006/chart">
  <cdr:relSizeAnchor xmlns:cdr="http://schemas.openxmlformats.org/drawingml/2006/chartDrawing">
    <cdr:from>
      <cdr:x>0.01913</cdr:x>
      <cdr:y>0.94237</cdr:y>
    </cdr:from>
    <cdr:to>
      <cdr:x>1</cdr:x>
      <cdr:y>0.99377</cdr:y>
    </cdr:to>
    <cdr:sp macro="" textlink="">
      <cdr:nvSpPr>
        <cdr:cNvPr id="2" name="CuadroTexto 1"/>
        <cdr:cNvSpPr txBox="1"/>
      </cdr:nvSpPr>
      <cdr:spPr>
        <a:xfrm xmlns:a="http://schemas.openxmlformats.org/drawingml/2006/main">
          <a:off x="174621" y="5762636"/>
          <a:ext cx="8953504" cy="3143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5.xml><?xml version="1.0" encoding="utf-8"?>
<xdr:wsDr xmlns:xdr="http://schemas.openxmlformats.org/drawingml/2006/spreadsheetDrawing" xmlns:a="http://schemas.openxmlformats.org/drawingml/2006/main">
  <xdr:twoCellAnchor>
    <xdr:from>
      <xdr:col>1</xdr:col>
      <xdr:colOff>333375</xdr:colOff>
      <xdr:row>8</xdr:row>
      <xdr:rowOff>9525</xdr:rowOff>
    </xdr:from>
    <xdr:to>
      <xdr:col>13</xdr:col>
      <xdr:colOff>327025</xdr:colOff>
      <xdr:row>42</xdr:row>
      <xdr:rowOff>76200</xdr:rowOff>
    </xdr:to>
    <xdr:graphicFrame macro="">
      <xdr:nvGraphicFramePr>
        <xdr:cNvPr id="3" name="Gráfico 2">
          <a:extLst>
            <a:ext uri="{FF2B5EF4-FFF2-40B4-BE49-F238E27FC236}">
              <a16:creationId xmlns:a16="http://schemas.microsoft.com/office/drawing/2014/main" id="{00000000-0008-0000-6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4" name="Imagen 3">
          <a:extLst>
            <a:ext uri="{FF2B5EF4-FFF2-40B4-BE49-F238E27FC236}">
              <a16:creationId xmlns:a16="http://schemas.microsoft.com/office/drawing/2014/main" id="{4E273285-0ECE-4620-8F53-0DFBF43C42D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6.xml><?xml version="1.0" encoding="utf-8"?>
<c:userShapes xmlns:c="http://schemas.openxmlformats.org/drawingml/2006/chart">
  <cdr:relSizeAnchor xmlns:cdr="http://schemas.openxmlformats.org/drawingml/2006/chartDrawing">
    <cdr:from>
      <cdr:x>0</cdr:x>
      <cdr:y>0.95016</cdr:y>
    </cdr:from>
    <cdr:to>
      <cdr:x>0.98087</cdr:x>
      <cdr:y>1</cdr:y>
    </cdr:to>
    <cdr:sp macro="" textlink="">
      <cdr:nvSpPr>
        <cdr:cNvPr id="2" name="CuadroTexto 1"/>
        <cdr:cNvSpPr txBox="1"/>
      </cdr:nvSpPr>
      <cdr:spPr>
        <a:xfrm xmlns:a="http://schemas.openxmlformats.org/drawingml/2006/main">
          <a:off x="0" y="5810250"/>
          <a:ext cx="895350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300162</xdr:colOff>
      <xdr:row>2</xdr:row>
      <xdr:rowOff>428943</xdr:rowOff>
    </xdr:to>
    <xdr:pic>
      <xdr:nvPicPr>
        <xdr:cNvPr id="3" name="Imagen 2">
          <a:extLst>
            <a:ext uri="{FF2B5EF4-FFF2-40B4-BE49-F238E27FC236}">
              <a16:creationId xmlns:a16="http://schemas.microsoft.com/office/drawing/2014/main" id="{FC3FB447-7C8B-4F45-BDB9-99D6ACF2C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theme/theme1.xml><?xml version="1.0" encoding="utf-8"?>
<a:theme xmlns:a="http://schemas.openxmlformats.org/drawingml/2006/main" name="TemaDependencia">
  <a:themeElements>
    <a:clrScheme name="Violeta">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70C2-5106-43FE-8A39-F81FD989AADD}">
  <sheetPr codeName="Hoja12">
    <tabColor theme="0"/>
    <pageSetUpPr fitToPage="1"/>
  </sheetPr>
  <dimension ref="A1:U12"/>
  <sheetViews>
    <sheetView showGridLines="0" tabSelected="1" zoomScale="70" zoomScaleNormal="70" workbookViewId="0"/>
  </sheetViews>
  <sheetFormatPr baseColWidth="10" defaultColWidth="11.42578125" defaultRowHeight="15" x14ac:dyDescent="0.2"/>
  <cols>
    <col min="1" max="1" width="0.5703125" style="1" customWidth="1"/>
    <col min="2" max="2" width="15.28515625" style="1" customWidth="1"/>
    <col min="3" max="3" width="0.85546875" style="1" customWidth="1"/>
    <col min="4" max="4" width="13.42578125" style="1" customWidth="1"/>
    <col min="5" max="5" width="0.85546875" style="1" customWidth="1"/>
    <col min="6" max="6" width="7" style="1" customWidth="1"/>
    <col min="7" max="7" width="7.140625" style="1" customWidth="1"/>
    <col min="8" max="8" width="7" style="1" customWidth="1"/>
    <col min="9" max="9" width="7.140625" style="1" customWidth="1"/>
    <col min="10" max="10" width="7" style="1" customWidth="1"/>
    <col min="11" max="11" width="7.140625" style="1" customWidth="1"/>
    <col min="12" max="12" width="7" style="1" customWidth="1"/>
    <col min="13" max="13" width="7.140625" style="1" customWidth="1"/>
    <col min="14" max="14" width="7" style="1" customWidth="1"/>
    <col min="15" max="15" width="7.140625" style="1" customWidth="1"/>
    <col min="16" max="16" width="7" style="2" customWidth="1"/>
    <col min="17" max="17" width="7.140625" style="1" customWidth="1"/>
    <col min="18" max="18" width="7" style="2" customWidth="1"/>
    <col min="19" max="19" width="7.140625" style="1" customWidth="1"/>
    <col min="20" max="20" width="9.140625" style="1" customWidth="1"/>
    <col min="21" max="21" width="2.140625" style="1" customWidth="1"/>
    <col min="22" max="16384" width="11.42578125" style="1"/>
  </cols>
  <sheetData>
    <row r="1" spans="1:21" s="2" customFormat="1" ht="14.25" x14ac:dyDescent="0.2">
      <c r="B1" s="6"/>
      <c r="H1"/>
    </row>
    <row r="2" spans="1:21" s="1341" customFormat="1" ht="93.75" customHeight="1" x14ac:dyDescent="0.2">
      <c r="A2" s="1342"/>
      <c r="B2" s="1349"/>
      <c r="C2" s="1349"/>
      <c r="D2" s="1349"/>
      <c r="E2" s="1349"/>
      <c r="F2" s="1349"/>
      <c r="G2" s="1349"/>
      <c r="H2" s="1349"/>
      <c r="I2" s="1349"/>
      <c r="J2" s="1349"/>
      <c r="K2" s="1349"/>
      <c r="L2" s="1349"/>
      <c r="M2" s="1349"/>
      <c r="N2" s="1349"/>
      <c r="O2" s="1349"/>
      <c r="P2" s="1349"/>
      <c r="Q2" s="1349"/>
      <c r="R2" s="1349"/>
      <c r="S2" s="1349"/>
      <c r="T2" s="1349"/>
      <c r="U2" s="1342"/>
    </row>
    <row r="3" spans="1:21" s="4" customFormat="1" ht="45.75" customHeight="1" x14ac:dyDescent="0.2">
      <c r="A3" s="5"/>
      <c r="B3" s="1350" t="s">
        <v>490</v>
      </c>
      <c r="C3" s="1350"/>
      <c r="D3" s="1350"/>
      <c r="E3" s="1350"/>
      <c r="F3" s="1350"/>
      <c r="G3" s="1350"/>
      <c r="H3" s="1350"/>
      <c r="I3" s="1350"/>
      <c r="J3" s="1350"/>
      <c r="K3" s="1350"/>
      <c r="L3" s="1350"/>
      <c r="M3" s="1350"/>
      <c r="N3" s="1350"/>
      <c r="O3" s="1350"/>
      <c r="P3" s="1350"/>
      <c r="Q3" s="1350"/>
      <c r="R3" s="1350"/>
      <c r="S3" s="1350"/>
      <c r="T3" s="1350"/>
      <c r="U3" s="5"/>
    </row>
    <row r="4" spans="1:21" s="4" customFormat="1" ht="45.75" customHeight="1" x14ac:dyDescent="0.2">
      <c r="A4" s="5"/>
      <c r="B4" s="1350" t="s">
        <v>489</v>
      </c>
      <c r="C4" s="1350"/>
      <c r="D4" s="1350"/>
      <c r="E4" s="1350"/>
      <c r="F4" s="1350"/>
      <c r="G4" s="1350"/>
      <c r="H4" s="1350"/>
      <c r="I4" s="1350"/>
      <c r="J4" s="1350"/>
      <c r="K4" s="1350"/>
      <c r="L4" s="1350"/>
      <c r="M4" s="1350"/>
      <c r="N4" s="1350"/>
      <c r="O4" s="1350"/>
      <c r="P4" s="1350"/>
      <c r="Q4" s="1350"/>
      <c r="R4" s="1350"/>
      <c r="S4" s="1350"/>
      <c r="T4" s="1350"/>
      <c r="U4" s="5"/>
    </row>
    <row r="5" spans="1:21" s="1338" customFormat="1" ht="9.75" customHeight="1" x14ac:dyDescent="0.2">
      <c r="A5" s="1339"/>
      <c r="B5" s="1340"/>
      <c r="C5" s="1340"/>
      <c r="D5" s="1340"/>
      <c r="E5" s="1340"/>
      <c r="F5" s="1340"/>
      <c r="G5" s="1340"/>
      <c r="H5" s="1340"/>
      <c r="I5" s="1340"/>
      <c r="J5" s="1340"/>
      <c r="K5" s="1340"/>
      <c r="L5" s="1340"/>
      <c r="M5" s="1340"/>
      <c r="N5" s="1340"/>
      <c r="O5" s="1340"/>
      <c r="P5" s="1340"/>
      <c r="Q5" s="1340"/>
      <c r="R5" s="1340"/>
      <c r="S5" s="1340"/>
      <c r="T5" s="1340"/>
      <c r="U5" s="1339"/>
    </row>
    <row r="6" spans="1:21" ht="23.25" customHeight="1" x14ac:dyDescent="0.2">
      <c r="B6" s="1351" t="s">
        <v>491</v>
      </c>
      <c r="C6" s="1351"/>
      <c r="D6" s="1351"/>
      <c r="E6" s="1351"/>
      <c r="F6" s="1351"/>
      <c r="G6" s="1351"/>
      <c r="H6" s="1351"/>
      <c r="I6" s="1351"/>
      <c r="J6" s="1351"/>
      <c r="K6" s="1351"/>
      <c r="L6" s="1351"/>
      <c r="M6" s="1351"/>
      <c r="N6" s="1351"/>
      <c r="O6" s="1351"/>
      <c r="P6" s="1351"/>
      <c r="Q6" s="1351"/>
      <c r="R6" s="1351"/>
      <c r="S6" s="1351"/>
      <c r="T6" s="1351"/>
      <c r="U6" s="1351"/>
    </row>
    <row r="7" spans="1:21" ht="74.099999999999994" customHeight="1" x14ac:dyDescent="0.25">
      <c r="B7" s="1352"/>
      <c r="C7" s="1352"/>
      <c r="D7" s="1352"/>
      <c r="E7" s="1352"/>
      <c r="F7" s="1352"/>
      <c r="G7" s="1352"/>
      <c r="H7" s="1352"/>
      <c r="I7" s="1352"/>
      <c r="J7" s="1352"/>
      <c r="K7" s="1352"/>
      <c r="L7" s="1352"/>
      <c r="M7" s="1352"/>
      <c r="N7" s="1352"/>
      <c r="O7" s="1352"/>
      <c r="P7" s="1352"/>
      <c r="Q7" s="1352"/>
      <c r="R7" s="1352"/>
      <c r="S7" s="1352"/>
      <c r="T7" s="1352"/>
      <c r="U7" s="1352"/>
    </row>
    <row r="8" spans="1:21" ht="48" customHeight="1" x14ac:dyDescent="0.25">
      <c r="B8" s="1337"/>
      <c r="C8" s="1337"/>
      <c r="D8" s="1337"/>
      <c r="E8" s="1337"/>
      <c r="F8" s="1337"/>
      <c r="G8" s="1337"/>
      <c r="H8" s="1337"/>
      <c r="I8" s="1337"/>
      <c r="J8" s="1337"/>
      <c r="K8" s="1337"/>
      <c r="L8" s="1337"/>
      <c r="M8" s="1337"/>
      <c r="N8" s="1337"/>
      <c r="O8" s="1337"/>
      <c r="P8" s="1337"/>
      <c r="Q8" s="1337"/>
      <c r="R8" s="1337"/>
      <c r="S8" s="1337"/>
      <c r="T8" s="1337"/>
      <c r="U8" s="1337"/>
    </row>
    <row r="9" spans="1:21" ht="15" customHeight="1" x14ac:dyDescent="0.2">
      <c r="B9" s="1353" t="s">
        <v>488</v>
      </c>
      <c r="C9" s="1353"/>
      <c r="D9" s="1353"/>
      <c r="E9" s="1353"/>
      <c r="F9" s="1353"/>
      <c r="G9" s="1353"/>
      <c r="H9" s="1353"/>
      <c r="I9" s="1353"/>
      <c r="J9" s="1353"/>
      <c r="K9" s="1353"/>
      <c r="L9" s="1353"/>
      <c r="M9" s="1353"/>
      <c r="N9" s="1353"/>
      <c r="O9" s="1353"/>
      <c r="P9" s="1353"/>
      <c r="Q9" s="1353"/>
      <c r="R9" s="1353"/>
      <c r="S9" s="1353"/>
    </row>
    <row r="10" spans="1:21" x14ac:dyDescent="0.2">
      <c r="B10" s="1353"/>
      <c r="C10" s="1353"/>
      <c r="D10" s="1353"/>
      <c r="E10" s="1353"/>
      <c r="F10" s="1353"/>
      <c r="G10" s="1353"/>
      <c r="H10" s="1353"/>
      <c r="I10" s="1353"/>
      <c r="J10" s="1353"/>
      <c r="K10" s="1353"/>
      <c r="L10" s="1353"/>
      <c r="M10" s="1353"/>
      <c r="N10" s="1353"/>
      <c r="O10" s="1353"/>
      <c r="P10" s="1353"/>
      <c r="Q10" s="1353"/>
      <c r="R10" s="1353"/>
      <c r="S10" s="1353"/>
    </row>
    <row r="11" spans="1:21" ht="42.6" customHeight="1" x14ac:dyDescent="0.2">
      <c r="B11" s="1336"/>
      <c r="C11" s="1336"/>
      <c r="D11" s="1336"/>
      <c r="E11" s="1336"/>
      <c r="F11" s="1336"/>
      <c r="G11" s="1336"/>
      <c r="H11" s="1336"/>
      <c r="I11" s="1336"/>
      <c r="J11" s="1336"/>
      <c r="K11" s="1336"/>
      <c r="L11" s="1336"/>
      <c r="M11" s="1336"/>
      <c r="N11" s="1336"/>
      <c r="O11" s="1336"/>
      <c r="P11" s="1336"/>
      <c r="Q11" s="1336"/>
      <c r="R11" s="1336"/>
      <c r="S11" s="1336"/>
    </row>
    <row r="12" spans="1:21" s="3" customFormat="1" ht="78" customHeight="1" x14ac:dyDescent="0.25">
      <c r="B12" s="1348" t="s">
        <v>487</v>
      </c>
      <c r="C12" s="1348"/>
      <c r="D12" s="1348"/>
      <c r="E12" s="1348"/>
      <c r="F12" s="1348"/>
      <c r="G12" s="1348"/>
      <c r="H12" s="1348"/>
      <c r="I12" s="1348"/>
      <c r="J12" s="1348"/>
      <c r="K12" s="1348"/>
      <c r="L12" s="1348"/>
      <c r="M12" s="1348"/>
      <c r="N12" s="1348"/>
      <c r="O12" s="1348"/>
      <c r="P12" s="1348"/>
      <c r="Q12" s="1348"/>
      <c r="R12" s="1348"/>
      <c r="S12" s="1348"/>
      <c r="T12" s="1348"/>
    </row>
  </sheetData>
  <mergeCells count="7">
    <mergeCell ref="B12:T12"/>
    <mergeCell ref="B2:T2"/>
    <mergeCell ref="B3:T3"/>
    <mergeCell ref="B4:T4"/>
    <mergeCell ref="B6:U6"/>
    <mergeCell ref="B7:U7"/>
    <mergeCell ref="B9:S10"/>
  </mergeCells>
  <printOptions horizontalCentered="1"/>
  <pageMargins left="0" right="0" top="0.43307086614173229" bottom="0.43307086614173229"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13">
    <tabColor theme="0"/>
    <pageSetUpPr fitToPage="1"/>
  </sheetPr>
  <dimension ref="A1:AB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4" width="7.7109375" style="220" customWidth="1"/>
    <col min="25" max="25" width="11.42578125" style="220" customWidth="1"/>
    <col min="26" max="26" width="11.42578125" style="220"/>
    <col min="27" max="27" width="11.85546875" style="220" bestFit="1" customWidth="1"/>
    <col min="28" max="16384" width="11.42578125" style="220"/>
  </cols>
  <sheetData>
    <row r="1" spans="1:26" x14ac:dyDescent="0.25">
      <c r="A1" s="219"/>
      <c r="B1" s="219"/>
      <c r="J1" s="221"/>
      <c r="K1" s="221"/>
    </row>
    <row r="2" spans="1:26" ht="48.75" customHeight="1" x14ac:dyDescent="0.25">
      <c r="A2" s="219"/>
      <c r="B2" s="219"/>
      <c r="J2" s="221"/>
      <c r="K2" s="221"/>
    </row>
    <row r="3" spans="1:26" ht="24" customHeight="1" x14ac:dyDescent="0.25">
      <c r="A3" s="219"/>
      <c r="B3" s="1373" t="s">
        <v>371</v>
      </c>
      <c r="C3" s="1373"/>
      <c r="D3" s="1373"/>
      <c r="E3" s="1373"/>
      <c r="F3" s="1373"/>
      <c r="G3" s="1373"/>
      <c r="H3" s="1373"/>
      <c r="I3" s="1373"/>
      <c r="J3" s="1373"/>
      <c r="K3" s="1373"/>
      <c r="L3" s="1373"/>
      <c r="M3" s="1373"/>
      <c r="N3" s="1373"/>
      <c r="O3" s="1373"/>
      <c r="P3" s="1373"/>
      <c r="Q3" s="1373"/>
      <c r="R3" s="1373"/>
      <c r="S3" s="1373"/>
      <c r="T3" s="1373"/>
      <c r="U3" s="1373"/>
      <c r="V3" s="1373"/>
      <c r="W3" s="1373"/>
    </row>
    <row r="5" spans="1:26" x14ac:dyDescent="0.25">
      <c r="B5" s="219"/>
      <c r="C5" s="219"/>
      <c r="D5" s="1374" t="s">
        <v>366</v>
      </c>
      <c r="E5" s="1374"/>
      <c r="F5" s="1374"/>
      <c r="G5" s="1374"/>
      <c r="H5" s="1374"/>
      <c r="I5" s="1374"/>
      <c r="J5" s="1374"/>
      <c r="K5" s="1374"/>
      <c r="L5" s="219"/>
      <c r="M5" s="1363" t="s">
        <v>340</v>
      </c>
      <c r="N5" s="1363"/>
      <c r="O5" s="1363"/>
      <c r="P5" s="1363"/>
      <c r="Q5" s="1363"/>
      <c r="R5" s="1363"/>
      <c r="S5" s="1363"/>
      <c r="T5" s="1363"/>
      <c r="U5" s="1363"/>
      <c r="V5" s="1363"/>
      <c r="W5" s="1363"/>
      <c r="X5" s="1363"/>
    </row>
    <row r="6" spans="1:26" ht="21" customHeight="1" x14ac:dyDescent="0.25">
      <c r="B6" s="219"/>
      <c r="C6" s="219"/>
      <c r="D6" s="1375"/>
      <c r="E6" s="1375"/>
      <c r="F6" s="1375"/>
      <c r="G6" s="1375"/>
      <c r="H6" s="1375"/>
      <c r="I6" s="1375"/>
      <c r="J6" s="1375"/>
      <c r="K6" s="1375"/>
      <c r="L6" s="219"/>
      <c r="M6" s="1364">
        <v>43830</v>
      </c>
      <c r="N6" s="1365"/>
      <c r="O6" s="1366">
        <v>44196</v>
      </c>
      <c r="P6" s="1367"/>
      <c r="Q6" s="1366">
        <v>44561</v>
      </c>
      <c r="R6" s="1367"/>
      <c r="S6" s="1370">
        <v>44926</v>
      </c>
      <c r="T6" s="1371"/>
      <c r="U6" s="1368">
        <v>45291</v>
      </c>
      <c r="V6" s="1372"/>
      <c r="W6" s="1368">
        <f>J7</f>
        <v>45504</v>
      </c>
      <c r="X6" s="1369"/>
    </row>
    <row r="7" spans="1:26" x14ac:dyDescent="0.25">
      <c r="B7" s="225"/>
      <c r="C7" s="219"/>
      <c r="D7" s="226">
        <v>43465</v>
      </c>
      <c r="E7" s="227">
        <v>43830</v>
      </c>
      <c r="F7" s="228">
        <v>44196</v>
      </c>
      <c r="G7" s="228">
        <v>44561</v>
      </c>
      <c r="H7" s="228">
        <v>44926</v>
      </c>
      <c r="I7" s="228">
        <v>45291</v>
      </c>
      <c r="J7" s="228">
        <f>EVO!J7</f>
        <v>45504</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25">
      <c r="B8" s="225"/>
      <c r="C8" s="219"/>
      <c r="D8" s="234"/>
      <c r="E8" s="234"/>
      <c r="F8" s="234"/>
      <c r="G8" s="297"/>
      <c r="H8" s="297"/>
      <c r="I8" s="297"/>
      <c r="J8" s="234"/>
      <c r="K8" s="234"/>
      <c r="L8" s="219"/>
    </row>
    <row r="9" spans="1:26" ht="15" customHeight="1" x14ac:dyDescent="0.25">
      <c r="B9" s="298" t="s">
        <v>8</v>
      </c>
      <c r="C9" s="219"/>
      <c r="D9" s="299">
        <v>279274</v>
      </c>
      <c r="E9" s="300">
        <v>293661</v>
      </c>
      <c r="F9" s="300">
        <v>310424</v>
      </c>
      <c r="G9" s="254">
        <v>359285</v>
      </c>
      <c r="H9" s="254">
        <v>390413</v>
      </c>
      <c r="I9" s="254">
        <v>421261</v>
      </c>
      <c r="J9" s="301">
        <v>424014</v>
      </c>
      <c r="K9" s="302"/>
      <c r="L9" s="222"/>
      <c r="M9" s="278">
        <v>5.1515715748691182E-2</v>
      </c>
      <c r="N9" s="279">
        <v>14387</v>
      </c>
      <c r="O9" s="280">
        <v>5.7082826796884811E-2</v>
      </c>
      <c r="P9" s="279">
        <v>16763</v>
      </c>
      <c r="Q9" s="280">
        <v>0.15740084529546694</v>
      </c>
      <c r="R9" s="279">
        <f t="shared" ref="R9:R27" si="0">G9-F9</f>
        <v>48861</v>
      </c>
      <c r="S9" s="280">
        <f t="shared" ref="S9:S27" si="1">H9/G9-1</f>
        <v>8.6638740832486683E-2</v>
      </c>
      <c r="T9" s="279">
        <f t="shared" ref="T9:T27" si="2">H9-G9</f>
        <v>31128</v>
      </c>
      <c r="U9" s="280">
        <f>I9/H9-1</f>
        <v>7.9013762349102068E-2</v>
      </c>
      <c r="V9" s="279">
        <f>I9-H9</f>
        <v>30848</v>
      </c>
      <c r="W9" s="280">
        <v>5.6608945494234897E-2</v>
      </c>
      <c r="X9" s="279">
        <v>22717</v>
      </c>
    </row>
    <row r="10" spans="1:26" x14ac:dyDescent="0.25">
      <c r="B10" s="303" t="s">
        <v>7</v>
      </c>
      <c r="C10" s="219"/>
      <c r="D10" s="253">
        <v>34548</v>
      </c>
      <c r="E10" s="254">
        <v>39164</v>
      </c>
      <c r="F10" s="254">
        <v>37313</v>
      </c>
      <c r="G10" s="254">
        <v>41449</v>
      </c>
      <c r="H10" s="254">
        <v>43712</v>
      </c>
      <c r="I10" s="254">
        <v>51888</v>
      </c>
      <c r="J10" s="257">
        <v>54827</v>
      </c>
      <c r="K10" s="304"/>
      <c r="L10" s="219"/>
      <c r="M10" s="256">
        <v>0.13361120759522982</v>
      </c>
      <c r="N10" s="257">
        <v>4616</v>
      </c>
      <c r="O10" s="258">
        <v>-4.726279236033093E-2</v>
      </c>
      <c r="P10" s="257">
        <v>-1851</v>
      </c>
      <c r="Q10" s="258">
        <v>0.11084608581459543</v>
      </c>
      <c r="R10" s="257">
        <f t="shared" si="0"/>
        <v>4136</v>
      </c>
      <c r="S10" s="258">
        <f t="shared" si="1"/>
        <v>5.4597215855629821E-2</v>
      </c>
      <c r="T10" s="257">
        <f t="shared" si="2"/>
        <v>2263</v>
      </c>
      <c r="U10" s="258">
        <f t="shared" ref="U10:U26" si="3">I10/H10-1</f>
        <v>0.18704245973645683</v>
      </c>
      <c r="V10" s="257">
        <f t="shared" ref="V10:V26" si="4">I10-H10</f>
        <v>8176</v>
      </c>
      <c r="W10" s="258">
        <v>0.20790923110817361</v>
      </c>
      <c r="X10" s="257">
        <v>9437</v>
      </c>
    </row>
    <row r="11" spans="1:26" x14ac:dyDescent="0.25">
      <c r="B11" s="303" t="s">
        <v>37</v>
      </c>
      <c r="C11" s="219"/>
      <c r="D11" s="253">
        <v>28413</v>
      </c>
      <c r="E11" s="254">
        <v>27579</v>
      </c>
      <c r="F11" s="254">
        <v>30931</v>
      </c>
      <c r="G11" s="254">
        <v>35120</v>
      </c>
      <c r="H11" s="254">
        <v>36982</v>
      </c>
      <c r="I11" s="254">
        <v>40207</v>
      </c>
      <c r="J11" s="257">
        <v>42374</v>
      </c>
      <c r="L11" s="222"/>
      <c r="M11" s="256">
        <v>-2.9352761060078114E-2</v>
      </c>
      <c r="N11" s="257">
        <v>-834</v>
      </c>
      <c r="O11" s="258">
        <v>0.12154175278291457</v>
      </c>
      <c r="P11" s="257">
        <v>3352</v>
      </c>
      <c r="Q11" s="258">
        <v>0.13543047428146515</v>
      </c>
      <c r="R11" s="257">
        <f t="shared" si="0"/>
        <v>4189</v>
      </c>
      <c r="S11" s="258">
        <f t="shared" si="1"/>
        <v>5.3018223234624129E-2</v>
      </c>
      <c r="T11" s="257">
        <f t="shared" si="2"/>
        <v>1862</v>
      </c>
      <c r="U11" s="258">
        <f t="shared" si="3"/>
        <v>8.7204586014818064E-2</v>
      </c>
      <c r="V11" s="257">
        <f t="shared" si="4"/>
        <v>3225</v>
      </c>
      <c r="W11" s="258">
        <v>0.10816465296302114</v>
      </c>
      <c r="X11" s="257">
        <v>4136</v>
      </c>
    </row>
    <row r="12" spans="1:26" x14ac:dyDescent="0.25">
      <c r="B12" s="303" t="s">
        <v>38</v>
      </c>
      <c r="C12" s="219"/>
      <c r="D12" s="253">
        <v>22115</v>
      </c>
      <c r="E12" s="254">
        <v>28653</v>
      </c>
      <c r="F12" s="254">
        <v>36929</v>
      </c>
      <c r="G12" s="254">
        <v>39491</v>
      </c>
      <c r="H12" s="254">
        <v>42042</v>
      </c>
      <c r="I12" s="254">
        <v>47979</v>
      </c>
      <c r="J12" s="257">
        <v>50851</v>
      </c>
      <c r="L12" s="222"/>
      <c r="M12" s="256">
        <v>0.29563644585123217</v>
      </c>
      <c r="N12" s="257">
        <v>6538</v>
      </c>
      <c r="O12" s="258">
        <v>0.28883537500436263</v>
      </c>
      <c r="P12" s="257">
        <v>8276</v>
      </c>
      <c r="Q12" s="258">
        <v>6.9376370873839077E-2</v>
      </c>
      <c r="R12" s="257">
        <f t="shared" si="0"/>
        <v>2562</v>
      </c>
      <c r="S12" s="258">
        <f t="shared" si="1"/>
        <v>6.4596996784077376E-2</v>
      </c>
      <c r="T12" s="257">
        <f t="shared" si="2"/>
        <v>2551</v>
      </c>
      <c r="U12" s="258">
        <f t="shared" si="3"/>
        <v>0.14121592693021268</v>
      </c>
      <c r="V12" s="257">
        <f t="shared" si="4"/>
        <v>5937</v>
      </c>
      <c r="W12" s="258">
        <v>0.13042415080917658</v>
      </c>
      <c r="X12" s="257">
        <v>5867</v>
      </c>
    </row>
    <row r="13" spans="1:26" x14ac:dyDescent="0.25">
      <c r="B13" s="303" t="s">
        <v>6</v>
      </c>
      <c r="C13" s="219"/>
      <c r="D13" s="253">
        <v>22532</v>
      </c>
      <c r="E13" s="254">
        <v>24418</v>
      </c>
      <c r="F13" s="254">
        <v>26624</v>
      </c>
      <c r="G13" s="254">
        <v>28747</v>
      </c>
      <c r="H13" s="254">
        <v>38665</v>
      </c>
      <c r="I13" s="254">
        <v>45957</v>
      </c>
      <c r="J13" s="257">
        <v>49429</v>
      </c>
      <c r="K13" s="304"/>
      <c r="L13" s="219"/>
      <c r="M13" s="256">
        <v>8.3703177702822762E-2</v>
      </c>
      <c r="N13" s="257">
        <v>1886</v>
      </c>
      <c r="O13" s="258">
        <v>9.0343189450405426E-2</v>
      </c>
      <c r="P13" s="257">
        <v>2206</v>
      </c>
      <c r="Q13" s="258">
        <v>7.9740084134615419E-2</v>
      </c>
      <c r="R13" s="257">
        <f t="shared" si="0"/>
        <v>2123</v>
      </c>
      <c r="S13" s="258">
        <f t="shared" si="1"/>
        <v>0.34500991407799075</v>
      </c>
      <c r="T13" s="257">
        <f t="shared" si="2"/>
        <v>9918</v>
      </c>
      <c r="U13" s="258">
        <f t="shared" si="3"/>
        <v>0.1885943359627571</v>
      </c>
      <c r="V13" s="257">
        <f t="shared" si="4"/>
        <v>7292</v>
      </c>
      <c r="W13" s="258">
        <v>0.13192726939635424</v>
      </c>
      <c r="X13" s="257">
        <v>5761</v>
      </c>
      <c r="Z13" s="224"/>
    </row>
    <row r="14" spans="1:26" x14ac:dyDescent="0.25">
      <c r="B14" s="303" t="s">
        <v>5</v>
      </c>
      <c r="C14" s="219"/>
      <c r="D14" s="253">
        <v>18016</v>
      </c>
      <c r="E14" s="254">
        <v>26271</v>
      </c>
      <c r="F14" s="254">
        <v>26136</v>
      </c>
      <c r="G14" s="254">
        <v>26969</v>
      </c>
      <c r="H14" s="254">
        <v>27567</v>
      </c>
      <c r="I14" s="254">
        <v>26847</v>
      </c>
      <c r="J14" s="257">
        <v>28231</v>
      </c>
      <c r="L14" s="222"/>
      <c r="M14" s="256">
        <v>0.45820381882770866</v>
      </c>
      <c r="N14" s="257">
        <v>8255</v>
      </c>
      <c r="O14" s="258">
        <v>-5.1387461459403427E-3</v>
      </c>
      <c r="P14" s="257">
        <v>-135</v>
      </c>
      <c r="Q14" s="258">
        <v>3.1871747780838788E-2</v>
      </c>
      <c r="R14" s="257">
        <f t="shared" si="0"/>
        <v>833</v>
      </c>
      <c r="S14" s="258">
        <f t="shared" si="1"/>
        <v>2.2173606733657092E-2</v>
      </c>
      <c r="T14" s="257">
        <f t="shared" si="2"/>
        <v>598</v>
      </c>
      <c r="U14" s="258">
        <f t="shared" si="3"/>
        <v>-2.611818478615735E-2</v>
      </c>
      <c r="V14" s="257">
        <f t="shared" si="4"/>
        <v>-720</v>
      </c>
      <c r="W14" s="258">
        <v>1.5942133294947425E-2</v>
      </c>
      <c r="X14" s="257">
        <v>443</v>
      </c>
      <c r="Z14" s="224"/>
    </row>
    <row r="15" spans="1:26" x14ac:dyDescent="0.25">
      <c r="B15" s="303" t="s">
        <v>4</v>
      </c>
      <c r="C15" s="219"/>
      <c r="D15" s="253">
        <v>125565</v>
      </c>
      <c r="E15" s="254">
        <v>139852</v>
      </c>
      <c r="F15" s="254">
        <v>141310</v>
      </c>
      <c r="G15" s="254">
        <v>148050</v>
      </c>
      <c r="H15" s="254">
        <v>153910</v>
      </c>
      <c r="I15" s="254">
        <v>168591</v>
      </c>
      <c r="J15" s="257">
        <v>171175</v>
      </c>
      <c r="L15" s="222"/>
      <c r="M15" s="256">
        <v>0.11378170668578025</v>
      </c>
      <c r="N15" s="257">
        <v>14287</v>
      </c>
      <c r="O15" s="258">
        <v>1.0425306752853025E-2</v>
      </c>
      <c r="P15" s="257">
        <v>1458</v>
      </c>
      <c r="Q15" s="258">
        <v>4.7696553676314535E-2</v>
      </c>
      <c r="R15" s="257">
        <f t="shared" si="0"/>
        <v>6740</v>
      </c>
      <c r="S15" s="258">
        <f t="shared" si="1"/>
        <v>3.9581222559945894E-2</v>
      </c>
      <c r="T15" s="257">
        <f t="shared" si="2"/>
        <v>5860</v>
      </c>
      <c r="U15" s="258">
        <f t="shared" si="3"/>
        <v>9.5386914430511283E-2</v>
      </c>
      <c r="V15" s="257">
        <f t="shared" si="4"/>
        <v>14681</v>
      </c>
      <c r="W15" s="258">
        <v>4.6506651667807875E-2</v>
      </c>
      <c r="X15" s="257">
        <v>7607</v>
      </c>
      <c r="Z15" s="224"/>
    </row>
    <row r="16" spans="1:26" x14ac:dyDescent="0.25">
      <c r="B16" s="303" t="s">
        <v>40</v>
      </c>
      <c r="C16" s="219"/>
      <c r="D16" s="253">
        <v>69490</v>
      </c>
      <c r="E16" s="254">
        <v>75685</v>
      </c>
      <c r="F16" s="254">
        <v>73889</v>
      </c>
      <c r="G16" s="254">
        <v>80243</v>
      </c>
      <c r="H16" s="254">
        <v>85666</v>
      </c>
      <c r="I16" s="254">
        <v>97263</v>
      </c>
      <c r="J16" s="257">
        <v>100411</v>
      </c>
      <c r="L16" s="222"/>
      <c r="M16" s="256">
        <v>8.9149517916246923E-2</v>
      </c>
      <c r="N16" s="257">
        <v>6195</v>
      </c>
      <c r="O16" s="258">
        <v>-2.372993327607853E-2</v>
      </c>
      <c r="P16" s="257">
        <v>-1796</v>
      </c>
      <c r="Q16" s="258">
        <v>8.5993855648337281E-2</v>
      </c>
      <c r="R16" s="257">
        <f t="shared" si="0"/>
        <v>6354</v>
      </c>
      <c r="S16" s="258">
        <f t="shared" si="1"/>
        <v>6.7582219009757916E-2</v>
      </c>
      <c r="T16" s="257">
        <f t="shared" si="2"/>
        <v>5423</v>
      </c>
      <c r="U16" s="258">
        <f t="shared" si="3"/>
        <v>0.13537459435481991</v>
      </c>
      <c r="V16" s="257">
        <f t="shared" si="4"/>
        <v>11597</v>
      </c>
      <c r="W16" s="258">
        <v>7.952566280344886E-2</v>
      </c>
      <c r="X16" s="257">
        <v>7397</v>
      </c>
      <c r="Z16" s="224"/>
    </row>
    <row r="17" spans="2:28" x14ac:dyDescent="0.25">
      <c r="B17" s="303" t="s">
        <v>41</v>
      </c>
      <c r="C17" s="219"/>
      <c r="D17" s="253">
        <v>192995</v>
      </c>
      <c r="E17" s="254">
        <v>203003</v>
      </c>
      <c r="F17" s="254">
        <v>193486</v>
      </c>
      <c r="G17" s="254">
        <v>203102</v>
      </c>
      <c r="H17" s="254">
        <v>227045</v>
      </c>
      <c r="I17" s="254">
        <v>245461</v>
      </c>
      <c r="J17" s="257">
        <v>267290</v>
      </c>
      <c r="L17" s="222"/>
      <c r="M17" s="256">
        <v>5.1856265706365479E-2</v>
      </c>
      <c r="N17" s="257">
        <v>10008</v>
      </c>
      <c r="O17" s="258">
        <v>-4.6881080575163936E-2</v>
      </c>
      <c r="P17" s="257">
        <v>-9517</v>
      </c>
      <c r="Q17" s="258">
        <v>4.9698686209854959E-2</v>
      </c>
      <c r="R17" s="257">
        <f t="shared" si="0"/>
        <v>9616</v>
      </c>
      <c r="S17" s="258">
        <f t="shared" si="1"/>
        <v>0.11788657915727074</v>
      </c>
      <c r="T17" s="257">
        <f t="shared" si="2"/>
        <v>23943</v>
      </c>
      <c r="U17" s="258">
        <f t="shared" si="3"/>
        <v>8.1111673897245051E-2</v>
      </c>
      <c r="V17" s="257">
        <f t="shared" si="4"/>
        <v>18416</v>
      </c>
      <c r="W17" s="258">
        <v>0.11323057187956831</v>
      </c>
      <c r="X17" s="257">
        <v>27187</v>
      </c>
      <c r="Z17" s="224"/>
    </row>
    <row r="18" spans="2:28" x14ac:dyDescent="0.25">
      <c r="B18" s="303" t="s">
        <v>3</v>
      </c>
      <c r="C18" s="219"/>
      <c r="D18" s="253">
        <v>77342</v>
      </c>
      <c r="E18" s="254">
        <v>94194</v>
      </c>
      <c r="F18" s="254">
        <v>109857</v>
      </c>
      <c r="G18" s="254">
        <v>128089</v>
      </c>
      <c r="H18" s="254">
        <v>169532</v>
      </c>
      <c r="I18" s="254">
        <v>200429</v>
      </c>
      <c r="J18" s="257">
        <v>245464</v>
      </c>
      <c r="L18" s="222"/>
      <c r="M18" s="256">
        <v>0.21788937446665457</v>
      </c>
      <c r="N18" s="257">
        <v>16852</v>
      </c>
      <c r="O18" s="258">
        <v>0.1662844767182623</v>
      </c>
      <c r="P18" s="257">
        <v>15663</v>
      </c>
      <c r="Q18" s="258">
        <v>0.16596120411079851</v>
      </c>
      <c r="R18" s="257">
        <f t="shared" si="0"/>
        <v>18232</v>
      </c>
      <c r="S18" s="258">
        <f t="shared" si="1"/>
        <v>0.32354847020431099</v>
      </c>
      <c r="T18" s="257">
        <f t="shared" si="2"/>
        <v>41443</v>
      </c>
      <c r="U18" s="258">
        <f t="shared" si="3"/>
        <v>0.18224877899157677</v>
      </c>
      <c r="V18" s="257">
        <f t="shared" si="4"/>
        <v>30897</v>
      </c>
      <c r="W18" s="258">
        <v>0.28463394338408077</v>
      </c>
      <c r="X18" s="257">
        <v>54387</v>
      </c>
      <c r="Z18" s="224"/>
    </row>
    <row r="19" spans="2:28" x14ac:dyDescent="0.25">
      <c r="B19" s="303" t="s">
        <v>2</v>
      </c>
      <c r="C19" s="219"/>
      <c r="D19" s="253">
        <v>31925</v>
      </c>
      <c r="E19" s="254">
        <v>31136</v>
      </c>
      <c r="F19" s="254">
        <v>31717</v>
      </c>
      <c r="G19" s="254">
        <v>33614</v>
      </c>
      <c r="H19" s="254">
        <v>36559</v>
      </c>
      <c r="I19" s="254">
        <v>40743</v>
      </c>
      <c r="J19" s="257">
        <v>43110</v>
      </c>
      <c r="K19" s="304"/>
      <c r="L19" s="219"/>
      <c r="M19" s="256">
        <v>-2.4714173844949117E-2</v>
      </c>
      <c r="N19" s="257">
        <v>-789</v>
      </c>
      <c r="O19" s="258">
        <v>1.8660071942446121E-2</v>
      </c>
      <c r="P19" s="257">
        <v>581</v>
      </c>
      <c r="Q19" s="258">
        <v>5.9810196424630258E-2</v>
      </c>
      <c r="R19" s="257">
        <f t="shared" si="0"/>
        <v>1897</v>
      </c>
      <c r="S19" s="258">
        <f t="shared" si="1"/>
        <v>8.7612304396977425E-2</v>
      </c>
      <c r="T19" s="257">
        <f t="shared" si="2"/>
        <v>2945</v>
      </c>
      <c r="U19" s="258">
        <f t="shared" si="3"/>
        <v>0.11444514346672507</v>
      </c>
      <c r="V19" s="257">
        <f t="shared" si="4"/>
        <v>4184</v>
      </c>
      <c r="W19" s="258">
        <v>0.10396927016645319</v>
      </c>
      <c r="X19" s="257">
        <v>4060</v>
      </c>
      <c r="Z19" s="224"/>
    </row>
    <row r="20" spans="2:28" x14ac:dyDescent="0.25">
      <c r="B20" s="303" t="s">
        <v>35</v>
      </c>
      <c r="C20" s="219"/>
      <c r="D20" s="253">
        <v>70220</v>
      </c>
      <c r="E20" s="254">
        <v>72627</v>
      </c>
      <c r="F20" s="254">
        <v>73730</v>
      </c>
      <c r="G20" s="254">
        <v>77158</v>
      </c>
      <c r="H20" s="254">
        <v>82694</v>
      </c>
      <c r="I20" s="254">
        <v>89704</v>
      </c>
      <c r="J20" s="257">
        <v>97644</v>
      </c>
      <c r="L20" s="222"/>
      <c r="M20" s="256">
        <v>3.4277983480489826E-2</v>
      </c>
      <c r="N20" s="257">
        <v>2407</v>
      </c>
      <c r="O20" s="258">
        <v>1.518718933729879E-2</v>
      </c>
      <c r="P20" s="257">
        <v>1103</v>
      </c>
      <c r="Q20" s="258">
        <v>4.6493964464939586E-2</v>
      </c>
      <c r="R20" s="257">
        <f t="shared" si="0"/>
        <v>3428</v>
      </c>
      <c r="S20" s="258">
        <f t="shared" si="1"/>
        <v>7.1748878923766801E-2</v>
      </c>
      <c r="T20" s="257">
        <f t="shared" si="2"/>
        <v>5536</v>
      </c>
      <c r="U20" s="258">
        <f t="shared" si="3"/>
        <v>8.4770358188018369E-2</v>
      </c>
      <c r="V20" s="257">
        <f t="shared" si="4"/>
        <v>7010</v>
      </c>
      <c r="W20" s="258">
        <v>0.10972962529407093</v>
      </c>
      <c r="X20" s="257">
        <v>9655</v>
      </c>
      <c r="Z20" s="224"/>
    </row>
    <row r="21" spans="2:28" x14ac:dyDescent="0.25">
      <c r="B21" s="303" t="s">
        <v>42</v>
      </c>
      <c r="C21" s="219"/>
      <c r="D21" s="253">
        <v>187101</v>
      </c>
      <c r="E21" s="254">
        <v>187165</v>
      </c>
      <c r="F21" s="254">
        <v>169910</v>
      </c>
      <c r="G21" s="254">
        <v>198080</v>
      </c>
      <c r="H21" s="254">
        <v>218173</v>
      </c>
      <c r="I21" s="254">
        <v>243836</v>
      </c>
      <c r="J21" s="257">
        <v>256713</v>
      </c>
      <c r="L21" s="222"/>
      <c r="M21" s="256">
        <v>3.4206123965141444E-4</v>
      </c>
      <c r="N21" s="257">
        <v>64</v>
      </c>
      <c r="O21" s="258">
        <v>-9.2191381935725181E-2</v>
      </c>
      <c r="P21" s="257">
        <v>-17255</v>
      </c>
      <c r="Q21" s="258">
        <v>0.16579365546465774</v>
      </c>
      <c r="R21" s="257">
        <f t="shared" si="0"/>
        <v>28170</v>
      </c>
      <c r="S21" s="258">
        <f t="shared" si="1"/>
        <v>0.10143881260096932</v>
      </c>
      <c r="T21" s="257">
        <f t="shared" si="2"/>
        <v>20093</v>
      </c>
      <c r="U21" s="258">
        <f t="shared" si="3"/>
        <v>0.11762683741801228</v>
      </c>
      <c r="V21" s="257">
        <f t="shared" si="4"/>
        <v>25663</v>
      </c>
      <c r="W21" s="258">
        <v>0.1185069320390042</v>
      </c>
      <c r="X21" s="257">
        <v>27199</v>
      </c>
      <c r="Z21" s="224"/>
    </row>
    <row r="22" spans="2:28" x14ac:dyDescent="0.25">
      <c r="B22" s="303" t="s">
        <v>43</v>
      </c>
      <c r="C22" s="219"/>
      <c r="D22" s="253">
        <v>43902</v>
      </c>
      <c r="E22" s="254">
        <v>44054</v>
      </c>
      <c r="F22" s="254">
        <v>44045</v>
      </c>
      <c r="G22" s="254">
        <v>46064</v>
      </c>
      <c r="H22" s="254">
        <v>47227</v>
      </c>
      <c r="I22" s="254">
        <v>50551</v>
      </c>
      <c r="J22" s="257">
        <v>56307</v>
      </c>
      <c r="L22" s="222"/>
      <c r="M22" s="256">
        <v>3.4622568447906232E-3</v>
      </c>
      <c r="N22" s="257">
        <v>152</v>
      </c>
      <c r="O22" s="258">
        <v>-2.0429472919603064E-4</v>
      </c>
      <c r="P22" s="257">
        <v>-9</v>
      </c>
      <c r="Q22" s="258">
        <v>4.5839482347598937E-2</v>
      </c>
      <c r="R22" s="257">
        <f t="shared" si="0"/>
        <v>2019</v>
      </c>
      <c r="S22" s="258">
        <f t="shared" si="1"/>
        <v>2.5247481764501645E-2</v>
      </c>
      <c r="T22" s="257">
        <f t="shared" si="2"/>
        <v>1163</v>
      </c>
      <c r="U22" s="258">
        <f t="shared" si="3"/>
        <v>7.0383467084506712E-2</v>
      </c>
      <c r="V22" s="257">
        <f t="shared" si="4"/>
        <v>3324</v>
      </c>
      <c r="W22" s="258">
        <v>0.1403718405703176</v>
      </c>
      <c r="X22" s="257">
        <v>6931</v>
      </c>
      <c r="Z22" s="224"/>
    </row>
    <row r="23" spans="2:28" x14ac:dyDescent="0.25">
      <c r="B23" s="303" t="s">
        <v>44</v>
      </c>
      <c r="C23" s="219"/>
      <c r="D23" s="253">
        <v>17706</v>
      </c>
      <c r="E23" s="254">
        <v>17755</v>
      </c>
      <c r="F23" s="254">
        <v>17268</v>
      </c>
      <c r="G23" s="254">
        <v>18123</v>
      </c>
      <c r="H23" s="254">
        <v>20187</v>
      </c>
      <c r="I23" s="254">
        <v>22154</v>
      </c>
      <c r="J23" s="257">
        <v>22727</v>
      </c>
      <c r="K23" s="304"/>
      <c r="L23" s="219"/>
      <c r="M23" s="256">
        <v>2.7674234722692148E-3</v>
      </c>
      <c r="N23" s="257">
        <v>49</v>
      </c>
      <c r="O23" s="258">
        <v>-2.7428893269501597E-2</v>
      </c>
      <c r="P23" s="257">
        <v>-487</v>
      </c>
      <c r="Q23" s="258">
        <v>4.9513551077136952E-2</v>
      </c>
      <c r="R23" s="257">
        <f t="shared" si="0"/>
        <v>855</v>
      </c>
      <c r="S23" s="258">
        <f t="shared" si="1"/>
        <v>0.11388842906803509</v>
      </c>
      <c r="T23" s="257">
        <f t="shared" si="2"/>
        <v>2064</v>
      </c>
      <c r="U23" s="258">
        <f t="shared" si="3"/>
        <v>9.743894585624413E-2</v>
      </c>
      <c r="V23" s="257">
        <f t="shared" si="4"/>
        <v>1967</v>
      </c>
      <c r="W23" s="258">
        <v>7.2028301886792434E-2</v>
      </c>
      <c r="X23" s="257">
        <v>1527</v>
      </c>
      <c r="Z23" s="224"/>
    </row>
    <row r="24" spans="2:28" x14ac:dyDescent="0.25">
      <c r="B24" s="303" t="s">
        <v>45</v>
      </c>
      <c r="C24" s="219"/>
      <c r="D24" s="253">
        <v>84144</v>
      </c>
      <c r="E24" s="254">
        <v>89779</v>
      </c>
      <c r="F24" s="254">
        <v>88748</v>
      </c>
      <c r="G24" s="254">
        <v>89865</v>
      </c>
      <c r="H24" s="254">
        <v>89904</v>
      </c>
      <c r="I24" s="254">
        <v>94658</v>
      </c>
      <c r="J24" s="257">
        <v>98353</v>
      </c>
      <c r="L24" s="222"/>
      <c r="M24" s="256">
        <v>6.6968530138809657E-2</v>
      </c>
      <c r="N24" s="257">
        <v>5635</v>
      </c>
      <c r="O24" s="258">
        <v>-1.1483754552846448E-2</v>
      </c>
      <c r="P24" s="257">
        <v>-1031</v>
      </c>
      <c r="Q24" s="258">
        <v>1.2586199125614206E-2</v>
      </c>
      <c r="R24" s="257">
        <f t="shared" si="0"/>
        <v>1117</v>
      </c>
      <c r="S24" s="258">
        <f t="shared" si="1"/>
        <v>4.3398430979801894E-4</v>
      </c>
      <c r="T24" s="257">
        <f t="shared" si="2"/>
        <v>39</v>
      </c>
      <c r="U24" s="258">
        <f t="shared" si="3"/>
        <v>5.2878626090051561E-2</v>
      </c>
      <c r="V24" s="257">
        <f t="shared" si="4"/>
        <v>4754</v>
      </c>
      <c r="W24" s="258">
        <v>5.6934071248186502E-2</v>
      </c>
      <c r="X24" s="257">
        <v>5298</v>
      </c>
      <c r="Z24" s="224"/>
    </row>
    <row r="25" spans="2:28" x14ac:dyDescent="0.25">
      <c r="B25" s="303" t="s">
        <v>46</v>
      </c>
      <c r="C25" s="219"/>
      <c r="D25" s="253">
        <v>11661</v>
      </c>
      <c r="E25" s="254">
        <v>12152</v>
      </c>
      <c r="F25" s="254">
        <v>11213</v>
      </c>
      <c r="G25" s="254">
        <v>11764</v>
      </c>
      <c r="H25" s="254">
        <v>12841</v>
      </c>
      <c r="I25" s="254">
        <v>13957</v>
      </c>
      <c r="J25" s="257">
        <v>14118</v>
      </c>
      <c r="L25" s="222"/>
      <c r="M25" s="256">
        <v>4.2106165851985233E-2</v>
      </c>
      <c r="N25" s="257">
        <v>491</v>
      </c>
      <c r="O25" s="258">
        <v>-7.7271231073074431E-2</v>
      </c>
      <c r="P25" s="257">
        <v>-939</v>
      </c>
      <c r="Q25" s="258">
        <v>4.9139391777401231E-2</v>
      </c>
      <c r="R25" s="257">
        <f t="shared" si="0"/>
        <v>551</v>
      </c>
      <c r="S25" s="258">
        <f t="shared" si="1"/>
        <v>9.1550493029581848E-2</v>
      </c>
      <c r="T25" s="257">
        <f t="shared" si="2"/>
        <v>1077</v>
      </c>
      <c r="U25" s="258">
        <f t="shared" si="3"/>
        <v>8.6909119227474463E-2</v>
      </c>
      <c r="V25" s="257">
        <f t="shared" si="4"/>
        <v>1116</v>
      </c>
      <c r="W25" s="258">
        <v>2.8034661035462038E-2</v>
      </c>
      <c r="X25" s="257">
        <v>385</v>
      </c>
      <c r="Z25" s="224"/>
    </row>
    <row r="26" spans="2:28" x14ac:dyDescent="0.25">
      <c r="B26" s="305" t="s">
        <v>1</v>
      </c>
      <c r="C26" s="219"/>
      <c r="D26" s="260">
        <v>3710</v>
      </c>
      <c r="E26" s="261">
        <v>3873</v>
      </c>
      <c r="F26" s="261">
        <v>3677</v>
      </c>
      <c r="G26" s="261">
        <v>3992</v>
      </c>
      <c r="H26" s="261">
        <v>4310</v>
      </c>
      <c r="I26" s="261">
        <v>4565</v>
      </c>
      <c r="J26" s="265">
        <v>4871</v>
      </c>
      <c r="K26" s="1227"/>
      <c r="L26" s="219"/>
      <c r="M26" s="264">
        <v>4.3935309973045733E-2</v>
      </c>
      <c r="N26" s="265">
        <v>163</v>
      </c>
      <c r="O26" s="266">
        <v>-5.060676478182291E-2</v>
      </c>
      <c r="P26" s="265">
        <v>-196</v>
      </c>
      <c r="Q26" s="266">
        <v>8.5667663856404674E-2</v>
      </c>
      <c r="R26" s="265">
        <f t="shared" si="0"/>
        <v>315</v>
      </c>
      <c r="S26" s="266">
        <f t="shared" si="1"/>
        <v>7.965931863727449E-2</v>
      </c>
      <c r="T26" s="265">
        <f t="shared" si="2"/>
        <v>318</v>
      </c>
      <c r="U26" s="266">
        <f t="shared" si="3"/>
        <v>5.9164733178654227E-2</v>
      </c>
      <c r="V26" s="265">
        <f t="shared" si="4"/>
        <v>255</v>
      </c>
      <c r="W26" s="266">
        <v>0.10228558497397611</v>
      </c>
      <c r="X26" s="265">
        <v>452</v>
      </c>
      <c r="Z26" s="224"/>
      <c r="AA26" s="224"/>
      <c r="AB26" s="286"/>
    </row>
    <row r="27" spans="2:28" x14ac:dyDescent="0.25">
      <c r="B27" s="235" t="s">
        <v>0</v>
      </c>
      <c r="C27" s="219"/>
      <c r="D27" s="1228">
        <f t="shared" ref="D27:J27" si="5">SUM(D9:D26)</f>
        <v>1320659</v>
      </c>
      <c r="E27" s="306">
        <f t="shared" si="5"/>
        <v>1411021</v>
      </c>
      <c r="F27" s="307">
        <f t="shared" si="5"/>
        <v>1427207</v>
      </c>
      <c r="G27" s="306">
        <f t="shared" si="5"/>
        <v>1569205</v>
      </c>
      <c r="H27" s="307">
        <v>1727429</v>
      </c>
      <c r="I27" s="306">
        <v>1906051</v>
      </c>
      <c r="J27" s="306">
        <f t="shared" si="5"/>
        <v>2027909</v>
      </c>
      <c r="K27" s="308"/>
      <c r="L27" s="222"/>
      <c r="M27" s="240">
        <f t="shared" ref="M27" si="6">E27/D27-1</f>
        <v>6.842190149008931E-2</v>
      </c>
      <c r="N27" s="241">
        <f t="shared" ref="N27" si="7">E27-D27</f>
        <v>90362</v>
      </c>
      <c r="O27" s="242">
        <f t="shared" ref="O27" si="8">F27/E27-1</f>
        <v>1.1471126227037054E-2</v>
      </c>
      <c r="P27" s="243">
        <f t="shared" ref="P27" si="9">F27-E27</f>
        <v>16186</v>
      </c>
      <c r="Q27" s="242">
        <f t="shared" ref="Q27" si="10">G27/F27-1</f>
        <v>9.9493626362538778E-2</v>
      </c>
      <c r="R27" s="237">
        <f t="shared" si="0"/>
        <v>141998</v>
      </c>
      <c r="S27" s="242">
        <f t="shared" si="1"/>
        <v>0.10083067540569912</v>
      </c>
      <c r="T27" s="243">
        <f t="shared" si="2"/>
        <v>158224</v>
      </c>
      <c r="U27" s="309">
        <f>I27/H27-1</f>
        <v>0.10340338155721596</v>
      </c>
      <c r="V27" s="237">
        <f>I27-H27</f>
        <v>178622</v>
      </c>
      <c r="W27" s="242">
        <v>0.10968539445121461</v>
      </c>
      <c r="X27" s="243">
        <v>200446</v>
      </c>
    </row>
    <row r="28" spans="2:28" x14ac:dyDescent="0.2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64"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700-000007000000}">
          <x14:colorSeries rgb="FF376092"/>
          <x14:colorNegative rgb="FFD00000"/>
          <x14:colorAxis rgb="FF000000"/>
          <x14:colorMarkers rgb="FFD00000"/>
          <x14:colorFirst rgb="FFD00000"/>
          <x14:colorLast rgb="FFD00000"/>
          <x14:colorHigh rgb="FFD00000"/>
          <x14:colorLow rgb="FFD00000"/>
          <x14:sparklines>
            <x14:sparkline>
              <xm:f>EVO_prest!D9:J9</xm:f>
              <xm:sqref>K9</xm:sqref>
            </x14:sparkline>
            <x14:sparkline>
              <xm:f>EVO_prest!D10:J10</xm:f>
              <xm:sqref>K10</xm:sqref>
            </x14:sparkline>
            <x14:sparkline>
              <xm:f>EVO_prest!D11:J11</xm:f>
              <xm:sqref>K11</xm:sqref>
            </x14:sparkline>
            <x14:sparkline>
              <xm:f>EVO_prest!D12:J12</xm:f>
              <xm:sqref>K12</xm:sqref>
            </x14:sparkline>
            <x14:sparkline>
              <xm:f>EVO_prest!D13:J13</xm:f>
              <xm:sqref>K13</xm:sqref>
            </x14:sparkline>
            <x14:sparkline>
              <xm:f>EVO_prest!D14:J14</xm:f>
              <xm:sqref>K14</xm:sqref>
            </x14:sparkline>
            <x14:sparkline>
              <xm:f>EVO_prest!D15:J15</xm:f>
              <xm:sqref>K15</xm:sqref>
            </x14:sparkline>
            <x14:sparkline>
              <xm:f>EVO_prest!D16:J16</xm:f>
              <xm:sqref>K16</xm:sqref>
            </x14:sparkline>
            <x14:sparkline>
              <xm:f>EVO_prest!D17:J17</xm:f>
              <xm:sqref>K17</xm:sqref>
            </x14:sparkline>
            <x14:sparkline>
              <xm:f>EVO_prest!D18:J18</xm:f>
              <xm:sqref>K18</xm:sqref>
            </x14:sparkline>
            <x14:sparkline>
              <xm:f>EVO_prest!D19:J19</xm:f>
              <xm:sqref>K19</xm:sqref>
            </x14:sparkline>
            <x14:sparkline>
              <xm:f>EVO_prest!D20:J20</xm:f>
              <xm:sqref>K20</xm:sqref>
            </x14:sparkline>
            <x14:sparkline>
              <xm:f>EVO_prest!D21:J21</xm:f>
              <xm:sqref>K21</xm:sqref>
            </x14:sparkline>
            <x14:sparkline>
              <xm:f>EVO_prest!D22:J22</xm:f>
              <xm:sqref>K22</xm:sqref>
            </x14:sparkline>
            <x14:sparkline>
              <xm:f>EVO_prest!D23:J23</xm:f>
              <xm:sqref>K23</xm:sqref>
            </x14:sparkline>
            <x14:sparkline>
              <xm:f>EVO_prest!D24:J24</xm:f>
              <xm:sqref>K24</xm:sqref>
            </x14:sparkline>
            <x14:sparkline>
              <xm:f>EVO_prest!D25:J25</xm:f>
              <xm:sqref>K25</xm:sqref>
            </x14:sparkline>
            <x14:sparkline>
              <xm:f>EVO_prest!D26:J26</xm:f>
              <xm:sqref>K26</xm:sqref>
            </x14:sparkline>
            <x14:sparkline>
              <xm:f>EVO_prest!D27:J27</xm:f>
              <xm:sqref>K27</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86">
    <tabColor theme="0"/>
    <pageSetUpPr fitToPage="1"/>
  </sheetPr>
  <dimension ref="A1:BA46"/>
  <sheetViews>
    <sheetView showGridLines="0" zoomScaleNormal="10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76"/>
      <c r="C2" s="1376"/>
    </row>
    <row r="3" spans="1:53" s="345" customFormat="1" ht="4.5" customHeight="1" x14ac:dyDescent="0.2">
      <c r="B3" s="1377"/>
      <c r="C3" s="1377"/>
    </row>
    <row r="4" spans="1:53" s="345" customFormat="1" ht="17.25" customHeight="1" x14ac:dyDescent="0.2">
      <c r="A4" s="1378" t="s">
        <v>391</v>
      </c>
      <c r="B4" s="1378"/>
      <c r="C4" s="1378"/>
      <c r="D4" s="1378"/>
      <c r="E4" s="1378"/>
      <c r="F4" s="1378"/>
      <c r="G4" s="1378"/>
      <c r="H4" s="1378"/>
      <c r="I4" s="1378"/>
      <c r="J4" s="1378"/>
      <c r="K4" s="1378"/>
      <c r="L4" s="1378"/>
      <c r="M4" s="1378"/>
      <c r="N4" s="1378"/>
      <c r="O4" s="1378"/>
      <c r="P4" s="1378"/>
      <c r="Q4" s="1378"/>
      <c r="R4" s="1378"/>
      <c r="S4" s="1378"/>
      <c r="T4" s="1378"/>
      <c r="U4" s="1378"/>
      <c r="V4" s="1378"/>
      <c r="W4" s="1378"/>
      <c r="X4" s="1378"/>
      <c r="Y4" s="1378"/>
      <c r="Z4" s="1378"/>
      <c r="AA4" s="1378"/>
      <c r="AB4" s="1378"/>
      <c r="AC4" s="1378"/>
    </row>
    <row r="5" spans="1:53" s="345" customFormat="1" ht="17.25" customHeight="1" x14ac:dyDescent="0.2">
      <c r="B5" s="1379"/>
      <c r="C5" s="1379"/>
      <c r="D5" s="1379"/>
      <c r="E5" s="1379"/>
      <c r="F5" s="1379"/>
      <c r="G5" s="1379"/>
      <c r="H5" s="1379"/>
      <c r="I5" s="1379"/>
      <c r="J5" s="1379"/>
      <c r="K5" s="1379"/>
      <c r="L5" s="1379"/>
      <c r="M5" s="1379"/>
      <c r="N5" s="1379"/>
      <c r="O5" s="1379"/>
      <c r="P5" s="1379"/>
      <c r="Q5" s="1379"/>
      <c r="R5" s="1379"/>
      <c r="S5" s="1379"/>
      <c r="T5" s="1379"/>
      <c r="U5" s="1379"/>
      <c r="V5" s="1379"/>
      <c r="W5" s="1379"/>
      <c r="X5" s="1379"/>
      <c r="Y5" s="1379"/>
      <c r="Z5" s="1379"/>
      <c r="AA5" s="1379"/>
      <c r="AB5" s="1379"/>
      <c r="AC5" s="1379"/>
    </row>
    <row r="6" spans="1:53" s="345" customFormat="1" ht="6" customHeight="1" x14ac:dyDescent="0.2"/>
    <row r="7" spans="1:53" s="322" customFormat="1" ht="12.75" customHeight="1" x14ac:dyDescent="0.2">
      <c r="A7" s="316"/>
      <c r="B7" s="1380" t="s">
        <v>12</v>
      </c>
      <c r="C7" s="317"/>
      <c r="D7" s="1383" t="s">
        <v>475</v>
      </c>
      <c r="E7" s="1384"/>
      <c r="F7" s="1384"/>
      <c r="G7" s="1384"/>
      <c r="H7" s="1384"/>
      <c r="I7" s="318"/>
      <c r="J7" s="1387"/>
      <c r="K7" s="1387"/>
      <c r="L7" s="1387"/>
      <c r="M7" s="1387"/>
      <c r="N7" s="1387"/>
      <c r="O7" s="1387"/>
      <c r="P7" s="318"/>
      <c r="Q7" s="1387"/>
      <c r="R7" s="1387"/>
      <c r="S7" s="1387"/>
      <c r="T7" s="1387"/>
      <c r="U7" s="1387"/>
      <c r="V7" s="1387"/>
      <c r="W7" s="318"/>
      <c r="X7" s="1387"/>
      <c r="Y7" s="1387"/>
      <c r="Z7" s="1387"/>
      <c r="AA7" s="1387"/>
      <c r="AB7" s="1387"/>
      <c r="AC7" s="1388"/>
      <c r="AD7" s="319"/>
      <c r="AE7" s="319"/>
      <c r="AF7" s="320"/>
      <c r="AG7" s="320"/>
      <c r="AH7" s="320"/>
      <c r="AI7" s="320"/>
      <c r="AJ7" s="320"/>
      <c r="AK7" s="320"/>
      <c r="AL7" s="321"/>
    </row>
    <row r="8" spans="1:53" s="322" customFormat="1" ht="33.75" customHeight="1" x14ac:dyDescent="0.2">
      <c r="A8" s="316"/>
      <c r="B8" s="1381"/>
      <c r="C8" s="317"/>
      <c r="D8" s="1385"/>
      <c r="E8" s="1386"/>
      <c r="F8" s="1386"/>
      <c r="G8" s="1386"/>
      <c r="H8" s="1386"/>
      <c r="I8" s="323"/>
      <c r="J8" s="1389" t="s">
        <v>214</v>
      </c>
      <c r="K8" s="1390"/>
      <c r="L8" s="1390"/>
      <c r="M8" s="1390"/>
      <c r="N8" s="1390"/>
      <c r="O8" s="1391"/>
      <c r="P8" s="317"/>
      <c r="Q8" s="1389" t="s">
        <v>215</v>
      </c>
      <c r="R8" s="1390"/>
      <c r="S8" s="1390"/>
      <c r="T8" s="1390"/>
      <c r="U8" s="1390"/>
      <c r="V8" s="1391"/>
      <c r="W8" s="317"/>
      <c r="X8" s="1389" t="s">
        <v>216</v>
      </c>
      <c r="Y8" s="1390"/>
      <c r="Z8" s="1390"/>
      <c r="AA8" s="1390"/>
      <c r="AB8" s="1390"/>
      <c r="AC8" s="1391"/>
      <c r="AD8" s="319"/>
      <c r="AE8" s="319"/>
      <c r="AF8" s="320"/>
      <c r="AG8" s="320"/>
      <c r="AH8" s="320"/>
      <c r="AI8" s="320"/>
      <c r="AJ8" s="320"/>
      <c r="AK8" s="320"/>
      <c r="AL8" s="321"/>
    </row>
    <row r="9" spans="1:53" s="322" customFormat="1" ht="21.75" customHeight="1" x14ac:dyDescent="0.2">
      <c r="A9" s="316"/>
      <c r="B9" s="1381"/>
      <c r="C9" s="317"/>
      <c r="D9" s="1392" t="s">
        <v>9</v>
      </c>
      <c r="E9" s="1394" t="s">
        <v>24</v>
      </c>
      <c r="F9" s="1395"/>
      <c r="G9" s="1394" t="s">
        <v>23</v>
      </c>
      <c r="H9" s="1396"/>
      <c r="I9" s="323"/>
      <c r="J9" s="1397" t="s">
        <v>9</v>
      </c>
      <c r="K9" s="1400" t="s">
        <v>212</v>
      </c>
      <c r="L9" s="1402" t="s">
        <v>24</v>
      </c>
      <c r="M9" s="1403"/>
      <c r="N9" s="1398" t="s">
        <v>23</v>
      </c>
      <c r="O9" s="1399"/>
      <c r="P9" s="317"/>
      <c r="Q9" s="1397" t="s">
        <v>9</v>
      </c>
      <c r="R9" s="1400" t="s">
        <v>212</v>
      </c>
      <c r="S9" s="1402" t="s">
        <v>24</v>
      </c>
      <c r="T9" s="1403"/>
      <c r="U9" s="1398" t="s">
        <v>23</v>
      </c>
      <c r="V9" s="1399"/>
      <c r="W9" s="317"/>
      <c r="X9" s="1397" t="s">
        <v>9</v>
      </c>
      <c r="Y9" s="1400" t="s">
        <v>212</v>
      </c>
      <c r="Z9" s="1402" t="s">
        <v>24</v>
      </c>
      <c r="AA9" s="1403"/>
      <c r="AB9" s="1398" t="s">
        <v>23</v>
      </c>
      <c r="AC9" s="1399"/>
      <c r="AD9" s="319"/>
      <c r="AE9" s="319"/>
      <c r="AF9" s="320"/>
      <c r="AG9" s="320"/>
      <c r="AH9" s="320"/>
      <c r="AI9" s="320"/>
      <c r="AJ9" s="320"/>
      <c r="AK9" s="320"/>
      <c r="AL9" s="321"/>
    </row>
    <row r="10" spans="1:53" s="322" customFormat="1" ht="36.75" customHeight="1" x14ac:dyDescent="0.2">
      <c r="A10" s="316"/>
      <c r="B10" s="1382"/>
      <c r="C10" s="317"/>
      <c r="D10" s="1393"/>
      <c r="E10" s="407" t="s">
        <v>9</v>
      </c>
      <c r="F10" s="403" t="s">
        <v>212</v>
      </c>
      <c r="G10" s="406" t="s">
        <v>9</v>
      </c>
      <c r="H10" s="888" t="s">
        <v>212</v>
      </c>
      <c r="I10" s="346"/>
      <c r="J10" s="1393"/>
      <c r="K10" s="1401"/>
      <c r="L10" s="404" t="s">
        <v>9</v>
      </c>
      <c r="M10" s="403" t="s">
        <v>213</v>
      </c>
      <c r="N10" s="407" t="s">
        <v>9</v>
      </c>
      <c r="O10" s="402" t="s">
        <v>213</v>
      </c>
      <c r="P10" s="347"/>
      <c r="Q10" s="1393"/>
      <c r="R10" s="1401"/>
      <c r="S10" s="404" t="s">
        <v>9</v>
      </c>
      <c r="T10" s="403" t="s">
        <v>213</v>
      </c>
      <c r="U10" s="407" t="s">
        <v>9</v>
      </c>
      <c r="V10" s="402" t="s">
        <v>213</v>
      </c>
      <c r="W10" s="347"/>
      <c r="X10" s="1393"/>
      <c r="Y10" s="1401"/>
      <c r="Z10" s="404" t="s">
        <v>9</v>
      </c>
      <c r="AA10" s="403" t="s">
        <v>213</v>
      </c>
      <c r="AB10" s="407" t="s">
        <v>9</v>
      </c>
      <c r="AC10" s="402" t="s">
        <v>213</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8584147</v>
      </c>
      <c r="E12" s="352">
        <f>L12+S12+Z12</f>
        <v>4354316</v>
      </c>
      <c r="F12" s="353">
        <f>E12/$D12*100</f>
        <v>50.725086604411594</v>
      </c>
      <c r="G12" s="352">
        <f>N12+U12+AB12</f>
        <v>4229831</v>
      </c>
      <c r="H12" s="354">
        <f>G12/$D12*100</f>
        <v>49.274913395588406</v>
      </c>
      <c r="I12" s="350"/>
      <c r="J12" s="355">
        <f>L12+N12</f>
        <v>7016107</v>
      </c>
      <c r="K12" s="356">
        <f>J12/$D12*100</f>
        <v>81.733304427335639</v>
      </c>
      <c r="L12" s="357">
        <v>3476457</v>
      </c>
      <c r="M12" s="353">
        <v>49.549657666281313</v>
      </c>
      <c r="N12" s="357">
        <v>3539650</v>
      </c>
      <c r="O12" s="358">
        <v>50.450342333718687</v>
      </c>
      <c r="P12" s="350"/>
      <c r="Q12" s="355">
        <v>1145951</v>
      </c>
      <c r="R12" s="356">
        <v>13.349619944765626</v>
      </c>
      <c r="S12" s="357">
        <v>613159</v>
      </c>
      <c r="T12" s="353">
        <v>53.506563544165495</v>
      </c>
      <c r="U12" s="357">
        <v>532792</v>
      </c>
      <c r="V12" s="358">
        <v>46.493436455834498</v>
      </c>
      <c r="W12" s="350"/>
      <c r="X12" s="355">
        <v>422089</v>
      </c>
      <c r="Y12" s="356">
        <v>4.91707562789873</v>
      </c>
      <c r="Z12" s="357">
        <v>264700</v>
      </c>
      <c r="AA12" s="353">
        <v>62.711892515559519</v>
      </c>
      <c r="AB12" s="357">
        <v>157389</v>
      </c>
      <c r="AC12" s="358">
        <f t="shared" ref="AC12:AC29" si="0">AB12/$X12*100</f>
        <v>37.288107484440488</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1341289</v>
      </c>
      <c r="E13" s="365">
        <f t="shared" ref="E13:E29" si="2">L13+S13+Z13</f>
        <v>678615</v>
      </c>
      <c r="F13" s="366">
        <f t="shared" ref="F13:H28" si="3">E13/$D13*100</f>
        <v>50.59424180769394</v>
      </c>
      <c r="G13" s="365">
        <f t="shared" ref="G13:G29" si="4">N13+U13+AB13</f>
        <v>662674</v>
      </c>
      <c r="H13" s="367">
        <f t="shared" si="3"/>
        <v>49.40575819230606</v>
      </c>
      <c r="I13" s="350"/>
      <c r="J13" s="368">
        <f t="shared" ref="J13:J29" si="5">L13+N13</f>
        <v>1044239</v>
      </c>
      <c r="K13" s="369">
        <f t="shared" ref="K13:K29" si="6">J13/$D13*100</f>
        <v>77.853393265731697</v>
      </c>
      <c r="L13" s="370">
        <v>511688</v>
      </c>
      <c r="M13" s="371">
        <v>49.001042864708175</v>
      </c>
      <c r="N13" s="370">
        <v>532551</v>
      </c>
      <c r="O13" s="372">
        <v>50.998957135291825</v>
      </c>
      <c r="P13" s="350"/>
      <c r="Q13" s="368">
        <v>200993</v>
      </c>
      <c r="R13" s="369">
        <v>14.985062876084124</v>
      </c>
      <c r="S13" s="370">
        <v>106998</v>
      </c>
      <c r="T13" s="371">
        <v>53.23468976531521</v>
      </c>
      <c r="U13" s="370">
        <v>93995</v>
      </c>
      <c r="V13" s="372">
        <v>46.76531023468479</v>
      </c>
      <c r="W13" s="350"/>
      <c r="X13" s="368">
        <v>96057</v>
      </c>
      <c r="Y13" s="369">
        <v>7.1615438581841797</v>
      </c>
      <c r="Z13" s="370">
        <v>59929</v>
      </c>
      <c r="AA13" s="371">
        <v>62.388998198986023</v>
      </c>
      <c r="AB13" s="370">
        <v>36128</v>
      </c>
      <c r="AC13" s="372">
        <f t="shared" si="0"/>
        <v>37.611001801013984</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1006060</v>
      </c>
      <c r="E14" s="365">
        <f t="shared" si="2"/>
        <v>526321</v>
      </c>
      <c r="F14" s="366">
        <f t="shared" si="3"/>
        <v>52.315070671729323</v>
      </c>
      <c r="G14" s="365">
        <f t="shared" si="4"/>
        <v>479739</v>
      </c>
      <c r="H14" s="367">
        <f t="shared" si="3"/>
        <v>47.684929328270684</v>
      </c>
      <c r="I14" s="350"/>
      <c r="J14" s="368">
        <f t="shared" si="5"/>
        <v>728875</v>
      </c>
      <c r="K14" s="369">
        <f t="shared" si="6"/>
        <v>72.448462318350792</v>
      </c>
      <c r="L14" s="370">
        <v>366097</v>
      </c>
      <c r="M14" s="371">
        <v>50.227679643285882</v>
      </c>
      <c r="N14" s="370">
        <v>362778</v>
      </c>
      <c r="O14" s="372">
        <v>49.772320356714111</v>
      </c>
      <c r="P14" s="350"/>
      <c r="Q14" s="368">
        <v>193292</v>
      </c>
      <c r="R14" s="369">
        <v>19.212770610102776</v>
      </c>
      <c r="S14" s="370">
        <v>105688</v>
      </c>
      <c r="T14" s="371">
        <v>54.677896653767355</v>
      </c>
      <c r="U14" s="370">
        <v>87604</v>
      </c>
      <c r="V14" s="372">
        <v>45.322103346232645</v>
      </c>
      <c r="W14" s="350"/>
      <c r="X14" s="368">
        <v>83893</v>
      </c>
      <c r="Y14" s="369">
        <v>8.3387670715464282</v>
      </c>
      <c r="Z14" s="370">
        <v>54536</v>
      </c>
      <c r="AA14" s="371">
        <v>65.006615569833002</v>
      </c>
      <c r="AB14" s="370">
        <v>29357</v>
      </c>
      <c r="AC14" s="372">
        <f t="shared" si="0"/>
        <v>34.993384430166998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1209906</v>
      </c>
      <c r="E15" s="365">
        <f t="shared" si="2"/>
        <v>607257</v>
      </c>
      <c r="F15" s="366">
        <f t="shared" si="3"/>
        <v>50.190428016721953</v>
      </c>
      <c r="G15" s="365">
        <f t="shared" si="4"/>
        <v>602649</v>
      </c>
      <c r="H15" s="367">
        <f t="shared" si="3"/>
        <v>49.80957198327804</v>
      </c>
      <c r="I15" s="350"/>
      <c r="J15" s="368">
        <f t="shared" si="5"/>
        <v>1010320</v>
      </c>
      <c r="K15" s="369">
        <f t="shared" si="6"/>
        <v>83.504007749362358</v>
      </c>
      <c r="L15" s="370">
        <v>496569</v>
      </c>
      <c r="M15" s="371">
        <v>49.149675350384037</v>
      </c>
      <c r="N15" s="370">
        <v>513751</v>
      </c>
      <c r="O15" s="372">
        <v>50.850324649615963</v>
      </c>
      <c r="P15" s="350"/>
      <c r="Q15" s="368">
        <v>147036</v>
      </c>
      <c r="R15" s="369">
        <v>12.152679629657181</v>
      </c>
      <c r="S15" s="370">
        <v>78176</v>
      </c>
      <c r="T15" s="371">
        <v>53.167931662994093</v>
      </c>
      <c r="U15" s="370">
        <v>68860</v>
      </c>
      <c r="V15" s="372">
        <v>46.832068337005907</v>
      </c>
      <c r="W15" s="350"/>
      <c r="X15" s="368">
        <v>52550</v>
      </c>
      <c r="Y15" s="369">
        <v>4.3433126209804733</v>
      </c>
      <c r="Z15" s="370">
        <v>32512</v>
      </c>
      <c r="AA15" s="371">
        <v>61.868696479543296</v>
      </c>
      <c r="AB15" s="370">
        <v>20038</v>
      </c>
      <c r="AC15" s="372">
        <f t="shared" si="0"/>
        <v>38.131303520456704</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2213016</v>
      </c>
      <c r="E16" s="365">
        <f t="shared" si="2"/>
        <v>1120293</v>
      </c>
      <c r="F16" s="366">
        <f t="shared" si="3"/>
        <v>50.622905573208691</v>
      </c>
      <c r="G16" s="365">
        <f t="shared" si="4"/>
        <v>1092723</v>
      </c>
      <c r="H16" s="367">
        <f t="shared" si="3"/>
        <v>49.377094426791309</v>
      </c>
      <c r="I16" s="350"/>
      <c r="J16" s="368">
        <f t="shared" si="5"/>
        <v>1826469</v>
      </c>
      <c r="K16" s="369">
        <f t="shared" si="6"/>
        <v>82.533022806884361</v>
      </c>
      <c r="L16" s="370">
        <v>907631</v>
      </c>
      <c r="M16" s="371">
        <v>49.69320585238512</v>
      </c>
      <c r="N16" s="370">
        <v>918838</v>
      </c>
      <c r="O16" s="372">
        <v>50.306794147614873</v>
      </c>
      <c r="P16" s="350"/>
      <c r="Q16" s="368">
        <v>288173</v>
      </c>
      <c r="R16" s="369">
        <v>13.021731428963912</v>
      </c>
      <c r="S16" s="370">
        <v>152018</v>
      </c>
      <c r="T16" s="371">
        <v>52.752339740364299</v>
      </c>
      <c r="U16" s="370">
        <v>136155</v>
      </c>
      <c r="V16" s="372">
        <v>47.247660259635701</v>
      </c>
      <c r="W16" s="350"/>
      <c r="X16" s="368">
        <v>98374</v>
      </c>
      <c r="Y16" s="369">
        <v>4.4452457641517276</v>
      </c>
      <c r="Z16" s="370">
        <v>60644</v>
      </c>
      <c r="AA16" s="371">
        <v>61.646369975806614</v>
      </c>
      <c r="AB16" s="370">
        <v>37730</v>
      </c>
      <c r="AC16" s="372">
        <f t="shared" si="0"/>
        <v>38.353630024193386</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588387</v>
      </c>
      <c r="E17" s="375">
        <f t="shared" si="2"/>
        <v>303254</v>
      </c>
      <c r="F17" s="376">
        <f t="shared" si="3"/>
        <v>51.539887862920153</v>
      </c>
      <c r="G17" s="375">
        <f t="shared" si="4"/>
        <v>285133</v>
      </c>
      <c r="H17" s="367">
        <f t="shared" si="3"/>
        <v>48.460112137079847</v>
      </c>
      <c r="I17" s="350"/>
      <c r="J17" s="377">
        <f t="shared" si="5"/>
        <v>450214</v>
      </c>
      <c r="K17" s="378">
        <f t="shared" si="6"/>
        <v>76.516646356904545</v>
      </c>
      <c r="L17" s="375">
        <v>224707</v>
      </c>
      <c r="M17" s="376">
        <v>49.911153362623104</v>
      </c>
      <c r="N17" s="375">
        <v>225507</v>
      </c>
      <c r="O17" s="372">
        <v>50.088846637376896</v>
      </c>
      <c r="P17" s="350"/>
      <c r="Q17" s="377">
        <v>97495</v>
      </c>
      <c r="R17" s="378">
        <v>16.569876628817429</v>
      </c>
      <c r="S17" s="375">
        <v>52210</v>
      </c>
      <c r="T17" s="376">
        <v>53.551464177650132</v>
      </c>
      <c r="U17" s="375">
        <v>45285</v>
      </c>
      <c r="V17" s="372">
        <v>46.448535822349861</v>
      </c>
      <c r="W17" s="350"/>
      <c r="X17" s="377">
        <v>40678</v>
      </c>
      <c r="Y17" s="378">
        <v>6.9134770142780173</v>
      </c>
      <c r="Z17" s="375">
        <v>26337</v>
      </c>
      <c r="AA17" s="376">
        <v>64.745071045774125</v>
      </c>
      <c r="AB17" s="375">
        <v>14341</v>
      </c>
      <c r="AC17" s="372">
        <f t="shared" si="0"/>
        <v>35.254928954225875</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2383703</v>
      </c>
      <c r="E18" s="365">
        <f t="shared" si="2"/>
        <v>1210118</v>
      </c>
      <c r="F18" s="366">
        <f t="shared" si="3"/>
        <v>50.766307715348766</v>
      </c>
      <c r="G18" s="365">
        <f t="shared" si="4"/>
        <v>1173585</v>
      </c>
      <c r="H18" s="367">
        <f t="shared" si="3"/>
        <v>49.233692284651234</v>
      </c>
      <c r="I18" s="350"/>
      <c r="J18" s="368">
        <f t="shared" si="5"/>
        <v>1752567</v>
      </c>
      <c r="K18" s="369">
        <f t="shared" si="6"/>
        <v>73.522875962315766</v>
      </c>
      <c r="L18" s="370">
        <v>861816</v>
      </c>
      <c r="M18" s="371">
        <v>49.174496609830037</v>
      </c>
      <c r="N18" s="370">
        <v>890751</v>
      </c>
      <c r="O18" s="372">
        <v>50.825503390169956</v>
      </c>
      <c r="P18" s="350"/>
      <c r="Q18" s="368">
        <v>413741</v>
      </c>
      <c r="R18" s="369">
        <v>17.357070071229511</v>
      </c>
      <c r="S18" s="370">
        <v>213048</v>
      </c>
      <c r="T18" s="371">
        <v>51.493083837473193</v>
      </c>
      <c r="U18" s="370">
        <v>200693</v>
      </c>
      <c r="V18" s="372">
        <v>48.506916162526799</v>
      </c>
      <c r="W18" s="350"/>
      <c r="X18" s="368">
        <v>217395</v>
      </c>
      <c r="Y18" s="369">
        <v>9.120053966454714</v>
      </c>
      <c r="Z18" s="370">
        <v>135254</v>
      </c>
      <c r="AA18" s="371">
        <v>62.215782331700368</v>
      </c>
      <c r="AB18" s="370">
        <v>82141</v>
      </c>
      <c r="AC18" s="372">
        <f t="shared" si="0"/>
        <v>37.78421766829964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2084086</v>
      </c>
      <c r="E19" s="365">
        <f t="shared" si="2"/>
        <v>1038971</v>
      </c>
      <c r="F19" s="366">
        <f t="shared" si="3"/>
        <v>49.852597253664193</v>
      </c>
      <c r="G19" s="365">
        <f t="shared" si="4"/>
        <v>1045115</v>
      </c>
      <c r="H19" s="367">
        <f t="shared" si="3"/>
        <v>50.1474027463358</v>
      </c>
      <c r="I19" s="350"/>
      <c r="J19" s="368">
        <f t="shared" si="5"/>
        <v>1679650</v>
      </c>
      <c r="K19" s="369">
        <f t="shared" si="6"/>
        <v>80.594082969704701</v>
      </c>
      <c r="L19" s="370">
        <v>816305</v>
      </c>
      <c r="M19" s="371">
        <v>48.599708272556782</v>
      </c>
      <c r="N19" s="370">
        <v>863345</v>
      </c>
      <c r="O19" s="372">
        <v>51.400291727443218</v>
      </c>
      <c r="P19" s="350"/>
      <c r="Q19" s="368">
        <v>273430</v>
      </c>
      <c r="R19" s="369">
        <v>13.119900042512642</v>
      </c>
      <c r="S19" s="370">
        <v>142320</v>
      </c>
      <c r="T19" s="371">
        <v>52.049884796840139</v>
      </c>
      <c r="U19" s="370">
        <v>131110</v>
      </c>
      <c r="V19" s="372">
        <v>47.950115203159861</v>
      </c>
      <c r="W19" s="350"/>
      <c r="X19" s="368">
        <v>131006</v>
      </c>
      <c r="Y19" s="369">
        <v>6.2860169877826539</v>
      </c>
      <c r="Z19" s="370">
        <v>80346</v>
      </c>
      <c r="AA19" s="371">
        <v>61.330015419141105</v>
      </c>
      <c r="AB19" s="370">
        <v>50660</v>
      </c>
      <c r="AC19" s="372">
        <f t="shared" si="0"/>
        <v>38.669984580858888</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7901963</v>
      </c>
      <c r="E20" s="365">
        <f t="shared" si="2"/>
        <v>4014740</v>
      </c>
      <c r="F20" s="366">
        <f t="shared" si="3"/>
        <v>50.806869128595011</v>
      </c>
      <c r="G20" s="365">
        <f t="shared" si="4"/>
        <v>3887223</v>
      </c>
      <c r="H20" s="367">
        <f t="shared" si="3"/>
        <v>49.193130871404989</v>
      </c>
      <c r="I20" s="350"/>
      <c r="J20" s="368">
        <f t="shared" si="5"/>
        <v>6372799</v>
      </c>
      <c r="K20" s="369">
        <f t="shared" si="6"/>
        <v>80.648302200351978</v>
      </c>
      <c r="L20" s="370">
        <v>3143439</v>
      </c>
      <c r="M20" s="371">
        <v>49.325877059671896</v>
      </c>
      <c r="N20" s="370">
        <v>3229360</v>
      </c>
      <c r="O20" s="372">
        <v>50.674122940328104</v>
      </c>
      <c r="P20" s="350"/>
      <c r="Q20" s="368">
        <v>1076178</v>
      </c>
      <c r="R20" s="369">
        <v>13.619122235829249</v>
      </c>
      <c r="S20" s="370">
        <v>585697</v>
      </c>
      <c r="T20" s="371">
        <v>54.423803497190981</v>
      </c>
      <c r="U20" s="370">
        <v>490481</v>
      </c>
      <c r="V20" s="372">
        <v>45.576196502809012</v>
      </c>
      <c r="W20" s="350"/>
      <c r="X20" s="368">
        <v>452986</v>
      </c>
      <c r="Y20" s="369">
        <v>5.732575563818763</v>
      </c>
      <c r="Z20" s="370">
        <v>285604</v>
      </c>
      <c r="AA20" s="371">
        <v>63.049189158163834</v>
      </c>
      <c r="AB20" s="370">
        <v>167382</v>
      </c>
      <c r="AC20" s="372">
        <f t="shared" si="0"/>
        <v>36.950810841836173</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5216195</v>
      </c>
      <c r="E21" s="365">
        <f t="shared" si="2"/>
        <v>2650269</v>
      </c>
      <c r="F21" s="366">
        <f t="shared" si="3"/>
        <v>50.808472459330986</v>
      </c>
      <c r="G21" s="365">
        <f t="shared" si="4"/>
        <v>2565926</v>
      </c>
      <c r="H21" s="367">
        <f t="shared" si="3"/>
        <v>49.191527540669014</v>
      </c>
      <c r="I21" s="350"/>
      <c r="J21" s="368">
        <f t="shared" si="5"/>
        <v>4168661</v>
      </c>
      <c r="K21" s="369">
        <f t="shared" si="6"/>
        <v>79.917660286856602</v>
      </c>
      <c r="L21" s="370">
        <v>2063159</v>
      </c>
      <c r="M21" s="371">
        <v>49.492127088290459</v>
      </c>
      <c r="N21" s="370">
        <v>2105502</v>
      </c>
      <c r="O21" s="372">
        <v>50.507872911709541</v>
      </c>
      <c r="P21" s="350"/>
      <c r="Q21" s="368">
        <v>755276</v>
      </c>
      <c r="R21" s="369">
        <v>14.479443349031238</v>
      </c>
      <c r="S21" s="370">
        <v>406226</v>
      </c>
      <c r="T21" s="371">
        <v>53.785106371710476</v>
      </c>
      <c r="U21" s="370">
        <v>349050</v>
      </c>
      <c r="V21" s="372">
        <v>46.214893628289531</v>
      </c>
      <c r="W21" s="350"/>
      <c r="X21" s="368">
        <v>292258</v>
      </c>
      <c r="Y21" s="369">
        <v>5.602896364112155</v>
      </c>
      <c r="Z21" s="370">
        <v>180884</v>
      </c>
      <c r="AA21" s="371">
        <v>61.891890042359833</v>
      </c>
      <c r="AB21" s="370">
        <v>111374</v>
      </c>
      <c r="AC21" s="372">
        <f t="shared" si="0"/>
        <v>38.108109957640167</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1054306</v>
      </c>
      <c r="E22" s="365">
        <f t="shared" si="2"/>
        <v>532680</v>
      </c>
      <c r="F22" s="366">
        <f t="shared" si="3"/>
        <v>50.524231105580355</v>
      </c>
      <c r="G22" s="365">
        <f t="shared" si="4"/>
        <v>521626</v>
      </c>
      <c r="H22" s="367">
        <f t="shared" si="3"/>
        <v>49.475768894419645</v>
      </c>
      <c r="I22" s="350"/>
      <c r="J22" s="368">
        <f t="shared" si="5"/>
        <v>824039</v>
      </c>
      <c r="K22" s="369">
        <f t="shared" si="6"/>
        <v>78.159376879198263</v>
      </c>
      <c r="L22" s="370">
        <v>405288</v>
      </c>
      <c r="M22" s="371">
        <v>49.183109051877402</v>
      </c>
      <c r="N22" s="370">
        <v>418751</v>
      </c>
      <c r="O22" s="372">
        <v>50.816890948122605</v>
      </c>
      <c r="P22" s="350"/>
      <c r="Q22" s="368">
        <v>157208</v>
      </c>
      <c r="R22" s="369">
        <v>14.911041007070052</v>
      </c>
      <c r="S22" s="370">
        <v>81636</v>
      </c>
      <c r="T22" s="371">
        <v>51.928655030278357</v>
      </c>
      <c r="U22" s="370">
        <v>75572</v>
      </c>
      <c r="V22" s="372">
        <v>48.071344969721643</v>
      </c>
      <c r="W22" s="350"/>
      <c r="X22" s="368">
        <v>73059</v>
      </c>
      <c r="Y22" s="369">
        <v>6.9295821137316871</v>
      </c>
      <c r="Z22" s="370">
        <v>45756</v>
      </c>
      <c r="AA22" s="371">
        <v>62.628834229869014</v>
      </c>
      <c r="AB22" s="370">
        <v>27303</v>
      </c>
      <c r="AC22" s="372">
        <f t="shared" si="0"/>
        <v>37.371165770130986</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2699424</v>
      </c>
      <c r="E23" s="365">
        <f t="shared" si="2"/>
        <v>1400360</v>
      </c>
      <c r="F23" s="366">
        <f t="shared" si="3"/>
        <v>51.876252118970569</v>
      </c>
      <c r="G23" s="365">
        <f t="shared" si="4"/>
        <v>1299064</v>
      </c>
      <c r="H23" s="367">
        <f t="shared" si="3"/>
        <v>48.123747881029431</v>
      </c>
      <c r="I23" s="350"/>
      <c r="J23" s="368">
        <f t="shared" si="5"/>
        <v>1989422</v>
      </c>
      <c r="K23" s="369">
        <f t="shared" si="6"/>
        <v>73.698018540251553</v>
      </c>
      <c r="L23" s="370">
        <v>995560</v>
      </c>
      <c r="M23" s="371">
        <v>50.042675711839927</v>
      </c>
      <c r="N23" s="370">
        <v>993862</v>
      </c>
      <c r="O23" s="372">
        <v>49.957324288160073</v>
      </c>
      <c r="P23" s="350"/>
      <c r="Q23" s="368">
        <v>473156</v>
      </c>
      <c r="R23" s="369">
        <v>17.528035610559883</v>
      </c>
      <c r="S23" s="370">
        <v>255046</v>
      </c>
      <c r="T23" s="371">
        <v>53.90315244866386</v>
      </c>
      <c r="U23" s="370">
        <v>218110</v>
      </c>
      <c r="V23" s="372">
        <v>46.096847551336133</v>
      </c>
      <c r="W23" s="350"/>
      <c r="X23" s="368">
        <v>236846</v>
      </c>
      <c r="Y23" s="369">
        <v>8.7739458491885678</v>
      </c>
      <c r="Z23" s="370">
        <v>149754</v>
      </c>
      <c r="AA23" s="371">
        <v>63.228426910313033</v>
      </c>
      <c r="AB23" s="370">
        <v>87092</v>
      </c>
      <c r="AC23" s="372">
        <f t="shared" si="0"/>
        <v>36.771573089686967</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6871903</v>
      </c>
      <c r="E24" s="365">
        <f t="shared" si="2"/>
        <v>3583706</v>
      </c>
      <c r="F24" s="366">
        <f t="shared" si="3"/>
        <v>52.150124936280385</v>
      </c>
      <c r="G24" s="365">
        <f t="shared" si="4"/>
        <v>3288197</v>
      </c>
      <c r="H24" s="367">
        <f t="shared" si="3"/>
        <v>47.849875063719615</v>
      </c>
      <c r="I24" s="350"/>
      <c r="J24" s="368">
        <f t="shared" si="5"/>
        <v>5605365</v>
      </c>
      <c r="K24" s="369">
        <f t="shared" si="6"/>
        <v>81.56932657518594</v>
      </c>
      <c r="L24" s="370">
        <v>2842936</v>
      </c>
      <c r="M24" s="371">
        <v>50.718124511071096</v>
      </c>
      <c r="N24" s="370">
        <v>2762429</v>
      </c>
      <c r="O24" s="372">
        <v>49.281875488928911</v>
      </c>
      <c r="P24" s="350"/>
      <c r="Q24" s="368">
        <v>890790</v>
      </c>
      <c r="R24" s="369">
        <v>12.962784835583388</v>
      </c>
      <c r="S24" s="370">
        <v>499560</v>
      </c>
      <c r="T24" s="371">
        <v>56.080557707203717</v>
      </c>
      <c r="U24" s="370">
        <v>391230</v>
      </c>
      <c r="V24" s="372">
        <v>43.919442292796283</v>
      </c>
      <c r="W24" s="350"/>
      <c r="X24" s="368">
        <v>375748</v>
      </c>
      <c r="Y24" s="369">
        <v>5.467888589230669</v>
      </c>
      <c r="Z24" s="370">
        <v>241210</v>
      </c>
      <c r="AA24" s="371">
        <v>64.194619798375513</v>
      </c>
      <c r="AB24" s="370">
        <v>134538</v>
      </c>
      <c r="AC24" s="372">
        <f t="shared" si="0"/>
        <v>35.805380201624494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1551692</v>
      </c>
      <c r="E25" s="365">
        <f t="shared" si="2"/>
        <v>773873</v>
      </c>
      <c r="F25" s="366">
        <f t="shared" si="3"/>
        <v>49.872848477661805</v>
      </c>
      <c r="G25" s="365">
        <f t="shared" si="4"/>
        <v>777819</v>
      </c>
      <c r="H25" s="367">
        <f t="shared" si="3"/>
        <v>50.127151522338195</v>
      </c>
      <c r="I25" s="350"/>
      <c r="J25" s="368">
        <f t="shared" si="5"/>
        <v>1298039</v>
      </c>
      <c r="K25" s="369">
        <f t="shared" si="6"/>
        <v>83.653134771591269</v>
      </c>
      <c r="L25" s="370">
        <v>632511</v>
      </c>
      <c r="M25" s="371">
        <v>48.728196918582569</v>
      </c>
      <c r="N25" s="370">
        <v>665528</v>
      </c>
      <c r="O25" s="372">
        <v>51.271803081417431</v>
      </c>
      <c r="P25" s="350"/>
      <c r="Q25" s="368">
        <v>182344</v>
      </c>
      <c r="R25" s="369">
        <v>11.751301160281809</v>
      </c>
      <c r="S25" s="370">
        <v>97512</v>
      </c>
      <c r="T25" s="371">
        <v>53.476944675997018</v>
      </c>
      <c r="U25" s="370">
        <v>84832</v>
      </c>
      <c r="V25" s="372">
        <v>46.523055324002982</v>
      </c>
      <c r="W25" s="350"/>
      <c r="X25" s="368">
        <v>71309</v>
      </c>
      <c r="Y25" s="369">
        <v>4.5955640681269223</v>
      </c>
      <c r="Z25" s="370">
        <v>43850</v>
      </c>
      <c r="AA25" s="371">
        <v>61.492939180187633</v>
      </c>
      <c r="AB25" s="370">
        <v>27459</v>
      </c>
      <c r="AC25" s="372">
        <f t="shared" si="0"/>
        <v>38.507060819812367</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672155</v>
      </c>
      <c r="E26" s="380">
        <f t="shared" si="2"/>
        <v>339580</v>
      </c>
      <c r="F26" s="381">
        <f t="shared" si="3"/>
        <v>50.521085166367875</v>
      </c>
      <c r="G26" s="380">
        <f t="shared" si="4"/>
        <v>332575</v>
      </c>
      <c r="H26" s="367">
        <f t="shared" si="3"/>
        <v>49.478914833632125</v>
      </c>
      <c r="I26" s="350"/>
      <c r="J26" s="377">
        <f t="shared" si="5"/>
        <v>534721</v>
      </c>
      <c r="K26" s="378">
        <f t="shared" si="6"/>
        <v>79.553228050077735</v>
      </c>
      <c r="L26" s="375">
        <v>263179</v>
      </c>
      <c r="M26" s="376">
        <v>49.218003407384415</v>
      </c>
      <c r="N26" s="375">
        <v>271542</v>
      </c>
      <c r="O26" s="372">
        <v>50.781996592615585</v>
      </c>
      <c r="P26" s="350"/>
      <c r="Q26" s="377">
        <v>95699</v>
      </c>
      <c r="R26" s="378">
        <v>14.23763863989705</v>
      </c>
      <c r="S26" s="375">
        <v>50241</v>
      </c>
      <c r="T26" s="376">
        <v>52.4989811805766</v>
      </c>
      <c r="U26" s="375">
        <v>45458</v>
      </c>
      <c r="V26" s="372">
        <v>47.5010188194234</v>
      </c>
      <c r="W26" s="350"/>
      <c r="X26" s="377">
        <v>41735</v>
      </c>
      <c r="Y26" s="378">
        <v>6.2091333100252175</v>
      </c>
      <c r="Z26" s="375">
        <v>26160</v>
      </c>
      <c r="AA26" s="376">
        <v>62.681202827363123</v>
      </c>
      <c r="AB26" s="375">
        <v>15575</v>
      </c>
      <c r="AC26" s="372">
        <f t="shared" si="0"/>
        <v>37.318797172636877</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2216302</v>
      </c>
      <c r="E27" s="380">
        <f t="shared" si="2"/>
        <v>1138798</v>
      </c>
      <c r="F27" s="381">
        <f t="shared" si="3"/>
        <v>51.382798914588356</v>
      </c>
      <c r="G27" s="380">
        <f t="shared" si="4"/>
        <v>1077504</v>
      </c>
      <c r="H27" s="367">
        <f t="shared" si="3"/>
        <v>48.617201085411644</v>
      </c>
      <c r="I27" s="350"/>
      <c r="J27" s="377">
        <f t="shared" si="5"/>
        <v>1696058</v>
      </c>
      <c r="K27" s="378">
        <f t="shared" si="6"/>
        <v>76.526484206574736</v>
      </c>
      <c r="L27" s="375">
        <v>841552</v>
      </c>
      <c r="M27" s="376">
        <v>49.618114474858757</v>
      </c>
      <c r="N27" s="375">
        <v>854506</v>
      </c>
      <c r="O27" s="372">
        <v>50.381885525141236</v>
      </c>
      <c r="P27" s="350"/>
      <c r="Q27" s="377">
        <v>361316</v>
      </c>
      <c r="R27" s="378">
        <v>16.30265189491324</v>
      </c>
      <c r="S27" s="375">
        <v>195274</v>
      </c>
      <c r="T27" s="376">
        <v>54.045212500968674</v>
      </c>
      <c r="U27" s="375">
        <v>166042</v>
      </c>
      <c r="V27" s="372">
        <v>45.954787499031319</v>
      </c>
      <c r="W27" s="350"/>
      <c r="X27" s="377">
        <v>158928</v>
      </c>
      <c r="Y27" s="378">
        <v>7.1708638985120254</v>
      </c>
      <c r="Z27" s="375">
        <v>101972</v>
      </c>
      <c r="AA27" s="376">
        <v>64.1623879995973</v>
      </c>
      <c r="AB27" s="375">
        <v>56956</v>
      </c>
      <c r="AC27" s="372">
        <f t="shared" si="0"/>
        <v>35.8376120004027</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322282</v>
      </c>
      <c r="E28" s="380">
        <f t="shared" si="2"/>
        <v>163131</v>
      </c>
      <c r="F28" s="381">
        <f t="shared" si="3"/>
        <v>50.617471655258441</v>
      </c>
      <c r="G28" s="380">
        <f t="shared" si="4"/>
        <v>159151</v>
      </c>
      <c r="H28" s="382">
        <f t="shared" si="3"/>
        <v>49.382528344741559</v>
      </c>
      <c r="I28" s="350"/>
      <c r="J28" s="377">
        <f t="shared" si="5"/>
        <v>252101</v>
      </c>
      <c r="K28" s="378">
        <f t="shared" si="6"/>
        <v>78.223729528797762</v>
      </c>
      <c r="L28" s="375">
        <v>124369</v>
      </c>
      <c r="M28" s="376">
        <v>49.333005422429899</v>
      </c>
      <c r="N28" s="375">
        <v>127732</v>
      </c>
      <c r="O28" s="383">
        <v>50.666994577570101</v>
      </c>
      <c r="P28" s="350"/>
      <c r="Q28" s="377">
        <v>48101</v>
      </c>
      <c r="R28" s="378">
        <v>14.925127683209116</v>
      </c>
      <c r="S28" s="375">
        <v>25024</v>
      </c>
      <c r="T28" s="376">
        <v>52.023866447682998</v>
      </c>
      <c r="U28" s="375">
        <v>23077</v>
      </c>
      <c r="V28" s="383">
        <v>47.976133552317002</v>
      </c>
      <c r="W28" s="350"/>
      <c r="X28" s="377">
        <v>22080</v>
      </c>
      <c r="Y28" s="378">
        <v>6.8511427879931235</v>
      </c>
      <c r="Z28" s="375">
        <v>13738</v>
      </c>
      <c r="AA28" s="376">
        <v>62.219202898550726</v>
      </c>
      <c r="AB28" s="375">
        <v>8342</v>
      </c>
      <c r="AC28" s="383">
        <f t="shared" si="0"/>
        <v>37.780797101449274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168545</v>
      </c>
      <c r="E29" s="386">
        <f t="shared" si="2"/>
        <v>83486</v>
      </c>
      <c r="F29" s="387">
        <f>E29/$D29*100</f>
        <v>49.533359043578869</v>
      </c>
      <c r="G29" s="386">
        <f t="shared" si="4"/>
        <v>85059</v>
      </c>
      <c r="H29" s="388">
        <f>G29/$D29*100</f>
        <v>50.466640956421138</v>
      </c>
      <c r="I29" s="350"/>
      <c r="J29" s="389">
        <f t="shared" si="5"/>
        <v>147939</v>
      </c>
      <c r="K29" s="390">
        <f t="shared" si="6"/>
        <v>87.774184935773832</v>
      </c>
      <c r="L29" s="391">
        <v>72269</v>
      </c>
      <c r="M29" s="392">
        <v>48.850539749491347</v>
      </c>
      <c r="N29" s="391">
        <v>75670</v>
      </c>
      <c r="O29" s="393">
        <v>51.14946025050866</v>
      </c>
      <c r="P29" s="350"/>
      <c r="Q29" s="389">
        <v>15743</v>
      </c>
      <c r="R29" s="390">
        <v>9.3405322020825299</v>
      </c>
      <c r="S29" s="391">
        <v>8076</v>
      </c>
      <c r="T29" s="392">
        <v>51.298990027313728</v>
      </c>
      <c r="U29" s="391">
        <v>7667</v>
      </c>
      <c r="V29" s="393">
        <v>48.701009972686272</v>
      </c>
      <c r="W29" s="350"/>
      <c r="X29" s="389">
        <v>4863</v>
      </c>
      <c r="Y29" s="390">
        <v>2.8852828621436415</v>
      </c>
      <c r="Z29" s="391">
        <v>3141</v>
      </c>
      <c r="AA29" s="392">
        <v>64.589759407772988</v>
      </c>
      <c r="AB29" s="391">
        <v>1722</v>
      </c>
      <c r="AC29" s="393">
        <f t="shared" si="0"/>
        <v>35.410240592227019</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4" t="s">
        <v>0</v>
      </c>
      <c r="C31" s="320"/>
      <c r="D31" s="1235">
        <f>J31+Q31+X31</f>
        <v>48085361</v>
      </c>
      <c r="E31" s="1236">
        <f>L31+S31+Z31</f>
        <v>24519768</v>
      </c>
      <c r="F31" s="1237">
        <f>E31/$D31*100</f>
        <v>50.992167865808469</v>
      </c>
      <c r="G31" s="1236">
        <f>N31+U31+AB31</f>
        <v>23565593</v>
      </c>
      <c r="H31" s="1238">
        <f>G31/$D31*100</f>
        <v>49.007832134191524</v>
      </c>
      <c r="I31" s="320"/>
      <c r="J31" s="1239">
        <f>L31+N31</f>
        <v>38397585</v>
      </c>
      <c r="K31" s="1240">
        <f>J31/$D31*100</f>
        <v>79.852961902480047</v>
      </c>
      <c r="L31" s="1236">
        <f>SUM(L12:L29)</f>
        <v>19045532</v>
      </c>
      <c r="M31" s="1237">
        <f>L31/$J31*100</f>
        <v>49.600859012357155</v>
      </c>
      <c r="N31" s="1236">
        <f>SUM(N12:N29)</f>
        <v>19352053</v>
      </c>
      <c r="O31" s="1241">
        <f>N31/$J31*100</f>
        <v>50.399140987642845</v>
      </c>
      <c r="P31" s="320"/>
      <c r="Q31" s="1239">
        <f>SUM(Q12:Q29)</f>
        <v>6815922</v>
      </c>
      <c r="R31" s="1240">
        <f>Q31/$D31*100</f>
        <v>14.174629987700415</v>
      </c>
      <c r="S31" s="1236">
        <f>SUM(S12:S29)</f>
        <v>3667909</v>
      </c>
      <c r="T31" s="1237">
        <f>S31/$Q31*100</f>
        <v>53.813834724047602</v>
      </c>
      <c r="U31" s="1236">
        <f>SUM(U12:U29)</f>
        <v>3148013</v>
      </c>
      <c r="V31" s="1241">
        <f>U31/$Q31*100</f>
        <v>46.186165275952398</v>
      </c>
      <c r="W31" s="320"/>
      <c r="X31" s="1239">
        <f>SUM(X12:X29)</f>
        <v>2871854</v>
      </c>
      <c r="Y31" s="1240">
        <f>X31/$D31*100</f>
        <v>5.9724081098195354</v>
      </c>
      <c r="Z31" s="1236">
        <f>SUM(Z12:Z29)</f>
        <v>1806327</v>
      </c>
      <c r="AA31" s="1237">
        <f>Z31/$X31*100</f>
        <v>62.897591590658855</v>
      </c>
      <c r="AB31" s="1236">
        <f>SUM(AB12:AB29)</f>
        <v>1065527</v>
      </c>
      <c r="AC31" s="1241">
        <f>AB31/$X31*100</f>
        <v>37.102408409341145</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c r="AD32" s="396">
        <v>38567</v>
      </c>
      <c r="AE32" s="396">
        <v>3792</v>
      </c>
      <c r="AF32" s="396">
        <v>803</v>
      </c>
      <c r="AG32" s="396">
        <v>36957</v>
      </c>
      <c r="AH32" s="396">
        <v>3894</v>
      </c>
      <c r="AI32" s="396">
        <v>1480</v>
      </c>
    </row>
    <row r="33" spans="2:15" s="396" customFormat="1" ht="5.25" customHeight="1" x14ac:dyDescent="0.2">
      <c r="B33" s="397" t="s">
        <v>47</v>
      </c>
      <c r="C33" s="398"/>
      <c r="I33" s="398"/>
    </row>
    <row r="34" spans="2:15" s="394" customFormat="1" ht="13.5" customHeight="1" x14ac:dyDescent="0.2">
      <c r="B34" s="1405" t="s">
        <v>473</v>
      </c>
      <c r="C34" s="1405"/>
      <c r="D34" s="1405"/>
      <c r="E34" s="1405"/>
      <c r="F34" s="1405"/>
      <c r="G34" s="1405"/>
      <c r="H34" s="1405"/>
      <c r="I34" s="1405"/>
      <c r="J34" s="1405"/>
      <c r="K34" s="1405"/>
      <c r="L34" s="1405"/>
      <c r="M34" s="1405"/>
      <c r="N34" s="1405"/>
      <c r="O34" s="1405"/>
    </row>
    <row r="35" spans="2:15" s="329" customFormat="1" ht="29.25" customHeight="1" x14ac:dyDescent="0.2">
      <c r="B35" s="1406"/>
      <c r="C35" s="1406"/>
      <c r="D35" s="1406"/>
      <c r="E35" s="1406"/>
      <c r="F35" s="1406"/>
      <c r="G35" s="1406"/>
      <c r="H35" s="1406"/>
      <c r="I35" s="1406"/>
      <c r="J35" s="1406"/>
      <c r="K35" s="1406"/>
      <c r="L35" s="1406"/>
      <c r="M35" s="1406"/>
    </row>
    <row r="36" spans="2:15" s="329" customFormat="1" ht="4.5" customHeight="1" x14ac:dyDescent="0.2">
      <c r="B36" s="1404"/>
      <c r="C36" s="1404"/>
      <c r="D36" s="1404"/>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4">
    <tabColor theme="0"/>
    <pageSetUpPr fitToPage="1"/>
  </sheetPr>
  <dimension ref="B1:S31"/>
  <sheetViews>
    <sheetView showGridLines="0" zoomScale="80" zoomScaleNormal="80" workbookViewId="0"/>
  </sheetViews>
  <sheetFormatPr baseColWidth="10" defaultColWidth="11.42578125" defaultRowHeight="15" x14ac:dyDescent="0.2"/>
  <cols>
    <col min="1" max="1" width="0.42578125" style="413" customWidth="1"/>
    <col min="2" max="2" width="30.7109375" style="413" customWidth="1"/>
    <col min="3" max="3" width="0.28515625" style="413" customWidth="1"/>
    <col min="4" max="4" width="13.7109375" style="413" customWidth="1"/>
    <col min="5" max="5" width="9.28515625" style="413" customWidth="1"/>
    <col min="6" max="6" width="0.42578125" style="413" customWidth="1"/>
    <col min="7" max="7" width="11.28515625" style="413" customWidth="1"/>
    <col min="8" max="8" width="7.5703125" style="413" customWidth="1"/>
    <col min="9" max="9" width="0.42578125" style="413" customWidth="1"/>
    <col min="10" max="10" width="9.5703125" style="413" customWidth="1"/>
    <col min="11" max="11" width="7.5703125" style="413" customWidth="1"/>
    <col min="12" max="12" width="18.42578125" style="413" customWidth="1"/>
    <col min="13" max="13" width="15" style="413" customWidth="1"/>
    <col min="14" max="14" width="2" style="413" customWidth="1"/>
    <col min="15" max="16384" width="11.42578125" style="413"/>
  </cols>
  <sheetData>
    <row r="1" spans="2:19" x14ac:dyDescent="0.2">
      <c r="G1" s="416" t="s">
        <v>24</v>
      </c>
      <c r="H1" s="417"/>
      <c r="I1" s="417"/>
      <c r="J1" s="416" t="s">
        <v>23</v>
      </c>
    </row>
    <row r="2" spans="2:19" s="408" customFormat="1" ht="15" customHeight="1" x14ac:dyDescent="0.2">
      <c r="C2" s="418"/>
      <c r="F2" s="418"/>
    </row>
    <row r="3" spans="2:19" s="419" customFormat="1" ht="52.5" customHeight="1" x14ac:dyDescent="0.25">
      <c r="B3" s="1407"/>
      <c r="C3" s="1407"/>
      <c r="D3" s="1407"/>
      <c r="E3" s="1407"/>
      <c r="F3" s="1407"/>
    </row>
    <row r="4" spans="2:19" s="419" customFormat="1" ht="23.25" customHeight="1" x14ac:dyDescent="0.2">
      <c r="B4" s="1373" t="s">
        <v>392</v>
      </c>
      <c r="C4" s="1373"/>
      <c r="D4" s="1373"/>
      <c r="E4" s="1373"/>
      <c r="F4" s="1373"/>
      <c r="G4" s="1373"/>
      <c r="H4" s="1373"/>
      <c r="I4" s="1373"/>
      <c r="J4" s="1373"/>
      <c r="K4" s="1373"/>
      <c r="L4" s="1373"/>
      <c r="M4" s="1373"/>
    </row>
    <row r="5" spans="2:19" s="419" customFormat="1" ht="15.75" customHeight="1" x14ac:dyDescent="0.2">
      <c r="B5" s="1412" t="str">
        <f>porsaad!$B$6</f>
        <v>Situación a 31 de julio de 2024</v>
      </c>
      <c r="C5" s="1412"/>
      <c r="D5" s="1412"/>
      <c r="E5" s="1412"/>
      <c r="F5" s="1412"/>
      <c r="G5" s="1412"/>
      <c r="H5" s="1412"/>
      <c r="I5" s="1412"/>
      <c r="J5" s="1412"/>
      <c r="K5" s="1412"/>
      <c r="L5" s="1412"/>
      <c r="M5" s="1412"/>
      <c r="N5" s="420"/>
      <c r="O5" s="420"/>
      <c r="P5" s="420"/>
      <c r="Q5" s="420"/>
      <c r="R5" s="420"/>
      <c r="S5" s="420"/>
    </row>
    <row r="6" spans="2:19" s="419" customFormat="1" ht="10.5" customHeight="1" x14ac:dyDescent="0.2"/>
    <row r="7" spans="2:19" s="410" customFormat="1" ht="36.75" customHeight="1" x14ac:dyDescent="0.25">
      <c r="B7" s="1410" t="s">
        <v>12</v>
      </c>
      <c r="C7" s="409"/>
      <c r="D7" s="1408" t="s">
        <v>11</v>
      </c>
      <c r="E7" s="1409"/>
      <c r="F7" s="421"/>
    </row>
    <row r="8" spans="2:19" s="410" customFormat="1" ht="30.75" customHeight="1" x14ac:dyDescent="0.25">
      <c r="B8" s="1411"/>
      <c r="D8" s="422" t="s">
        <v>9</v>
      </c>
      <c r="E8" s="423" t="s">
        <v>10</v>
      </c>
      <c r="F8" s="421"/>
      <c r="M8" s="424"/>
    </row>
    <row r="9" spans="2:19" s="412" customFormat="1" ht="4.5" customHeight="1" x14ac:dyDescent="0.25">
      <c r="B9" s="411"/>
      <c r="D9" s="411"/>
      <c r="E9" s="411"/>
      <c r="F9" s="421"/>
    </row>
    <row r="10" spans="2:19" ht="18" customHeight="1" x14ac:dyDescent="0.25">
      <c r="B10" s="425" t="s">
        <v>8</v>
      </c>
      <c r="C10" s="414">
        <f t="shared" ref="C10:C27" si="0">D10</f>
        <v>411417</v>
      </c>
      <c r="D10" s="426">
        <v>411417</v>
      </c>
      <c r="E10" s="427">
        <f t="shared" ref="E10:E27" si="1">D10*100/$D$29</f>
        <v>19.38953300679454</v>
      </c>
      <c r="F10" s="421"/>
      <c r="M10" s="412"/>
    </row>
    <row r="11" spans="2:19" ht="18" customHeight="1" x14ac:dyDescent="0.25">
      <c r="B11" s="428" t="s">
        <v>7</v>
      </c>
      <c r="C11" s="414">
        <f t="shared" si="0"/>
        <v>57063</v>
      </c>
      <c r="D11" s="429">
        <v>57063</v>
      </c>
      <c r="E11" s="430">
        <f t="shared" si="1"/>
        <v>2.6893028775347561</v>
      </c>
      <c r="F11" s="421"/>
    </row>
    <row r="12" spans="2:19" ht="18" customHeight="1" x14ac:dyDescent="0.25">
      <c r="B12" s="428" t="s">
        <v>37</v>
      </c>
      <c r="C12" s="414">
        <f t="shared" si="0"/>
        <v>49263</v>
      </c>
      <c r="D12" s="429">
        <v>49263</v>
      </c>
      <c r="E12" s="430">
        <f t="shared" si="1"/>
        <v>2.3216993087639048</v>
      </c>
      <c r="F12" s="421"/>
    </row>
    <row r="13" spans="2:19" ht="18" customHeight="1" x14ac:dyDescent="0.25">
      <c r="B13" s="428" t="s">
        <v>38</v>
      </c>
      <c r="C13" s="414">
        <f t="shared" si="0"/>
        <v>45432</v>
      </c>
      <c r="D13" s="429">
        <v>45432</v>
      </c>
      <c r="E13" s="430">
        <f t="shared" si="1"/>
        <v>2.1411494021022213</v>
      </c>
      <c r="F13" s="421"/>
    </row>
    <row r="14" spans="2:19" ht="18" customHeight="1" x14ac:dyDescent="0.25">
      <c r="B14" s="428" t="s">
        <v>6</v>
      </c>
      <c r="C14" s="414">
        <f t="shared" si="0"/>
        <v>71366</v>
      </c>
      <c r="D14" s="429">
        <v>71366</v>
      </c>
      <c r="E14" s="430">
        <f t="shared" si="1"/>
        <v>3.3633841396026396</v>
      </c>
      <c r="F14" s="421"/>
      <c r="M14" s="414"/>
    </row>
    <row r="15" spans="2:19" ht="18" customHeight="1" x14ac:dyDescent="0.25">
      <c r="B15" s="428" t="s">
        <v>5</v>
      </c>
      <c r="C15" s="414">
        <f t="shared" si="0"/>
        <v>24038</v>
      </c>
      <c r="D15" s="429">
        <v>24038</v>
      </c>
      <c r="E15" s="430">
        <f t="shared" si="1"/>
        <v>1.1328787930915036</v>
      </c>
      <c r="F15" s="421"/>
      <c r="M15" s="414"/>
    </row>
    <row r="16" spans="2:19" ht="18" customHeight="1" x14ac:dyDescent="0.25">
      <c r="B16" s="428" t="s">
        <v>4</v>
      </c>
      <c r="C16" s="414">
        <f t="shared" si="0"/>
        <v>159998</v>
      </c>
      <c r="D16" s="429">
        <v>159998</v>
      </c>
      <c r="E16" s="430">
        <f t="shared" si="1"/>
        <v>7.540491768743423</v>
      </c>
      <c r="F16" s="421"/>
    </row>
    <row r="17" spans="2:13" ht="18" customHeight="1" x14ac:dyDescent="0.25">
      <c r="B17" s="428" t="s">
        <v>40</v>
      </c>
      <c r="C17" s="414">
        <f t="shared" si="0"/>
        <v>98427</v>
      </c>
      <c r="D17" s="429">
        <v>98427</v>
      </c>
      <c r="E17" s="430">
        <f t="shared" si="1"/>
        <v>4.6387328799241798</v>
      </c>
      <c r="F17" s="421"/>
    </row>
    <row r="18" spans="2:13" ht="18" customHeight="1" x14ac:dyDescent="0.25">
      <c r="B18" s="428" t="s">
        <v>41</v>
      </c>
      <c r="C18" s="414">
        <f t="shared" si="0"/>
        <v>371456</v>
      </c>
      <c r="D18" s="429">
        <v>371456</v>
      </c>
      <c r="E18" s="430">
        <f t="shared" si="1"/>
        <v>17.506224518121208</v>
      </c>
      <c r="F18" s="421"/>
    </row>
    <row r="19" spans="2:13" ht="18" customHeight="1" x14ac:dyDescent="0.25">
      <c r="B19" s="428" t="s">
        <v>3</v>
      </c>
      <c r="C19" s="414">
        <f t="shared" si="0"/>
        <v>213107</v>
      </c>
      <c r="D19" s="429">
        <v>213107</v>
      </c>
      <c r="E19" s="430">
        <f t="shared" si="1"/>
        <v>10.043447914108954</v>
      </c>
      <c r="F19" s="421"/>
    </row>
    <row r="20" spans="2:13" ht="18" customHeight="1" x14ac:dyDescent="0.25">
      <c r="B20" s="428" t="s">
        <v>2</v>
      </c>
      <c r="C20" s="414">
        <f t="shared" si="0"/>
        <v>58552</v>
      </c>
      <c r="D20" s="429">
        <v>58552</v>
      </c>
      <c r="E20" s="430">
        <f t="shared" si="1"/>
        <v>2.7594774562398583</v>
      </c>
      <c r="F20" s="421"/>
    </row>
    <row r="21" spans="2:13" ht="18" customHeight="1" x14ac:dyDescent="0.25">
      <c r="B21" s="428" t="s">
        <v>35</v>
      </c>
      <c r="C21" s="414">
        <f t="shared" si="0"/>
        <v>84329</v>
      </c>
      <c r="D21" s="429">
        <v>84329</v>
      </c>
      <c r="E21" s="430">
        <f t="shared" si="1"/>
        <v>3.9743129937021968</v>
      </c>
      <c r="F21" s="421"/>
    </row>
    <row r="22" spans="2:13" ht="18" customHeight="1" x14ac:dyDescent="0.25">
      <c r="B22" s="428" t="s">
        <v>42</v>
      </c>
      <c r="C22" s="414">
        <f t="shared" si="0"/>
        <v>253141</v>
      </c>
      <c r="D22" s="429">
        <v>253141</v>
      </c>
      <c r="E22" s="430">
        <f t="shared" si="1"/>
        <v>11.930196795156682</v>
      </c>
      <c r="F22" s="421"/>
    </row>
    <row r="23" spans="2:13" ht="18" customHeight="1" x14ac:dyDescent="0.25">
      <c r="B23" s="428" t="s">
        <v>43</v>
      </c>
      <c r="C23" s="414">
        <f t="shared" si="0"/>
        <v>65981</v>
      </c>
      <c r="D23" s="429">
        <v>65981</v>
      </c>
      <c r="E23" s="430">
        <f t="shared" si="1"/>
        <v>3.109596291162763</v>
      </c>
      <c r="F23" s="421"/>
    </row>
    <row r="24" spans="2:13" ht="18" customHeight="1" x14ac:dyDescent="0.25">
      <c r="B24" s="428" t="s">
        <v>44</v>
      </c>
      <c r="C24" s="414">
        <f t="shared" si="0"/>
        <v>21790</v>
      </c>
      <c r="D24" s="429">
        <v>21790</v>
      </c>
      <c r="E24" s="430">
        <f t="shared" si="1"/>
        <v>1.0269335594252378</v>
      </c>
      <c r="F24" s="421"/>
    </row>
    <row r="25" spans="2:13" ht="18" customHeight="1" x14ac:dyDescent="0.25">
      <c r="B25" s="428" t="s">
        <v>45</v>
      </c>
      <c r="C25" s="414">
        <f t="shared" si="0"/>
        <v>116122</v>
      </c>
      <c r="D25" s="429">
        <v>116122</v>
      </c>
      <c r="E25" s="430">
        <f t="shared" si="1"/>
        <v>5.47267456574472</v>
      </c>
      <c r="F25" s="421"/>
    </row>
    <row r="26" spans="2:13" ht="18" customHeight="1" x14ac:dyDescent="0.25">
      <c r="B26" s="428" t="s">
        <v>46</v>
      </c>
      <c r="C26" s="414">
        <f t="shared" si="0"/>
        <v>14871</v>
      </c>
      <c r="D26" s="429">
        <v>14871</v>
      </c>
      <c r="E26" s="431">
        <f t="shared" si="1"/>
        <v>0.70085034246042721</v>
      </c>
      <c r="F26" s="421"/>
    </row>
    <row r="27" spans="2:13" ht="18" customHeight="1" x14ac:dyDescent="0.25">
      <c r="B27" s="432" t="s">
        <v>1</v>
      </c>
      <c r="C27" s="414">
        <f t="shared" si="0"/>
        <v>5498</v>
      </c>
      <c r="D27" s="433">
        <v>5498</v>
      </c>
      <c r="E27" s="434">
        <f t="shared" si="1"/>
        <v>0.25911338732078737</v>
      </c>
      <c r="F27" s="421"/>
    </row>
    <row r="28" spans="2:13" s="412" customFormat="1" ht="3.75" customHeight="1" x14ac:dyDescent="0.25">
      <c r="B28" s="411"/>
      <c r="D28" s="411"/>
      <c r="E28" s="415"/>
      <c r="F28" s="421"/>
    </row>
    <row r="29" spans="2:13" s="412" customFormat="1" ht="18" customHeight="1" x14ac:dyDescent="0.25">
      <c r="B29" s="1230" t="s">
        <v>0</v>
      </c>
      <c r="C29" s="1231"/>
      <c r="D29" s="1232">
        <f>SUM(D10:D28)</f>
        <v>2121851</v>
      </c>
      <c r="E29" s="1233">
        <f>D29*100/$D$29</f>
        <v>100</v>
      </c>
      <c r="F29" s="421"/>
    </row>
    <row r="30" spans="2:13" s="412" customFormat="1" ht="23.25" customHeight="1" x14ac:dyDescent="0.2">
      <c r="B30" s="1405"/>
      <c r="C30" s="1405"/>
      <c r="D30" s="1405"/>
      <c r="E30" s="1405"/>
      <c r="F30" s="1405"/>
      <c r="G30" s="1405"/>
      <c r="H30" s="1405"/>
      <c r="I30" s="1405"/>
      <c r="J30" s="1405"/>
      <c r="K30" s="1405"/>
      <c r="L30" s="1405"/>
      <c r="M30" s="1405"/>
    </row>
    <row r="31" spans="2:13" ht="24" customHeight="1" x14ac:dyDescent="0.2">
      <c r="D31" s="414"/>
    </row>
  </sheetData>
  <mergeCells count="6">
    <mergeCell ref="B30:M30"/>
    <mergeCell ref="B3:F3"/>
    <mergeCell ref="D7:E7"/>
    <mergeCell ref="B7:B8"/>
    <mergeCell ref="B4:M4"/>
    <mergeCell ref="B5:M5"/>
  </mergeCells>
  <conditionalFormatting sqref="D10">
    <cfRule type="cellIs" dxfId="15" priority="21" stopIfTrue="1" operator="notEqual">
      <formula>#REF!+#REF!</formula>
    </cfRule>
  </conditionalFormatting>
  <conditionalFormatting sqref="D11">
    <cfRule type="cellIs" dxfId="14" priority="22" stopIfTrue="1" operator="notEqual">
      <formula>#REF!+#REF!</formula>
    </cfRule>
  </conditionalFormatting>
  <conditionalFormatting sqref="D12">
    <cfRule type="cellIs" dxfId="13" priority="23" stopIfTrue="1" operator="notEqual">
      <formula>#REF!+#REF!</formula>
    </cfRule>
  </conditionalFormatting>
  <conditionalFormatting sqref="D13:D27">
    <cfRule type="cellIs" dxfId="12" priority="24" stopIfTrue="1" operator="notEqual">
      <formula>#REF!+#REF!</formula>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2">
    <tabColor theme="0"/>
    <pageSetUpPr fitToPage="1"/>
  </sheetPr>
  <dimension ref="A1:U37"/>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4" width="11.85546875" style="333" customWidth="1"/>
    <col min="5" max="5" width="8.5703125" style="333" customWidth="1"/>
    <col min="6" max="6" width="0.42578125" style="333" customWidth="1"/>
    <col min="7" max="7" width="14.5703125" style="333" customWidth="1"/>
    <col min="8" max="8" width="9.28515625" style="333" customWidth="1"/>
    <col min="9" max="9" width="0.42578125" style="333" customWidth="1"/>
    <col min="10" max="10" width="10.85546875" style="333" customWidth="1"/>
    <col min="11" max="11" width="9" style="333" customWidth="1"/>
    <col min="12" max="12" width="13.140625" style="333" customWidth="1"/>
    <col min="13" max="13" width="4.140625" style="333" customWidth="1"/>
    <col min="14" max="14" width="6.140625" style="333" customWidth="1"/>
    <col min="15" max="15" width="3.7109375" style="450" customWidth="1"/>
    <col min="16" max="16" width="3.140625" style="333" customWidth="1"/>
    <col min="17" max="17" width="7" style="333" customWidth="1"/>
    <col min="18" max="18" width="5.7109375" style="333" customWidth="1"/>
    <col min="19" max="20" width="11.42578125" style="333"/>
    <col min="21" max="21" width="17.140625" style="333" customWidth="1"/>
    <col min="22" max="16384" width="11.42578125" style="333"/>
  </cols>
  <sheetData>
    <row r="1" spans="1:21" s="340" customFormat="1" ht="15" customHeight="1" x14ac:dyDescent="0.2">
      <c r="B1" s="311"/>
      <c r="C1" s="341"/>
      <c r="F1" s="341"/>
      <c r="I1" s="341"/>
      <c r="O1" s="443"/>
    </row>
    <row r="2" spans="1:21" s="343" customFormat="1" ht="52.5" customHeight="1" x14ac:dyDescent="0.25">
      <c r="B2" s="1376"/>
      <c r="C2" s="1376"/>
      <c r="D2" s="1376"/>
      <c r="E2" s="1376"/>
      <c r="F2" s="1376"/>
      <c r="G2" s="1376"/>
      <c r="H2" s="1376"/>
      <c r="I2" s="1376"/>
      <c r="O2" s="444"/>
    </row>
    <row r="3" spans="1:21" s="345" customFormat="1" ht="4.5" customHeight="1" x14ac:dyDescent="0.2">
      <c r="B3" s="1377"/>
      <c r="C3" s="1377"/>
      <c r="D3" s="1377"/>
      <c r="E3" s="1377"/>
      <c r="F3" s="1377"/>
      <c r="G3" s="1377"/>
      <c r="H3" s="1377"/>
      <c r="I3" s="1377"/>
      <c r="O3" s="444"/>
    </row>
    <row r="4" spans="1:21" s="345" customFormat="1" ht="17.25" customHeight="1" x14ac:dyDescent="0.2">
      <c r="A4" s="1414" t="s">
        <v>393</v>
      </c>
      <c r="B4" s="1414"/>
      <c r="C4" s="1414"/>
      <c r="D4" s="1414"/>
      <c r="E4" s="1414"/>
      <c r="F4" s="1414"/>
      <c r="G4" s="1414"/>
      <c r="H4" s="1414"/>
      <c r="I4" s="1414"/>
      <c r="J4" s="1414"/>
      <c r="K4" s="1414"/>
      <c r="L4" s="1414"/>
      <c r="M4" s="1414"/>
      <c r="N4" s="1414"/>
      <c r="O4" s="1414"/>
      <c r="P4" s="1414"/>
      <c r="Q4" s="1414"/>
      <c r="R4" s="1414"/>
      <c r="S4" s="1414"/>
      <c r="T4" s="1414"/>
      <c r="U4" s="1414"/>
    </row>
    <row r="5" spans="1:21" s="345" customFormat="1" ht="17.25" customHeight="1" x14ac:dyDescent="0.2">
      <c r="B5" s="1415" t="str">
        <f>porsaad!$B$6</f>
        <v>Situación a 31 de julio de 2024</v>
      </c>
      <c r="C5" s="1415"/>
      <c r="D5" s="1415"/>
      <c r="E5" s="1415"/>
      <c r="F5" s="1415"/>
      <c r="G5" s="1415"/>
      <c r="H5" s="1415"/>
      <c r="I5" s="1415"/>
      <c r="J5" s="1415"/>
      <c r="K5" s="1415"/>
      <c r="L5" s="1415"/>
      <c r="M5" s="1415"/>
      <c r="N5" s="1415"/>
      <c r="O5" s="1415"/>
      <c r="P5" s="1415"/>
      <c r="Q5" s="1415"/>
      <c r="R5" s="1415"/>
      <c r="S5" s="1415"/>
    </row>
    <row r="6" spans="1:21" s="345" customFormat="1" ht="6" customHeight="1" x14ac:dyDescent="0.2">
      <c r="O6" s="444"/>
    </row>
    <row r="7" spans="1:21" s="322" customFormat="1" ht="39.75" customHeight="1" x14ac:dyDescent="0.2">
      <c r="A7" s="316"/>
      <c r="B7" s="1380" t="s">
        <v>12</v>
      </c>
      <c r="C7" s="437"/>
      <c r="D7" s="1416" t="s">
        <v>476</v>
      </c>
      <c r="E7" s="1417"/>
      <c r="F7" s="437"/>
      <c r="G7" s="1416" t="s">
        <v>477</v>
      </c>
      <c r="H7" s="1417"/>
      <c r="I7" s="437"/>
      <c r="J7" s="1416" t="s">
        <v>13</v>
      </c>
      <c r="K7" s="1418"/>
      <c r="L7" s="1417"/>
      <c r="M7" s="319"/>
      <c r="N7" s="319"/>
      <c r="O7" s="320"/>
      <c r="P7" s="320"/>
      <c r="Q7" s="320"/>
      <c r="R7" s="320"/>
      <c r="S7" s="320"/>
      <c r="T7" s="320"/>
      <c r="U7" s="321"/>
    </row>
    <row r="8" spans="1:21" s="322" customFormat="1" ht="26.25" customHeight="1" x14ac:dyDescent="0.2">
      <c r="A8" s="316"/>
      <c r="B8" s="1382"/>
      <c r="C8" s="437"/>
      <c r="D8" s="454" t="s">
        <v>9</v>
      </c>
      <c r="E8" s="739" t="s">
        <v>10</v>
      </c>
      <c r="F8" s="437"/>
      <c r="G8" s="455" t="s">
        <v>9</v>
      </c>
      <c r="H8" s="739" t="s">
        <v>10</v>
      </c>
      <c r="I8" s="437"/>
      <c r="J8" s="455" t="s">
        <v>9</v>
      </c>
      <c r="K8" s="739" t="s">
        <v>111</v>
      </c>
      <c r="L8" s="739" t="s">
        <v>110</v>
      </c>
      <c r="M8" s="319"/>
      <c r="N8" s="348"/>
      <c r="O8" s="329"/>
      <c r="P8" s="329"/>
      <c r="Q8" s="329"/>
      <c r="R8" s="329"/>
      <c r="S8" s="320"/>
      <c r="T8" s="320"/>
      <c r="U8" s="320"/>
    </row>
    <row r="9" spans="1:21" s="328" customFormat="1" ht="4.5" customHeight="1" x14ac:dyDescent="0.2">
      <c r="A9" s="326"/>
      <c r="B9" s="327"/>
      <c r="D9" s="327"/>
      <c r="E9" s="327"/>
      <c r="G9" s="327"/>
      <c r="H9" s="327"/>
      <c r="J9" s="327"/>
      <c r="K9" s="327"/>
      <c r="L9" s="327"/>
      <c r="M9" s="319"/>
      <c r="N9" s="348"/>
      <c r="O9" s="329"/>
      <c r="P9" s="329"/>
      <c r="Q9" s="329"/>
      <c r="R9" s="329"/>
      <c r="S9" s="329"/>
      <c r="T9" s="329"/>
      <c r="U9" s="329"/>
    </row>
    <row r="10" spans="1:21" s="331" customFormat="1" ht="18" customHeight="1" x14ac:dyDescent="0.25">
      <c r="A10" s="330"/>
      <c r="B10" s="349" t="s">
        <v>8</v>
      </c>
      <c r="C10" s="350"/>
      <c r="D10" s="456">
        <v>8584147</v>
      </c>
      <c r="E10" s="465">
        <v>17.851892595752791</v>
      </c>
      <c r="F10" s="350"/>
      <c r="G10" s="461">
        <v>1014321</v>
      </c>
      <c r="H10" s="469">
        <v>16.031753056369972</v>
      </c>
      <c r="I10" s="350"/>
      <c r="J10" s="473">
        <v>411417</v>
      </c>
      <c r="K10" s="478">
        <f t="shared" ref="K10:K27" si="0">J10*100/D10</f>
        <v>4.7927534325775172</v>
      </c>
      <c r="L10" s="479">
        <f>J10*100/G10</f>
        <v>40.560828376815621</v>
      </c>
      <c r="M10" s="447"/>
      <c r="N10" s="360">
        <f>_xlfn.RANK.EQ(L10,L$10:L$29,0)</f>
        <v>1</v>
      </c>
      <c r="O10" s="360">
        <v>1</v>
      </c>
      <c r="P10" s="360">
        <f>MATCH(O10,N$10:N$29,0)</f>
        <v>1</v>
      </c>
      <c r="Q10" s="361" t="str">
        <f>INDEX(B$10:B$29,P10,1)</f>
        <v>Andalucía</v>
      </c>
      <c r="R10" s="362">
        <f>INDEX(L$10:L$29,P10,1)</f>
        <v>40.560828376815621</v>
      </c>
      <c r="S10" s="329"/>
      <c r="T10" s="329"/>
      <c r="U10" s="329"/>
    </row>
    <row r="11" spans="1:21" s="331" customFormat="1" ht="18" customHeight="1" x14ac:dyDescent="0.25">
      <c r="A11" s="330"/>
      <c r="B11" s="363" t="s">
        <v>7</v>
      </c>
      <c r="C11" s="350"/>
      <c r="D11" s="457">
        <v>1341289</v>
      </c>
      <c r="E11" s="466">
        <v>2.7893915572350596</v>
      </c>
      <c r="F11" s="350"/>
      <c r="G11" s="462">
        <v>186533</v>
      </c>
      <c r="H11" s="470">
        <v>2.9482293996317339</v>
      </c>
      <c r="I11" s="350"/>
      <c r="J11" s="474">
        <v>57063</v>
      </c>
      <c r="K11" s="480">
        <f t="shared" si="0"/>
        <v>4.2543404143327797</v>
      </c>
      <c r="L11" s="481">
        <f>J11*100/G11</f>
        <v>30.591369891654558</v>
      </c>
      <c r="M11" s="447"/>
      <c r="N11" s="360">
        <f t="shared" ref="N11:N26" si="1">_xlfn.RANK.EQ(L11,L$10:L$29,0)</f>
        <v>13</v>
      </c>
      <c r="O11" s="360">
        <v>2</v>
      </c>
      <c r="P11" s="360">
        <f t="shared" ref="P11:P27" si="2">MATCH(O11,N$10:N$29,0)</f>
        <v>7</v>
      </c>
      <c r="Q11" s="361" t="str">
        <f t="shared" ref="Q11:Q28" si="3">INDEX(B$10:B$29,P11,1)</f>
        <v>Castilla y León</v>
      </c>
      <c r="R11" s="362">
        <f t="shared" ref="R11:R28" si="4">INDEX(L$10:L$29,P11,1)</f>
        <v>39.056004569609655</v>
      </c>
      <c r="S11" s="329"/>
      <c r="T11" s="329"/>
      <c r="U11" s="329"/>
    </row>
    <row r="12" spans="1:21" s="331" customFormat="1" ht="18" customHeight="1" x14ac:dyDescent="0.25">
      <c r="A12" s="330"/>
      <c r="B12" s="363" t="s">
        <v>37</v>
      </c>
      <c r="C12" s="350"/>
      <c r="D12" s="457">
        <v>1006060</v>
      </c>
      <c r="E12" s="466">
        <v>2.0922375938905815</v>
      </c>
      <c r="F12" s="350"/>
      <c r="G12" s="462">
        <v>183865</v>
      </c>
      <c r="H12" s="470">
        <v>2.9060605821130245</v>
      </c>
      <c r="I12" s="350"/>
      <c r="J12" s="474">
        <v>49263</v>
      </c>
      <c r="K12" s="480">
        <f t="shared" si="0"/>
        <v>4.8966264437508693</v>
      </c>
      <c r="L12" s="481">
        <f>J12*100/G12</f>
        <v>26.793027492997581</v>
      </c>
      <c r="M12" s="447"/>
      <c r="N12" s="360">
        <f t="shared" si="1"/>
        <v>16</v>
      </c>
      <c r="O12" s="360">
        <v>3</v>
      </c>
      <c r="P12" s="360">
        <f t="shared" si="2"/>
        <v>11</v>
      </c>
      <c r="Q12" s="361" t="str">
        <f t="shared" si="3"/>
        <v>Extremadura</v>
      </c>
      <c r="R12" s="373">
        <f t="shared" si="4"/>
        <v>38.895421059274462</v>
      </c>
      <c r="S12" s="329"/>
      <c r="T12" s="329"/>
      <c r="U12" s="329"/>
    </row>
    <row r="13" spans="1:21" s="331" customFormat="1" ht="18" customHeight="1" x14ac:dyDescent="0.25">
      <c r="A13" s="330"/>
      <c r="B13" s="363" t="s">
        <v>38</v>
      </c>
      <c r="C13" s="350"/>
      <c r="D13" s="457">
        <v>1209906</v>
      </c>
      <c r="E13" s="466">
        <v>2.516162871273858</v>
      </c>
      <c r="F13" s="350"/>
      <c r="G13" s="462">
        <v>122472</v>
      </c>
      <c r="H13" s="470">
        <v>1.9357194224705427</v>
      </c>
      <c r="I13" s="350"/>
      <c r="J13" s="474">
        <v>45432</v>
      </c>
      <c r="K13" s="480">
        <f t="shared" si="0"/>
        <v>3.7550024547361529</v>
      </c>
      <c r="L13" s="481">
        <f t="shared" ref="L13:L27" si="5">J13*100/G13</f>
        <v>37.095825984714871</v>
      </c>
      <c r="M13" s="447"/>
      <c r="N13" s="360">
        <f t="shared" si="1"/>
        <v>4</v>
      </c>
      <c r="O13" s="360">
        <v>4</v>
      </c>
      <c r="P13" s="360">
        <f t="shared" si="2"/>
        <v>4</v>
      </c>
      <c r="Q13" s="361" t="str">
        <f t="shared" si="3"/>
        <v>Balears, Illes</v>
      </c>
      <c r="R13" s="362">
        <f t="shared" si="4"/>
        <v>37.095825984714871</v>
      </c>
      <c r="S13" s="329"/>
      <c r="T13" s="329"/>
      <c r="U13" s="329"/>
    </row>
    <row r="14" spans="1:21" s="331" customFormat="1" ht="18" customHeight="1" x14ac:dyDescent="0.25">
      <c r="A14" s="330"/>
      <c r="B14" s="363" t="s">
        <v>6</v>
      </c>
      <c r="C14" s="350"/>
      <c r="D14" s="457">
        <v>2213016</v>
      </c>
      <c r="E14" s="466">
        <v>4.6022655418974603</v>
      </c>
      <c r="F14" s="350"/>
      <c r="G14" s="462">
        <v>253565</v>
      </c>
      <c r="H14" s="470">
        <v>4.0076972316835127</v>
      </c>
      <c r="I14" s="350"/>
      <c r="J14" s="474">
        <v>71366</v>
      </c>
      <c r="K14" s="480">
        <f t="shared" si="0"/>
        <v>3.2248298249990057</v>
      </c>
      <c r="L14" s="481">
        <f t="shared" si="5"/>
        <v>28.145051564687556</v>
      </c>
      <c r="M14" s="447"/>
      <c r="N14" s="360">
        <f t="shared" si="1"/>
        <v>14</v>
      </c>
      <c r="O14" s="360">
        <v>5</v>
      </c>
      <c r="P14" s="360">
        <f t="shared" si="2"/>
        <v>9</v>
      </c>
      <c r="Q14" s="361" t="str">
        <f t="shared" si="3"/>
        <v>Cataluña</v>
      </c>
      <c r="R14" s="362">
        <f t="shared" si="4"/>
        <v>35.699519561137024</v>
      </c>
      <c r="S14" s="329"/>
      <c r="T14" s="329"/>
      <c r="U14" s="329"/>
    </row>
    <row r="15" spans="1:21" s="331" customFormat="1" ht="18" customHeight="1" x14ac:dyDescent="0.25">
      <c r="A15" s="330"/>
      <c r="B15" s="363" t="s">
        <v>5</v>
      </c>
      <c r="C15" s="350"/>
      <c r="D15" s="458">
        <v>588387</v>
      </c>
      <c r="E15" s="466">
        <v>1.2236302021315801</v>
      </c>
      <c r="F15" s="350"/>
      <c r="G15" s="463">
        <v>99920</v>
      </c>
      <c r="H15" s="470">
        <v>1.579275954448826</v>
      </c>
      <c r="I15" s="350"/>
      <c r="J15" s="475">
        <v>24038</v>
      </c>
      <c r="K15" s="482">
        <f t="shared" si="0"/>
        <v>4.0854063736962241</v>
      </c>
      <c r="L15" s="481">
        <f t="shared" si="5"/>
        <v>24.057245796637311</v>
      </c>
      <c r="M15" s="447"/>
      <c r="N15" s="360">
        <f t="shared" si="1"/>
        <v>18</v>
      </c>
      <c r="O15" s="360">
        <v>6</v>
      </c>
      <c r="P15" s="360">
        <f t="shared" si="2"/>
        <v>16</v>
      </c>
      <c r="Q15" s="361" t="str">
        <f t="shared" si="3"/>
        <v>País Vasco</v>
      </c>
      <c r="R15" s="362">
        <f t="shared" si="4"/>
        <v>35.361542092361098</v>
      </c>
      <c r="S15" s="329"/>
      <c r="T15" s="329"/>
      <c r="U15" s="329"/>
    </row>
    <row r="16" spans="1:21" s="331" customFormat="1" ht="18" customHeight="1" x14ac:dyDescent="0.25">
      <c r="A16" s="330"/>
      <c r="B16" s="363" t="s">
        <v>4</v>
      </c>
      <c r="C16" s="350"/>
      <c r="D16" s="457">
        <v>2383703</v>
      </c>
      <c r="E16" s="466">
        <v>4.9572322021248834</v>
      </c>
      <c r="F16" s="350"/>
      <c r="G16" s="462">
        <v>409663</v>
      </c>
      <c r="H16" s="470">
        <v>6.4748891646053783</v>
      </c>
      <c r="I16" s="350"/>
      <c r="J16" s="474">
        <v>159998</v>
      </c>
      <c r="K16" s="480">
        <f t="shared" si="0"/>
        <v>6.7121617080651408</v>
      </c>
      <c r="L16" s="481">
        <f t="shared" si="5"/>
        <v>39.056004569609655</v>
      </c>
      <c r="M16" s="447"/>
      <c r="N16" s="360">
        <f t="shared" si="1"/>
        <v>2</v>
      </c>
      <c r="O16" s="360">
        <v>7</v>
      </c>
      <c r="P16" s="360">
        <f t="shared" si="2"/>
        <v>17</v>
      </c>
      <c r="Q16" s="361" t="str">
        <f t="shared" si="3"/>
        <v>Rioja, La</v>
      </c>
      <c r="R16" s="362">
        <f t="shared" si="4"/>
        <v>35.281975847588321</v>
      </c>
      <c r="S16" s="329"/>
      <c r="T16" s="329"/>
      <c r="U16" s="329"/>
    </row>
    <row r="17" spans="1:21" s="331" customFormat="1" ht="18" customHeight="1" x14ac:dyDescent="0.25">
      <c r="A17" s="330"/>
      <c r="B17" s="363" t="s">
        <v>40</v>
      </c>
      <c r="C17" s="350"/>
      <c r="D17" s="457">
        <v>2084086</v>
      </c>
      <c r="E17" s="466">
        <v>4.3341382006053779</v>
      </c>
      <c r="F17" s="350"/>
      <c r="G17" s="462">
        <v>282068</v>
      </c>
      <c r="H17" s="470">
        <v>4.4581986581212121</v>
      </c>
      <c r="I17" s="350"/>
      <c r="J17" s="474">
        <v>98427</v>
      </c>
      <c r="K17" s="480">
        <f t="shared" si="0"/>
        <v>4.7227897505189329</v>
      </c>
      <c r="L17" s="481">
        <f t="shared" si="5"/>
        <v>34.894777145936438</v>
      </c>
      <c r="M17" s="447"/>
      <c r="N17" s="360">
        <f t="shared" si="1"/>
        <v>8</v>
      </c>
      <c r="O17" s="360">
        <v>8</v>
      </c>
      <c r="P17" s="360">
        <f t="shared" si="2"/>
        <v>8</v>
      </c>
      <c r="Q17" s="361" t="str">
        <f t="shared" si="3"/>
        <v>Castilla - La Mancha</v>
      </c>
      <c r="R17" s="362">
        <f t="shared" si="4"/>
        <v>34.894777145936438</v>
      </c>
      <c r="S17" s="329"/>
      <c r="T17" s="329"/>
      <c r="U17" s="329"/>
    </row>
    <row r="18" spans="1:21" s="331" customFormat="1" ht="18" customHeight="1" x14ac:dyDescent="0.25">
      <c r="A18" s="330"/>
      <c r="B18" s="363" t="s">
        <v>41</v>
      </c>
      <c r="C18" s="350"/>
      <c r="D18" s="457">
        <v>7901963</v>
      </c>
      <c r="E18" s="466">
        <v>16.433198868986342</v>
      </c>
      <c r="F18" s="350"/>
      <c r="G18" s="462">
        <v>1040507</v>
      </c>
      <c r="H18" s="470">
        <v>16.445633362046483</v>
      </c>
      <c r="I18" s="350"/>
      <c r="J18" s="474">
        <v>371456</v>
      </c>
      <c r="K18" s="480">
        <f t="shared" si="0"/>
        <v>4.7008066223544702</v>
      </c>
      <c r="L18" s="481">
        <f t="shared" si="5"/>
        <v>35.699519561137024</v>
      </c>
      <c r="M18" s="447"/>
      <c r="N18" s="360">
        <f t="shared" si="1"/>
        <v>5</v>
      </c>
      <c r="O18" s="360">
        <v>9</v>
      </c>
      <c r="P18" s="360">
        <f t="shared" si="2"/>
        <v>14</v>
      </c>
      <c r="Q18" s="361" t="str">
        <f t="shared" si="3"/>
        <v>Murcia, Región de</v>
      </c>
      <c r="R18" s="362">
        <f t="shared" si="4"/>
        <v>33.984723073515703</v>
      </c>
      <c r="S18" s="329"/>
      <c r="T18" s="329"/>
      <c r="U18" s="329"/>
    </row>
    <row r="19" spans="1:21" s="331" customFormat="1" ht="18" customHeight="1" x14ac:dyDescent="0.25">
      <c r="A19" s="330"/>
      <c r="B19" s="363" t="s">
        <v>3</v>
      </c>
      <c r="C19" s="350"/>
      <c r="D19" s="457">
        <v>5216195</v>
      </c>
      <c r="E19" s="466">
        <v>10.847781718847862</v>
      </c>
      <c r="F19" s="350"/>
      <c r="G19" s="462">
        <v>644872</v>
      </c>
      <c r="H19" s="470">
        <v>10.192462402895551</v>
      </c>
      <c r="I19" s="350"/>
      <c r="J19" s="474">
        <v>213107</v>
      </c>
      <c r="K19" s="480">
        <f t="shared" si="0"/>
        <v>4.0854876015946493</v>
      </c>
      <c r="L19" s="481">
        <f t="shared" si="5"/>
        <v>33.046403007108388</v>
      </c>
      <c r="M19" s="447"/>
      <c r="N19" s="360">
        <f t="shared" si="1"/>
        <v>11</v>
      </c>
      <c r="O19" s="360">
        <v>10</v>
      </c>
      <c r="P19" s="360">
        <f t="shared" si="2"/>
        <v>20</v>
      </c>
      <c r="Q19" s="361" t="str">
        <f t="shared" si="3"/>
        <v>TOTAL</v>
      </c>
      <c r="R19" s="373">
        <f t="shared" si="4"/>
        <v>33.536712001833429</v>
      </c>
      <c r="S19" s="329"/>
      <c r="T19" s="329"/>
      <c r="U19" s="329"/>
    </row>
    <row r="20" spans="1:21" s="331" customFormat="1" ht="18" customHeight="1" x14ac:dyDescent="0.25">
      <c r="A20" s="330"/>
      <c r="B20" s="363" t="s">
        <v>2</v>
      </c>
      <c r="C20" s="350"/>
      <c r="D20" s="457">
        <v>1054306</v>
      </c>
      <c r="E20" s="466">
        <v>2.1925716643782711</v>
      </c>
      <c r="F20" s="350"/>
      <c r="G20" s="462">
        <v>150537</v>
      </c>
      <c r="H20" s="470">
        <v>2.3792980820142406</v>
      </c>
      <c r="I20" s="350"/>
      <c r="J20" s="474">
        <v>58552</v>
      </c>
      <c r="K20" s="480">
        <f t="shared" si="0"/>
        <v>5.5536058791280709</v>
      </c>
      <c r="L20" s="481">
        <f t="shared" si="5"/>
        <v>38.895421059274462</v>
      </c>
      <c r="M20" s="447"/>
      <c r="N20" s="360">
        <f t="shared" si="1"/>
        <v>3</v>
      </c>
      <c r="O20" s="360">
        <v>11</v>
      </c>
      <c r="P20" s="360">
        <f t="shared" si="2"/>
        <v>10</v>
      </c>
      <c r="Q20" s="361" t="str">
        <f t="shared" si="3"/>
        <v>Comunitat Valenciana</v>
      </c>
      <c r="R20" s="362">
        <f t="shared" si="4"/>
        <v>33.046403007108388</v>
      </c>
      <c r="S20" s="329"/>
      <c r="T20" s="329"/>
      <c r="U20" s="329"/>
    </row>
    <row r="21" spans="1:21" s="331" customFormat="1" ht="18" customHeight="1" x14ac:dyDescent="0.25">
      <c r="A21" s="330"/>
      <c r="B21" s="363" t="s">
        <v>35</v>
      </c>
      <c r="C21" s="350"/>
      <c r="D21" s="457">
        <v>2699424</v>
      </c>
      <c r="E21" s="466">
        <v>5.6138166457770797</v>
      </c>
      <c r="F21" s="350"/>
      <c r="G21" s="462">
        <v>469573</v>
      </c>
      <c r="H21" s="470">
        <v>7.4217909103122359</v>
      </c>
      <c r="I21" s="350"/>
      <c r="J21" s="474">
        <v>84329</v>
      </c>
      <c r="K21" s="480">
        <f t="shared" si="0"/>
        <v>3.1239627416811881</v>
      </c>
      <c r="L21" s="481">
        <f t="shared" si="5"/>
        <v>17.958656055607968</v>
      </c>
      <c r="M21" s="447"/>
      <c r="N21" s="360">
        <f t="shared" si="1"/>
        <v>19</v>
      </c>
      <c r="O21" s="360">
        <v>12</v>
      </c>
      <c r="P21" s="360">
        <f t="shared" si="2"/>
        <v>13</v>
      </c>
      <c r="Q21" s="361" t="str">
        <f t="shared" si="3"/>
        <v>Madrid, Comunidad de</v>
      </c>
      <c r="R21" s="362">
        <f t="shared" si="4"/>
        <v>31.530808869048137</v>
      </c>
      <c r="S21" s="329"/>
      <c r="T21" s="329"/>
      <c r="U21" s="329"/>
    </row>
    <row r="22" spans="1:21" s="331" customFormat="1" ht="18" customHeight="1" x14ac:dyDescent="0.25">
      <c r="A22" s="330"/>
      <c r="B22" s="363" t="s">
        <v>42</v>
      </c>
      <c r="C22" s="350"/>
      <c r="D22" s="457">
        <v>6871903</v>
      </c>
      <c r="E22" s="466">
        <v>14.291050034957625</v>
      </c>
      <c r="F22" s="350"/>
      <c r="G22" s="462">
        <v>802837</v>
      </c>
      <c r="H22" s="470">
        <v>12.689163024838193</v>
      </c>
      <c r="I22" s="350"/>
      <c r="J22" s="474">
        <v>253141</v>
      </c>
      <c r="K22" s="480">
        <f t="shared" si="0"/>
        <v>3.6837103201252988</v>
      </c>
      <c r="L22" s="481">
        <f t="shared" si="5"/>
        <v>31.530808869048137</v>
      </c>
      <c r="M22" s="447"/>
      <c r="N22" s="360">
        <f t="shared" si="1"/>
        <v>12</v>
      </c>
      <c r="O22" s="360">
        <v>13</v>
      </c>
      <c r="P22" s="360">
        <f t="shared" si="2"/>
        <v>2</v>
      </c>
      <c r="Q22" s="361" t="str">
        <f t="shared" si="3"/>
        <v>Aragón</v>
      </c>
      <c r="R22" s="362">
        <f t="shared" si="4"/>
        <v>30.591369891654558</v>
      </c>
      <c r="S22" s="329"/>
      <c r="T22" s="329"/>
      <c r="U22" s="329"/>
    </row>
    <row r="23" spans="1:21" ht="18" customHeight="1" x14ac:dyDescent="0.25">
      <c r="A23" s="332"/>
      <c r="B23" s="363" t="s">
        <v>43</v>
      </c>
      <c r="C23" s="350"/>
      <c r="D23" s="457">
        <v>1551692</v>
      </c>
      <c r="E23" s="466">
        <v>3.2269530013510765</v>
      </c>
      <c r="F23" s="350"/>
      <c r="G23" s="462">
        <v>194149</v>
      </c>
      <c r="H23" s="470">
        <v>3.0686033554872409</v>
      </c>
      <c r="I23" s="350"/>
      <c r="J23" s="474">
        <v>65981</v>
      </c>
      <c r="K23" s="480">
        <f t="shared" si="0"/>
        <v>4.2521969566125239</v>
      </c>
      <c r="L23" s="481">
        <f t="shared" si="5"/>
        <v>33.984723073515703</v>
      </c>
      <c r="M23" s="447"/>
      <c r="N23" s="360">
        <f t="shared" si="1"/>
        <v>9</v>
      </c>
      <c r="O23" s="360">
        <v>14</v>
      </c>
      <c r="P23" s="360">
        <f t="shared" si="2"/>
        <v>5</v>
      </c>
      <c r="Q23" s="361" t="str">
        <f t="shared" si="3"/>
        <v>Canarias</v>
      </c>
      <c r="R23" s="362">
        <f t="shared" si="4"/>
        <v>28.145051564687556</v>
      </c>
      <c r="S23" s="329"/>
      <c r="T23" s="329"/>
      <c r="U23" s="329"/>
    </row>
    <row r="24" spans="1:21" s="331" customFormat="1" ht="18" customHeight="1" x14ac:dyDescent="0.25">
      <c r="B24" s="363" t="s">
        <v>44</v>
      </c>
      <c r="C24" s="350"/>
      <c r="D24" s="458">
        <v>672155</v>
      </c>
      <c r="E24" s="466">
        <v>1.3978370672937237</v>
      </c>
      <c r="F24" s="350"/>
      <c r="G24" s="463">
        <v>81351</v>
      </c>
      <c r="H24" s="470">
        <v>1.2857854100316899</v>
      </c>
      <c r="I24" s="350"/>
      <c r="J24" s="476">
        <v>21790</v>
      </c>
      <c r="K24" s="483">
        <f t="shared" si="0"/>
        <v>3.2418117844842333</v>
      </c>
      <c r="L24" s="481">
        <f t="shared" si="5"/>
        <v>26.785165517326156</v>
      </c>
      <c r="M24" s="447"/>
      <c r="N24" s="360">
        <f t="shared" si="1"/>
        <v>17</v>
      </c>
      <c r="O24" s="360">
        <v>15</v>
      </c>
      <c r="P24" s="360">
        <f t="shared" si="2"/>
        <v>18</v>
      </c>
      <c r="Q24" s="361" t="str">
        <f t="shared" si="3"/>
        <v>Ceuta y Melilla</v>
      </c>
      <c r="R24" s="362">
        <f t="shared" si="4"/>
        <v>27.240747163454394</v>
      </c>
      <c r="S24" s="329"/>
      <c r="T24" s="329"/>
      <c r="U24" s="329"/>
    </row>
    <row r="25" spans="1:21" s="331" customFormat="1" ht="18" customHeight="1" x14ac:dyDescent="0.25">
      <c r="B25" s="363" t="s">
        <v>45</v>
      </c>
      <c r="C25" s="350"/>
      <c r="D25" s="458">
        <v>2216302</v>
      </c>
      <c r="E25" s="466">
        <v>4.6090992225263738</v>
      </c>
      <c r="F25" s="350"/>
      <c r="G25" s="463">
        <v>328385</v>
      </c>
      <c r="H25" s="470">
        <v>5.1902575490560219</v>
      </c>
      <c r="I25" s="350"/>
      <c r="J25" s="476">
        <v>116122</v>
      </c>
      <c r="K25" s="483">
        <f t="shared" si="0"/>
        <v>5.2394484145211253</v>
      </c>
      <c r="L25" s="481">
        <f t="shared" si="5"/>
        <v>35.361542092361098</v>
      </c>
      <c r="M25" s="447"/>
      <c r="N25" s="360">
        <f t="shared" si="1"/>
        <v>6</v>
      </c>
      <c r="O25" s="360">
        <v>16</v>
      </c>
      <c r="P25" s="360">
        <f t="shared" si="2"/>
        <v>3</v>
      </c>
      <c r="Q25" s="361" t="str">
        <f t="shared" si="3"/>
        <v>Asturias, Principado de</v>
      </c>
      <c r="R25" s="373">
        <f t="shared" si="4"/>
        <v>26.793027492997581</v>
      </c>
      <c r="S25" s="329"/>
      <c r="T25" s="329"/>
      <c r="U25" s="329"/>
    </row>
    <row r="26" spans="1:21" s="331" customFormat="1" ht="18" customHeight="1" x14ac:dyDescent="0.25">
      <c r="B26" s="363" t="s">
        <v>46</v>
      </c>
      <c r="C26" s="350"/>
      <c r="D26" s="458">
        <v>322282</v>
      </c>
      <c r="E26" s="467">
        <v>0.67022892892495911</v>
      </c>
      <c r="F26" s="350"/>
      <c r="G26" s="463">
        <v>42149</v>
      </c>
      <c r="H26" s="471">
        <v>0.66618196761472748</v>
      </c>
      <c r="I26" s="350"/>
      <c r="J26" s="476">
        <v>14871</v>
      </c>
      <c r="K26" s="483">
        <f t="shared" si="0"/>
        <v>4.6142819021850432</v>
      </c>
      <c r="L26" s="484">
        <f t="shared" si="5"/>
        <v>35.281975847588321</v>
      </c>
      <c r="M26" s="447"/>
      <c r="N26" s="360">
        <f t="shared" si="1"/>
        <v>7</v>
      </c>
      <c r="O26" s="360">
        <v>17</v>
      </c>
      <c r="P26" s="360">
        <f t="shared" si="2"/>
        <v>15</v>
      </c>
      <c r="Q26" s="361" t="str">
        <f t="shared" si="3"/>
        <v>Navarra, Comunidad Foral de</v>
      </c>
      <c r="R26" s="362">
        <f t="shared" si="4"/>
        <v>26.785165517326156</v>
      </c>
      <c r="S26" s="329"/>
      <c r="T26" s="329"/>
      <c r="U26" s="329"/>
    </row>
    <row r="27" spans="1:21" s="331" customFormat="1" ht="18" customHeight="1" x14ac:dyDescent="0.25">
      <c r="B27" s="384" t="s">
        <v>1</v>
      </c>
      <c r="C27" s="350"/>
      <c r="D27" s="459">
        <v>168545</v>
      </c>
      <c r="E27" s="468">
        <v>0.35051208204509476</v>
      </c>
      <c r="F27" s="350"/>
      <c r="G27" s="464">
        <v>20183</v>
      </c>
      <c r="H27" s="472">
        <v>0.31900046625941408</v>
      </c>
      <c r="I27" s="350"/>
      <c r="J27" s="477">
        <v>5498</v>
      </c>
      <c r="K27" s="485">
        <f t="shared" si="0"/>
        <v>3.2620368447595598</v>
      </c>
      <c r="L27" s="486">
        <f t="shared" si="5"/>
        <v>27.240747163454394</v>
      </c>
      <c r="M27" s="447"/>
      <c r="N27" s="360">
        <f>_xlfn.RANK.EQ(L27,L$10:L$29,0)</f>
        <v>15</v>
      </c>
      <c r="O27" s="360">
        <v>18</v>
      </c>
      <c r="P27" s="360">
        <f t="shared" si="2"/>
        <v>6</v>
      </c>
      <c r="Q27" s="361" t="str">
        <f t="shared" si="3"/>
        <v>Cantabria</v>
      </c>
      <c r="R27" s="362">
        <f t="shared" si="4"/>
        <v>24.057245796637311</v>
      </c>
      <c r="S27" s="329"/>
      <c r="T27" s="329"/>
      <c r="U27" s="329"/>
    </row>
    <row r="28" spans="1:21" s="328" customFormat="1" ht="3.75" customHeight="1" x14ac:dyDescent="0.25">
      <c r="A28" s="326"/>
      <c r="B28" s="327"/>
      <c r="D28" s="460"/>
      <c r="E28" s="438"/>
      <c r="G28" s="327"/>
      <c r="H28" s="438"/>
      <c r="J28" s="327"/>
      <c r="K28" s="327"/>
      <c r="L28" s="334"/>
      <c r="M28" s="447"/>
      <c r="N28" s="329"/>
      <c r="O28" s="329"/>
      <c r="P28" s="360">
        <f>MATCH(O29,N$10:N$29,0)</f>
        <v>12</v>
      </c>
      <c r="Q28" s="361" t="str">
        <f t="shared" si="3"/>
        <v>Galicia</v>
      </c>
      <c r="R28" s="362">
        <f t="shared" si="4"/>
        <v>17.958656055607968</v>
      </c>
      <c r="S28" s="329"/>
      <c r="T28" s="329"/>
      <c r="U28" s="329"/>
    </row>
    <row r="29" spans="1:21" s="394" customFormat="1" ht="18" customHeight="1" x14ac:dyDescent="0.25">
      <c r="B29" s="1242" t="s">
        <v>0</v>
      </c>
      <c r="C29" s="320"/>
      <c r="D29" s="1243">
        <f>SUM(D10:D27)</f>
        <v>48085361</v>
      </c>
      <c r="E29" s="1244">
        <f>SUM(E10:E27)</f>
        <v>99.999999999999986</v>
      </c>
      <c r="F29" s="320"/>
      <c r="G29" s="1243">
        <f>SUM(G10:G27)</f>
        <v>6326950</v>
      </c>
      <c r="H29" s="1244">
        <f>SUM(H10:H27)</f>
        <v>100.00000000000003</v>
      </c>
      <c r="I29" s="320"/>
      <c r="J29" s="1243">
        <f>SUM(J10:J27)</f>
        <v>2121851</v>
      </c>
      <c r="K29" s="1245">
        <f>J29*100/D29</f>
        <v>4.4126756165977419</v>
      </c>
      <c r="L29" s="1246">
        <f>J29*100/G29</f>
        <v>33.536712001833429</v>
      </c>
      <c r="M29" s="447"/>
      <c r="N29" s="360">
        <f>_xlfn.RANK.EQ(L29,L$10:L$29,0)</f>
        <v>10</v>
      </c>
      <c r="O29" s="360">
        <v>19</v>
      </c>
      <c r="P29" s="329"/>
      <c r="Q29" s="329"/>
      <c r="R29" s="395"/>
      <c r="S29" s="329"/>
      <c r="T29" s="329"/>
      <c r="U29" s="329"/>
    </row>
    <row r="30" spans="1:21" s="328" customFormat="1" ht="5.25" customHeight="1" x14ac:dyDescent="0.2">
      <c r="B30" s="397" t="s">
        <v>39</v>
      </c>
      <c r="C30" s="449"/>
      <c r="D30" s="449"/>
      <c r="E30" s="449"/>
      <c r="F30" s="449"/>
      <c r="G30" s="449"/>
      <c r="H30" s="449"/>
      <c r="I30" s="449"/>
      <c r="O30" s="450"/>
    </row>
    <row r="31" spans="1:21" s="394" customFormat="1" ht="5.25" customHeight="1" x14ac:dyDescent="0.2">
      <c r="B31" s="397" t="s">
        <v>47</v>
      </c>
      <c r="C31" s="451"/>
      <c r="D31" s="451"/>
      <c r="E31" s="451"/>
      <c r="F31" s="451"/>
      <c r="G31" s="451"/>
      <c r="H31" s="451"/>
      <c r="I31" s="451"/>
      <c r="O31" s="450"/>
    </row>
    <row r="32" spans="1:21" s="394" customFormat="1" ht="13.5" customHeight="1" x14ac:dyDescent="0.2">
      <c r="B32" s="1419" t="s">
        <v>474</v>
      </c>
      <c r="C32" s="1419"/>
      <c r="D32" s="1419"/>
      <c r="E32" s="1419"/>
      <c r="F32" s="1419"/>
      <c r="G32" s="1419"/>
      <c r="H32" s="1419"/>
      <c r="I32" s="1419"/>
      <c r="J32" s="1419"/>
      <c r="K32" s="1419"/>
      <c r="L32" s="1419"/>
      <c r="M32" s="1247"/>
      <c r="O32" s="450"/>
    </row>
    <row r="33" spans="2:17" x14ac:dyDescent="0.2">
      <c r="B33" s="1420" t="s">
        <v>241</v>
      </c>
      <c r="C33" s="1420"/>
      <c r="D33" s="1420"/>
      <c r="E33" s="1420"/>
      <c r="F33" s="1420"/>
      <c r="G33" s="1420"/>
      <c r="H33" s="1420"/>
      <c r="I33" s="1420"/>
      <c r="J33" s="1420"/>
      <c r="K33" s="1420"/>
      <c r="L33" s="1420"/>
      <c r="M33" s="787"/>
      <c r="N33" s="787"/>
      <c r="O33" s="787"/>
      <c r="P33" s="787"/>
      <c r="Q33" s="787"/>
    </row>
    <row r="34" spans="2:17" ht="4.5" customHeight="1" x14ac:dyDescent="0.2">
      <c r="B34" s="1413"/>
      <c r="C34" s="1413"/>
      <c r="D34" s="1413"/>
      <c r="E34" s="1413"/>
      <c r="F34" s="1413"/>
      <c r="G34" s="1413"/>
      <c r="H34" s="1413"/>
      <c r="I34" s="1413"/>
      <c r="J34" s="1413"/>
      <c r="K34" s="1413"/>
      <c r="L34" s="1413"/>
      <c r="M34" s="1413"/>
      <c r="N34" s="1413"/>
      <c r="O34" s="1413"/>
      <c r="P34" s="1413"/>
      <c r="Q34" s="451"/>
    </row>
    <row r="37" spans="2:17" x14ac:dyDescent="0.2">
      <c r="L37" s="453"/>
      <c r="M37" s="453"/>
      <c r="N37" s="453"/>
    </row>
  </sheetData>
  <mergeCells count="11">
    <mergeCell ref="B34:P34"/>
    <mergeCell ref="B2:I2"/>
    <mergeCell ref="B3:I3"/>
    <mergeCell ref="A4:U4"/>
    <mergeCell ref="B5:S5"/>
    <mergeCell ref="B7:B8"/>
    <mergeCell ref="D7:E7"/>
    <mergeCell ref="G7:H7"/>
    <mergeCell ref="J7:L7"/>
    <mergeCell ref="B32:L32"/>
    <mergeCell ref="B33:L33"/>
  </mergeCells>
  <printOptions horizontalCentered="1"/>
  <pageMargins left="0" right="0" top="0.43307086614173229" bottom="0.43307086614173229" header="0" footer="0"/>
  <pageSetup paperSize="9" scale="82" orientation="landscape" r:id="rId1"/>
  <headerFooter alignWithMargins="0"/>
  <rowBreaks count="1" manualBreakCount="1">
    <brk id="3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87">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7109375" style="333" bestFit="1" customWidth="1"/>
    <col min="13" max="13" width="6.85546875" style="333" customWidth="1"/>
    <col min="14" max="14" width="11.7109375" style="333" bestFit="1" customWidth="1"/>
    <col min="15" max="15" width="6.85546875" style="333" customWidth="1"/>
    <col min="16" max="16" width="0.42578125" style="333" customWidth="1"/>
    <col min="17" max="17" width="10.5703125" style="333" bestFit="1" customWidth="1"/>
    <col min="18" max="18" width="6.85546875" style="333" customWidth="1"/>
    <col min="19" max="19" width="10.5703125" style="333" bestFit="1" customWidth="1"/>
    <col min="20" max="20" width="11.7109375" style="333" bestFit="1" customWidth="1"/>
    <col min="21" max="21" width="10.5703125" style="333" bestFit="1" customWidth="1"/>
    <col min="22" max="22" width="11.7109375" style="333" bestFit="1" customWidth="1"/>
    <col min="23" max="23" width="0.42578125" style="333" customWidth="1"/>
    <col min="24" max="24" width="10.5703125" style="333" bestFit="1" customWidth="1"/>
    <col min="25" max="25" width="7" style="333" customWidth="1"/>
    <col min="26" max="26" width="10.5703125" style="333" bestFit="1" customWidth="1"/>
    <col min="27" max="27" width="11.85546875" style="333" bestFit="1" customWidth="1"/>
    <col min="28" max="28" width="10.5703125" style="333" bestFit="1" customWidth="1"/>
    <col min="29" max="29" width="11.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76"/>
      <c r="C2" s="1376"/>
    </row>
    <row r="3" spans="1:53" s="345" customFormat="1" ht="4.5" customHeight="1" x14ac:dyDescent="0.2">
      <c r="B3" s="1377"/>
      <c r="C3" s="1377"/>
    </row>
    <row r="4" spans="1:53" s="345" customFormat="1" ht="17.25" customHeight="1" x14ac:dyDescent="0.2">
      <c r="A4" s="1378" t="s">
        <v>394</v>
      </c>
      <c r="B4" s="1378"/>
      <c r="C4" s="1378"/>
      <c r="D4" s="1378"/>
      <c r="E4" s="1378"/>
      <c r="F4" s="1378"/>
      <c r="G4" s="1378"/>
      <c r="H4" s="1378"/>
      <c r="I4" s="1378"/>
      <c r="J4" s="1378"/>
      <c r="K4" s="1378"/>
      <c r="L4" s="1378"/>
      <c r="M4" s="1378"/>
      <c r="N4" s="1378"/>
      <c r="O4" s="1378"/>
      <c r="P4" s="1378"/>
      <c r="Q4" s="1378"/>
      <c r="R4" s="1378"/>
      <c r="S4" s="1378"/>
      <c r="T4" s="1378"/>
      <c r="U4" s="1378"/>
      <c r="V4" s="1378"/>
      <c r="W4" s="1378"/>
      <c r="X4" s="1378"/>
      <c r="Y4" s="1378"/>
      <c r="Z4" s="1378"/>
      <c r="AA4" s="1378"/>
      <c r="AB4" s="1378"/>
      <c r="AC4" s="1378"/>
    </row>
    <row r="5" spans="1:53" s="345" customFormat="1" ht="17.25" customHeight="1" x14ac:dyDescent="0.2">
      <c r="B5" s="1379" t="str">
        <f>porsaad!$B$6</f>
        <v>Situación a 31 de julio de 2024</v>
      </c>
      <c r="C5" s="1379"/>
      <c r="D5" s="1379"/>
      <c r="E5" s="1379"/>
      <c r="F5" s="1379"/>
      <c r="G5" s="1379"/>
      <c r="H5" s="1379"/>
      <c r="I5" s="1379"/>
      <c r="J5" s="1379"/>
      <c r="K5" s="1379"/>
      <c r="L5" s="1379"/>
      <c r="M5" s="1379"/>
      <c r="N5" s="1379"/>
      <c r="O5" s="1379"/>
      <c r="P5" s="1379"/>
      <c r="Q5" s="1379"/>
      <c r="R5" s="1379"/>
      <c r="S5" s="1379"/>
      <c r="T5" s="1379"/>
      <c r="U5" s="1379"/>
      <c r="V5" s="1379"/>
      <c r="W5" s="1379"/>
      <c r="X5" s="1379"/>
      <c r="Y5" s="1379"/>
      <c r="Z5" s="1379"/>
      <c r="AA5" s="1379"/>
      <c r="AB5" s="1379"/>
      <c r="AC5" s="1379"/>
    </row>
    <row r="6" spans="1:53" s="345" customFormat="1" ht="6" customHeight="1" x14ac:dyDescent="0.2"/>
    <row r="7" spans="1:53" s="322" customFormat="1" ht="12.75" customHeight="1" x14ac:dyDescent="0.2">
      <c r="A7" s="316"/>
      <c r="B7" s="1380" t="s">
        <v>12</v>
      </c>
      <c r="C7" s="317"/>
      <c r="D7" s="1383" t="s">
        <v>13</v>
      </c>
      <c r="E7" s="1384"/>
      <c r="F7" s="1384"/>
      <c r="G7" s="1384"/>
      <c r="H7" s="1384"/>
      <c r="I7" s="318"/>
      <c r="J7" s="1387"/>
      <c r="K7" s="1387"/>
      <c r="L7" s="1387"/>
      <c r="M7" s="1387"/>
      <c r="N7" s="1387"/>
      <c r="O7" s="1387"/>
      <c r="P7" s="318"/>
      <c r="Q7" s="1387"/>
      <c r="R7" s="1387"/>
      <c r="S7" s="1387"/>
      <c r="T7" s="1387"/>
      <c r="U7" s="1387"/>
      <c r="V7" s="1387"/>
      <c r="W7" s="318"/>
      <c r="X7" s="1387"/>
      <c r="Y7" s="1387"/>
      <c r="Z7" s="1387"/>
      <c r="AA7" s="1387"/>
      <c r="AB7" s="1387"/>
      <c r="AC7" s="1388"/>
      <c r="AD7" s="319"/>
      <c r="AE7" s="319"/>
      <c r="AF7" s="320"/>
      <c r="AG7" s="320"/>
      <c r="AH7" s="320"/>
      <c r="AI7" s="320"/>
      <c r="AJ7" s="320"/>
      <c r="AK7" s="320"/>
      <c r="AL7" s="321"/>
    </row>
    <row r="8" spans="1:53" s="322" customFormat="1" ht="33.75" customHeight="1" x14ac:dyDescent="0.2">
      <c r="A8" s="316"/>
      <c r="B8" s="1381"/>
      <c r="C8" s="317"/>
      <c r="D8" s="1385"/>
      <c r="E8" s="1386"/>
      <c r="F8" s="1386"/>
      <c r="G8" s="1386"/>
      <c r="H8" s="1386"/>
      <c r="I8" s="323"/>
      <c r="J8" s="1389" t="s">
        <v>172</v>
      </c>
      <c r="K8" s="1390"/>
      <c r="L8" s="1390"/>
      <c r="M8" s="1390"/>
      <c r="N8" s="1390"/>
      <c r="O8" s="1391"/>
      <c r="P8" s="317"/>
      <c r="Q8" s="1389" t="s">
        <v>173</v>
      </c>
      <c r="R8" s="1390"/>
      <c r="S8" s="1390"/>
      <c r="T8" s="1390"/>
      <c r="U8" s="1390"/>
      <c r="V8" s="1391"/>
      <c r="W8" s="317"/>
      <c r="X8" s="1389" t="s">
        <v>174</v>
      </c>
      <c r="Y8" s="1390"/>
      <c r="Z8" s="1390"/>
      <c r="AA8" s="1390"/>
      <c r="AB8" s="1390"/>
      <c r="AC8" s="1391"/>
      <c r="AD8" s="319"/>
      <c r="AE8" s="319"/>
      <c r="AF8" s="320"/>
      <c r="AG8" s="320"/>
      <c r="AH8" s="320"/>
      <c r="AI8" s="320"/>
      <c r="AJ8" s="320"/>
      <c r="AK8" s="320"/>
      <c r="AL8" s="321"/>
    </row>
    <row r="9" spans="1:53" s="322" customFormat="1" ht="21.75" customHeight="1" x14ac:dyDescent="0.2">
      <c r="A9" s="316"/>
      <c r="B9" s="1381"/>
      <c r="C9" s="317"/>
      <c r="D9" s="1392" t="s">
        <v>9</v>
      </c>
      <c r="E9" s="1394" t="s">
        <v>24</v>
      </c>
      <c r="F9" s="1395"/>
      <c r="G9" s="1394" t="s">
        <v>23</v>
      </c>
      <c r="H9" s="1396"/>
      <c r="I9" s="323"/>
      <c r="J9" s="1397" t="s">
        <v>9</v>
      </c>
      <c r="K9" s="1400" t="s">
        <v>212</v>
      </c>
      <c r="L9" s="1402" t="s">
        <v>24</v>
      </c>
      <c r="M9" s="1403"/>
      <c r="N9" s="1398" t="s">
        <v>23</v>
      </c>
      <c r="O9" s="1399"/>
      <c r="P9" s="317"/>
      <c r="Q9" s="1397" t="s">
        <v>9</v>
      </c>
      <c r="R9" s="1400" t="s">
        <v>212</v>
      </c>
      <c r="S9" s="1402" t="s">
        <v>24</v>
      </c>
      <c r="T9" s="1403"/>
      <c r="U9" s="1398" t="s">
        <v>23</v>
      </c>
      <c r="V9" s="1399"/>
      <c r="W9" s="317"/>
      <c r="X9" s="1397" t="s">
        <v>9</v>
      </c>
      <c r="Y9" s="1400" t="s">
        <v>212</v>
      </c>
      <c r="Z9" s="1402" t="s">
        <v>24</v>
      </c>
      <c r="AA9" s="1403"/>
      <c r="AB9" s="1398" t="s">
        <v>23</v>
      </c>
      <c r="AC9" s="1399"/>
      <c r="AD9" s="319"/>
      <c r="AE9" s="319"/>
      <c r="AF9" s="320"/>
      <c r="AG9" s="320"/>
      <c r="AH9" s="320"/>
      <c r="AI9" s="320"/>
      <c r="AJ9" s="320"/>
      <c r="AK9" s="320"/>
      <c r="AL9" s="321"/>
    </row>
    <row r="10" spans="1:53" s="322" customFormat="1" ht="36.75" customHeight="1" x14ac:dyDescent="0.2">
      <c r="A10" s="316"/>
      <c r="B10" s="1382"/>
      <c r="C10" s="317"/>
      <c r="D10" s="1393"/>
      <c r="E10" s="407" t="s">
        <v>9</v>
      </c>
      <c r="F10" s="403" t="s">
        <v>212</v>
      </c>
      <c r="G10" s="406" t="s">
        <v>9</v>
      </c>
      <c r="H10" s="888" t="s">
        <v>212</v>
      </c>
      <c r="I10" s="346"/>
      <c r="J10" s="1393"/>
      <c r="K10" s="1401"/>
      <c r="L10" s="404" t="s">
        <v>9</v>
      </c>
      <c r="M10" s="403" t="s">
        <v>213</v>
      </c>
      <c r="N10" s="407" t="s">
        <v>9</v>
      </c>
      <c r="O10" s="402" t="s">
        <v>213</v>
      </c>
      <c r="P10" s="347"/>
      <c r="Q10" s="1393"/>
      <c r="R10" s="1401"/>
      <c r="S10" s="404" t="s">
        <v>9</v>
      </c>
      <c r="T10" s="403" t="s">
        <v>213</v>
      </c>
      <c r="U10" s="407" t="s">
        <v>9</v>
      </c>
      <c r="V10" s="402" t="s">
        <v>213</v>
      </c>
      <c r="W10" s="347"/>
      <c r="X10" s="1393"/>
      <c r="Y10" s="1401"/>
      <c r="Z10" s="404" t="s">
        <v>9</v>
      </c>
      <c r="AA10" s="403" t="s">
        <v>213</v>
      </c>
      <c r="AB10" s="407" t="s">
        <v>9</v>
      </c>
      <c r="AC10" s="402" t="s">
        <v>213</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411417</v>
      </c>
      <c r="E12" s="352">
        <f>L12+S12+Z12</f>
        <v>255261</v>
      </c>
      <c r="F12" s="353">
        <f>E12/$D12*100</f>
        <v>62.044349163986901</v>
      </c>
      <c r="G12" s="352">
        <f>N12+U12+AB12</f>
        <v>156156</v>
      </c>
      <c r="H12" s="354">
        <f>G12/$D12*100</f>
        <v>37.955650836013092</v>
      </c>
      <c r="I12" s="350"/>
      <c r="J12" s="355">
        <v>118815</v>
      </c>
      <c r="K12" s="356">
        <v>28.879458068091495</v>
      </c>
      <c r="L12" s="357">
        <v>49860</v>
      </c>
      <c r="M12" s="353">
        <v>41.964398434541096</v>
      </c>
      <c r="N12" s="357">
        <v>68955</v>
      </c>
      <c r="O12" s="358">
        <v>58.035601565458904</v>
      </c>
      <c r="P12" s="350"/>
      <c r="Q12" s="355">
        <v>99162</v>
      </c>
      <c r="R12" s="356">
        <v>24.102552884299872</v>
      </c>
      <c r="S12" s="357">
        <v>65591</v>
      </c>
      <c r="T12" s="353">
        <v>66.145297593836347</v>
      </c>
      <c r="U12" s="357">
        <v>33571</v>
      </c>
      <c r="V12" s="358">
        <v>33.854702406163653</v>
      </c>
      <c r="W12" s="350"/>
      <c r="X12" s="355">
        <v>193440</v>
      </c>
      <c r="Y12" s="356">
        <v>47.01798904760863</v>
      </c>
      <c r="Z12" s="357">
        <v>139810</v>
      </c>
      <c r="AA12" s="353">
        <v>72.275641025641022</v>
      </c>
      <c r="AB12" s="357">
        <v>53630</v>
      </c>
      <c r="AC12" s="358">
        <f t="shared" ref="AC12:AC29" si="0">AB12/$X12*100</f>
        <v>27.724358974358974</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57063</v>
      </c>
      <c r="E13" s="365">
        <f t="shared" ref="E13:E29" si="2">L13+S13+Z13</f>
        <v>36561</v>
      </c>
      <c r="F13" s="366">
        <f t="shared" ref="F13:H29" si="3">E13/$D13*100</f>
        <v>64.071289627254089</v>
      </c>
      <c r="G13" s="365">
        <f t="shared" ref="G13:G29" si="4">N13+U13+AB13</f>
        <v>20502</v>
      </c>
      <c r="H13" s="367">
        <f t="shared" si="3"/>
        <v>35.928710372745911</v>
      </c>
      <c r="I13" s="350"/>
      <c r="J13" s="368">
        <v>10839</v>
      </c>
      <c r="K13" s="369">
        <v>18.994795226328794</v>
      </c>
      <c r="L13" s="370">
        <v>4616</v>
      </c>
      <c r="M13" s="371">
        <v>42.586954516099276</v>
      </c>
      <c r="N13" s="370">
        <v>6223</v>
      </c>
      <c r="O13" s="372">
        <v>57.413045483900724</v>
      </c>
      <c r="P13" s="350"/>
      <c r="Q13" s="368">
        <v>11346</v>
      </c>
      <c r="R13" s="369">
        <v>19.883286893433574</v>
      </c>
      <c r="S13" s="370">
        <v>6989</v>
      </c>
      <c r="T13" s="371">
        <v>61.598801339679177</v>
      </c>
      <c r="U13" s="370">
        <v>4357</v>
      </c>
      <c r="V13" s="372">
        <v>38.401198660320816</v>
      </c>
      <c r="W13" s="350"/>
      <c r="X13" s="368">
        <v>34878</v>
      </c>
      <c r="Y13" s="369">
        <v>61.121917880237632</v>
      </c>
      <c r="Z13" s="370">
        <v>24956</v>
      </c>
      <c r="AA13" s="371">
        <v>71.552267905269801</v>
      </c>
      <c r="AB13" s="370">
        <v>9922</v>
      </c>
      <c r="AC13" s="372">
        <f t="shared" si="0"/>
        <v>28.447732094730206</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49263</v>
      </c>
      <c r="E14" s="365">
        <f t="shared" si="2"/>
        <v>31620</v>
      </c>
      <c r="F14" s="366">
        <f t="shared" si="3"/>
        <v>64.186103160587052</v>
      </c>
      <c r="G14" s="365">
        <f t="shared" si="4"/>
        <v>17643</v>
      </c>
      <c r="H14" s="367">
        <f t="shared" si="3"/>
        <v>35.813896839412948</v>
      </c>
      <c r="I14" s="350"/>
      <c r="J14" s="368">
        <v>10626</v>
      </c>
      <c r="K14" s="369">
        <v>21.56994092929785</v>
      </c>
      <c r="L14" s="370">
        <v>4482</v>
      </c>
      <c r="M14" s="371">
        <v>42.179559570863915</v>
      </c>
      <c r="N14" s="370">
        <v>6144</v>
      </c>
      <c r="O14" s="372">
        <v>57.820440429136077</v>
      </c>
      <c r="P14" s="350"/>
      <c r="Q14" s="368">
        <v>11208</v>
      </c>
      <c r="R14" s="369">
        <v>22.75135497229158</v>
      </c>
      <c r="S14" s="370">
        <v>6758</v>
      </c>
      <c r="T14" s="371">
        <v>60.296216987865812</v>
      </c>
      <c r="U14" s="370">
        <v>4450</v>
      </c>
      <c r="V14" s="372">
        <v>39.703783012134188</v>
      </c>
      <c r="W14" s="350"/>
      <c r="X14" s="368">
        <v>27429</v>
      </c>
      <c r="Y14" s="369">
        <v>55.67870409841057</v>
      </c>
      <c r="Z14" s="370">
        <v>20380</v>
      </c>
      <c r="AA14" s="371">
        <v>74.300922381421117</v>
      </c>
      <c r="AB14" s="370">
        <v>7049</v>
      </c>
      <c r="AC14" s="372">
        <f t="shared" si="0"/>
        <v>25.699077618578876</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45432</v>
      </c>
      <c r="E15" s="365">
        <f t="shared" si="2"/>
        <v>27486</v>
      </c>
      <c r="F15" s="366">
        <f t="shared" si="3"/>
        <v>60.499207606973059</v>
      </c>
      <c r="G15" s="365">
        <f t="shared" si="4"/>
        <v>17946</v>
      </c>
      <c r="H15" s="367">
        <f t="shared" si="3"/>
        <v>39.500792393026941</v>
      </c>
      <c r="I15" s="350"/>
      <c r="J15" s="368">
        <v>12995</v>
      </c>
      <c r="K15" s="369">
        <v>28.603187180841701</v>
      </c>
      <c r="L15" s="370">
        <v>5624</v>
      </c>
      <c r="M15" s="371">
        <v>43.278183916891109</v>
      </c>
      <c r="N15" s="370">
        <v>7371</v>
      </c>
      <c r="O15" s="372">
        <v>56.721816083108891</v>
      </c>
      <c r="P15" s="350"/>
      <c r="Q15" s="368">
        <v>10689</v>
      </c>
      <c r="R15" s="369">
        <v>23.527469624933968</v>
      </c>
      <c r="S15" s="370">
        <v>6368</v>
      </c>
      <c r="T15" s="371">
        <v>59.575264290391992</v>
      </c>
      <c r="U15" s="370">
        <v>4321</v>
      </c>
      <c r="V15" s="372">
        <v>40.424735709608008</v>
      </c>
      <c r="W15" s="350"/>
      <c r="X15" s="368">
        <v>21748</v>
      </c>
      <c r="Y15" s="369">
        <v>47.869343194224335</v>
      </c>
      <c r="Z15" s="370">
        <v>15494</v>
      </c>
      <c r="AA15" s="371">
        <v>71.243332720250137</v>
      </c>
      <c r="AB15" s="370">
        <v>6254</v>
      </c>
      <c r="AC15" s="372">
        <f t="shared" si="0"/>
        <v>28.756667279749866</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71366</v>
      </c>
      <c r="E16" s="365">
        <f t="shared" si="2"/>
        <v>41848</v>
      </c>
      <c r="F16" s="366">
        <f t="shared" si="3"/>
        <v>58.638567385029283</v>
      </c>
      <c r="G16" s="365">
        <f t="shared" si="4"/>
        <v>29518</v>
      </c>
      <c r="H16" s="367">
        <f t="shared" si="3"/>
        <v>41.361432614970717</v>
      </c>
      <c r="I16" s="350"/>
      <c r="J16" s="368">
        <v>24269</v>
      </c>
      <c r="K16" s="369">
        <v>34.006389597287225</v>
      </c>
      <c r="L16" s="370">
        <v>10153</v>
      </c>
      <c r="M16" s="371">
        <v>41.835263092834481</v>
      </c>
      <c r="N16" s="370">
        <v>14116</v>
      </c>
      <c r="O16" s="372">
        <v>58.164736907165512</v>
      </c>
      <c r="P16" s="350"/>
      <c r="Q16" s="368">
        <v>16993</v>
      </c>
      <c r="R16" s="369">
        <v>23.811058487234817</v>
      </c>
      <c r="S16" s="370">
        <v>10238</v>
      </c>
      <c r="T16" s="371">
        <v>60.24833755075619</v>
      </c>
      <c r="U16" s="370">
        <v>6755</v>
      </c>
      <c r="V16" s="372">
        <v>39.75166244924381</v>
      </c>
      <c r="W16" s="350"/>
      <c r="X16" s="368">
        <v>30104</v>
      </c>
      <c r="Y16" s="369">
        <v>42.182551915477958</v>
      </c>
      <c r="Z16" s="370">
        <v>21457</v>
      </c>
      <c r="AA16" s="371">
        <v>71.276242359819292</v>
      </c>
      <c r="AB16" s="370">
        <v>8647</v>
      </c>
      <c r="AC16" s="372">
        <f t="shared" si="0"/>
        <v>28.723757640180708</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24038</v>
      </c>
      <c r="E17" s="375">
        <f t="shared" si="2"/>
        <v>14801</v>
      </c>
      <c r="F17" s="376">
        <f t="shared" si="3"/>
        <v>61.573342208170402</v>
      </c>
      <c r="G17" s="375">
        <f t="shared" si="4"/>
        <v>9237</v>
      </c>
      <c r="H17" s="367">
        <f t="shared" si="3"/>
        <v>38.426657791829605</v>
      </c>
      <c r="I17" s="350"/>
      <c r="J17" s="377">
        <v>6746</v>
      </c>
      <c r="K17" s="378">
        <v>28.063898826857475</v>
      </c>
      <c r="L17" s="375">
        <v>2876</v>
      </c>
      <c r="M17" s="376">
        <v>42.632671212570408</v>
      </c>
      <c r="N17" s="375">
        <v>3870</v>
      </c>
      <c r="O17" s="372">
        <v>57.367328787429585</v>
      </c>
      <c r="P17" s="350"/>
      <c r="Q17" s="377">
        <v>5252</v>
      </c>
      <c r="R17" s="378">
        <v>21.84873949579832</v>
      </c>
      <c r="S17" s="375">
        <v>2992</v>
      </c>
      <c r="T17" s="376">
        <v>56.968773800456972</v>
      </c>
      <c r="U17" s="375">
        <v>2260</v>
      </c>
      <c r="V17" s="372">
        <v>43.031226199543035</v>
      </c>
      <c r="W17" s="350"/>
      <c r="X17" s="377">
        <v>12040</v>
      </c>
      <c r="Y17" s="378">
        <v>50.087361677344198</v>
      </c>
      <c r="Z17" s="375">
        <v>8933</v>
      </c>
      <c r="AA17" s="376">
        <v>74.194352159468437</v>
      </c>
      <c r="AB17" s="375">
        <v>3107</v>
      </c>
      <c r="AC17" s="372">
        <f t="shared" si="0"/>
        <v>25.805647840531559</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159998</v>
      </c>
      <c r="E18" s="365">
        <f t="shared" si="2"/>
        <v>99690</v>
      </c>
      <c r="F18" s="366">
        <f t="shared" si="3"/>
        <v>62.307028837860479</v>
      </c>
      <c r="G18" s="365">
        <f t="shared" si="4"/>
        <v>60308</v>
      </c>
      <c r="H18" s="367">
        <f t="shared" si="3"/>
        <v>37.692971162139528</v>
      </c>
      <c r="I18" s="350"/>
      <c r="J18" s="368">
        <v>32127</v>
      </c>
      <c r="K18" s="369">
        <v>20.079625995324943</v>
      </c>
      <c r="L18" s="370">
        <v>13581</v>
      </c>
      <c r="M18" s="371">
        <v>42.272854608273413</v>
      </c>
      <c r="N18" s="370">
        <v>18546</v>
      </c>
      <c r="O18" s="372">
        <v>57.727145391726587</v>
      </c>
      <c r="P18" s="350"/>
      <c r="Q18" s="368">
        <v>29411</v>
      </c>
      <c r="R18" s="369">
        <v>18.382104776309703</v>
      </c>
      <c r="S18" s="370">
        <v>17060</v>
      </c>
      <c r="T18" s="371">
        <v>58.005508143211728</v>
      </c>
      <c r="U18" s="370">
        <v>12351</v>
      </c>
      <c r="V18" s="372">
        <v>41.994491856788272</v>
      </c>
      <c r="W18" s="350"/>
      <c r="X18" s="368">
        <v>98460</v>
      </c>
      <c r="Y18" s="369">
        <v>61.538269228365351</v>
      </c>
      <c r="Z18" s="370">
        <v>69049</v>
      </c>
      <c r="AA18" s="371">
        <v>70.128986390412351</v>
      </c>
      <c r="AB18" s="370">
        <v>29411</v>
      </c>
      <c r="AC18" s="372">
        <f t="shared" si="0"/>
        <v>29.871013609587649</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98427</v>
      </c>
      <c r="E19" s="365">
        <f t="shared" si="2"/>
        <v>61478</v>
      </c>
      <c r="F19" s="366">
        <f t="shared" si="3"/>
        <v>62.460503723571783</v>
      </c>
      <c r="G19" s="365">
        <f t="shared" si="4"/>
        <v>36949</v>
      </c>
      <c r="H19" s="367">
        <f t="shared" si="3"/>
        <v>37.539496276428217</v>
      </c>
      <c r="I19" s="350"/>
      <c r="J19" s="368">
        <v>22811</v>
      </c>
      <c r="K19" s="369">
        <v>23.175551423897915</v>
      </c>
      <c r="L19" s="370">
        <v>9633</v>
      </c>
      <c r="M19" s="371">
        <v>42.229626057603788</v>
      </c>
      <c r="N19" s="370">
        <v>13178</v>
      </c>
      <c r="O19" s="372">
        <v>57.770373942396212</v>
      </c>
      <c r="P19" s="350"/>
      <c r="Q19" s="368">
        <v>19393</v>
      </c>
      <c r="R19" s="369">
        <v>19.702927042376583</v>
      </c>
      <c r="S19" s="370">
        <v>12125</v>
      </c>
      <c r="T19" s="371">
        <v>62.522559686484811</v>
      </c>
      <c r="U19" s="370">
        <v>7268</v>
      </c>
      <c r="V19" s="372">
        <v>37.477440313515189</v>
      </c>
      <c r="W19" s="350"/>
      <c r="X19" s="368">
        <v>56223</v>
      </c>
      <c r="Y19" s="369">
        <v>57.121521533725506</v>
      </c>
      <c r="Z19" s="370">
        <v>39720</v>
      </c>
      <c r="AA19" s="371">
        <v>70.647244010458351</v>
      </c>
      <c r="AB19" s="370">
        <v>16503</v>
      </c>
      <c r="AC19" s="372">
        <f t="shared" si="0"/>
        <v>29.352755989541645</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371456</v>
      </c>
      <c r="E20" s="365">
        <f t="shared" si="2"/>
        <v>232236</v>
      </c>
      <c r="F20" s="366">
        <f t="shared" si="3"/>
        <v>62.520460027567196</v>
      </c>
      <c r="G20" s="365">
        <f t="shared" si="4"/>
        <v>139220</v>
      </c>
      <c r="H20" s="367">
        <f t="shared" si="3"/>
        <v>37.479539972432804</v>
      </c>
      <c r="I20" s="350"/>
      <c r="J20" s="368">
        <v>92753</v>
      </c>
      <c r="K20" s="369">
        <v>24.970117591316335</v>
      </c>
      <c r="L20" s="370">
        <v>40826</v>
      </c>
      <c r="M20" s="371">
        <v>44.015826981337533</v>
      </c>
      <c r="N20" s="370">
        <v>51927</v>
      </c>
      <c r="O20" s="372">
        <v>55.984173018662467</v>
      </c>
      <c r="P20" s="350"/>
      <c r="Q20" s="368">
        <v>85499</v>
      </c>
      <c r="R20" s="369">
        <v>23.017261802205375</v>
      </c>
      <c r="S20" s="370">
        <v>53523</v>
      </c>
      <c r="T20" s="371">
        <v>62.60073217230611</v>
      </c>
      <c r="U20" s="370">
        <v>31976</v>
      </c>
      <c r="V20" s="372">
        <v>37.39926782769389</v>
      </c>
      <c r="W20" s="350"/>
      <c r="X20" s="368">
        <v>193204</v>
      </c>
      <c r="Y20" s="369">
        <v>52.012620606478286</v>
      </c>
      <c r="Z20" s="370">
        <v>137887</v>
      </c>
      <c r="AA20" s="371">
        <v>71.368605204861183</v>
      </c>
      <c r="AB20" s="370">
        <v>55317</v>
      </c>
      <c r="AC20" s="372">
        <f t="shared" si="0"/>
        <v>28.631394795138814</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213107</v>
      </c>
      <c r="E21" s="365">
        <f t="shared" si="2"/>
        <v>131157</v>
      </c>
      <c r="F21" s="366">
        <f t="shared" si="3"/>
        <v>61.545139296222082</v>
      </c>
      <c r="G21" s="365">
        <f t="shared" si="4"/>
        <v>81950</v>
      </c>
      <c r="H21" s="367">
        <f t="shared" si="3"/>
        <v>38.454860703777918</v>
      </c>
      <c r="I21" s="350"/>
      <c r="J21" s="368">
        <v>57019</v>
      </c>
      <c r="K21" s="369">
        <v>26.756042739093505</v>
      </c>
      <c r="L21" s="370">
        <v>23232</v>
      </c>
      <c r="M21" s="371">
        <v>40.744313299075749</v>
      </c>
      <c r="N21" s="370">
        <v>33787</v>
      </c>
      <c r="O21" s="372">
        <v>59.255686700924251</v>
      </c>
      <c r="P21" s="350"/>
      <c r="Q21" s="368">
        <v>46882</v>
      </c>
      <c r="R21" s="369">
        <v>21.999277358322345</v>
      </c>
      <c r="S21" s="370">
        <v>29004</v>
      </c>
      <c r="T21" s="371">
        <v>61.865961349771773</v>
      </c>
      <c r="U21" s="370">
        <v>17878</v>
      </c>
      <c r="V21" s="372">
        <v>38.134038650228227</v>
      </c>
      <c r="W21" s="350"/>
      <c r="X21" s="368">
        <v>109206</v>
      </c>
      <c r="Y21" s="369">
        <v>51.244679902584146</v>
      </c>
      <c r="Z21" s="370">
        <v>78921</v>
      </c>
      <c r="AA21" s="371">
        <v>72.268007252348781</v>
      </c>
      <c r="AB21" s="370">
        <v>30285</v>
      </c>
      <c r="AC21" s="372">
        <f t="shared" si="0"/>
        <v>27.73199274765123</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58552</v>
      </c>
      <c r="E22" s="365">
        <f t="shared" si="2"/>
        <v>37020</v>
      </c>
      <c r="F22" s="366">
        <f t="shared" si="3"/>
        <v>63.225850526028147</v>
      </c>
      <c r="G22" s="365">
        <f t="shared" si="4"/>
        <v>21532</v>
      </c>
      <c r="H22" s="367">
        <f t="shared" si="3"/>
        <v>36.774149473971853</v>
      </c>
      <c r="I22" s="350"/>
      <c r="J22" s="368">
        <v>13560</v>
      </c>
      <c r="K22" s="369">
        <v>23.158901489274491</v>
      </c>
      <c r="L22" s="370">
        <v>5980</v>
      </c>
      <c r="M22" s="371">
        <v>44.100294985250734</v>
      </c>
      <c r="N22" s="370">
        <v>7580</v>
      </c>
      <c r="O22" s="372">
        <v>55.899705014749266</v>
      </c>
      <c r="P22" s="350"/>
      <c r="Q22" s="368">
        <v>12893</v>
      </c>
      <c r="R22" s="369">
        <v>22.019743134307966</v>
      </c>
      <c r="S22" s="370">
        <v>8169</v>
      </c>
      <c r="T22" s="371">
        <v>63.359962770495613</v>
      </c>
      <c r="U22" s="370">
        <v>4724</v>
      </c>
      <c r="V22" s="372">
        <v>36.640037229504379</v>
      </c>
      <c r="W22" s="350"/>
      <c r="X22" s="368">
        <v>32099</v>
      </c>
      <c r="Y22" s="369">
        <v>54.821355376417543</v>
      </c>
      <c r="Z22" s="370">
        <v>22871</v>
      </c>
      <c r="AA22" s="371">
        <v>71.251440854855304</v>
      </c>
      <c r="AB22" s="370">
        <v>9228</v>
      </c>
      <c r="AC22" s="372">
        <f t="shared" si="0"/>
        <v>28.748559145144707</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84329</v>
      </c>
      <c r="E23" s="365">
        <f t="shared" si="2"/>
        <v>52392</v>
      </c>
      <c r="F23" s="366">
        <f t="shared" si="3"/>
        <v>62.128093538403164</v>
      </c>
      <c r="G23" s="365">
        <f t="shared" si="4"/>
        <v>31937</v>
      </c>
      <c r="H23" s="367">
        <f t="shared" si="3"/>
        <v>37.871906461596843</v>
      </c>
      <c r="I23" s="350"/>
      <c r="J23" s="368">
        <v>24546</v>
      </c>
      <c r="K23" s="369">
        <v>29.107424492167581</v>
      </c>
      <c r="L23" s="370">
        <v>9625</v>
      </c>
      <c r="M23" s="371">
        <v>39.212091583150006</v>
      </c>
      <c r="N23" s="370">
        <v>14921</v>
      </c>
      <c r="O23" s="372">
        <v>60.787908416850001</v>
      </c>
      <c r="P23" s="350"/>
      <c r="Q23" s="368">
        <v>14984</v>
      </c>
      <c r="R23" s="369">
        <v>17.768501938834802</v>
      </c>
      <c r="S23" s="370">
        <v>8773</v>
      </c>
      <c r="T23" s="371">
        <v>58.549119060331023</v>
      </c>
      <c r="U23" s="370">
        <v>6211</v>
      </c>
      <c r="V23" s="372">
        <v>41.450880939668984</v>
      </c>
      <c r="W23" s="350"/>
      <c r="X23" s="368">
        <v>44799</v>
      </c>
      <c r="Y23" s="369">
        <v>53.124073568997623</v>
      </c>
      <c r="Z23" s="370">
        <v>33994</v>
      </c>
      <c r="AA23" s="371">
        <v>75.881158061563866</v>
      </c>
      <c r="AB23" s="370">
        <v>10805</v>
      </c>
      <c r="AC23" s="372">
        <f t="shared" si="0"/>
        <v>24.118841938436127</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253141</v>
      </c>
      <c r="E24" s="365">
        <f t="shared" si="2"/>
        <v>166829</v>
      </c>
      <c r="F24" s="366">
        <f t="shared" si="3"/>
        <v>65.903587328800953</v>
      </c>
      <c r="G24" s="365">
        <f t="shared" si="4"/>
        <v>86312</v>
      </c>
      <c r="H24" s="367">
        <f t="shared" si="3"/>
        <v>34.096412671199055</v>
      </c>
      <c r="I24" s="350"/>
      <c r="J24" s="368">
        <v>59639</v>
      </c>
      <c r="K24" s="369">
        <v>23.559597220521368</v>
      </c>
      <c r="L24" s="370">
        <v>27967</v>
      </c>
      <c r="M24" s="371">
        <v>46.893811096765539</v>
      </c>
      <c r="N24" s="370">
        <v>31672</v>
      </c>
      <c r="O24" s="372">
        <v>53.106188903234461</v>
      </c>
      <c r="P24" s="350"/>
      <c r="Q24" s="368">
        <v>49214</v>
      </c>
      <c r="R24" s="369">
        <v>19.441339016595492</v>
      </c>
      <c r="S24" s="370">
        <v>32358</v>
      </c>
      <c r="T24" s="371">
        <v>65.749583451863288</v>
      </c>
      <c r="U24" s="370">
        <v>16856</v>
      </c>
      <c r="V24" s="372">
        <v>34.250416548136705</v>
      </c>
      <c r="W24" s="350"/>
      <c r="X24" s="368">
        <v>144288</v>
      </c>
      <c r="Y24" s="369">
        <v>56.999063762883139</v>
      </c>
      <c r="Z24" s="370">
        <v>106504</v>
      </c>
      <c r="AA24" s="371">
        <v>73.813484142825459</v>
      </c>
      <c r="AB24" s="370">
        <v>37784</v>
      </c>
      <c r="AC24" s="372">
        <f t="shared" si="0"/>
        <v>26.186515857174541</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65981</v>
      </c>
      <c r="E25" s="365">
        <f t="shared" si="2"/>
        <v>37791</v>
      </c>
      <c r="F25" s="366">
        <f t="shared" si="3"/>
        <v>57.275579333444483</v>
      </c>
      <c r="G25" s="365">
        <f t="shared" si="4"/>
        <v>28190</v>
      </c>
      <c r="H25" s="367">
        <f t="shared" si="3"/>
        <v>42.724420666555524</v>
      </c>
      <c r="I25" s="350"/>
      <c r="J25" s="368">
        <v>22565</v>
      </c>
      <c r="K25" s="369">
        <v>34.199239174913991</v>
      </c>
      <c r="L25" s="370">
        <v>8599</v>
      </c>
      <c r="M25" s="371">
        <v>38.107688898736981</v>
      </c>
      <c r="N25" s="370">
        <v>13966</v>
      </c>
      <c r="O25" s="372">
        <v>61.892311101263019</v>
      </c>
      <c r="P25" s="350"/>
      <c r="Q25" s="368">
        <v>15554</v>
      </c>
      <c r="R25" s="369">
        <v>23.573452963731985</v>
      </c>
      <c r="S25" s="370">
        <v>9742</v>
      </c>
      <c r="T25" s="371">
        <v>62.633406197762632</v>
      </c>
      <c r="U25" s="370">
        <v>5812</v>
      </c>
      <c r="V25" s="372">
        <v>37.366593802237368</v>
      </c>
      <c r="W25" s="350"/>
      <c r="X25" s="368">
        <v>27862</v>
      </c>
      <c r="Y25" s="369">
        <v>42.227307861354021</v>
      </c>
      <c r="Z25" s="370">
        <v>19450</v>
      </c>
      <c r="AA25" s="371">
        <v>69.808341109755219</v>
      </c>
      <c r="AB25" s="370">
        <v>8412</v>
      </c>
      <c r="AC25" s="372">
        <f t="shared" si="0"/>
        <v>30.191658890244778</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21790</v>
      </c>
      <c r="E26" s="380">
        <f t="shared" si="2"/>
        <v>13630</v>
      </c>
      <c r="F26" s="381">
        <f t="shared" si="3"/>
        <v>62.551629187700783</v>
      </c>
      <c r="G26" s="380">
        <f t="shared" si="4"/>
        <v>8160</v>
      </c>
      <c r="H26" s="367">
        <f t="shared" si="3"/>
        <v>37.448370812299217</v>
      </c>
      <c r="I26" s="350"/>
      <c r="J26" s="377">
        <v>5175</v>
      </c>
      <c r="K26" s="378">
        <v>23.749426342358881</v>
      </c>
      <c r="L26" s="375">
        <v>2267</v>
      </c>
      <c r="M26" s="376">
        <v>43.806763285024154</v>
      </c>
      <c r="N26" s="375">
        <v>2908</v>
      </c>
      <c r="O26" s="372">
        <v>56.193236714975846</v>
      </c>
      <c r="P26" s="350"/>
      <c r="Q26" s="377">
        <v>4015</v>
      </c>
      <c r="R26" s="378">
        <v>18.425883432767325</v>
      </c>
      <c r="S26" s="375">
        <v>2223</v>
      </c>
      <c r="T26" s="376">
        <v>55.36737235367373</v>
      </c>
      <c r="U26" s="375">
        <v>1792</v>
      </c>
      <c r="V26" s="372">
        <v>44.632627646326277</v>
      </c>
      <c r="W26" s="350"/>
      <c r="X26" s="377">
        <v>12600</v>
      </c>
      <c r="Y26" s="378">
        <v>57.824690224873798</v>
      </c>
      <c r="Z26" s="375">
        <v>9140</v>
      </c>
      <c r="AA26" s="376">
        <v>72.539682539682531</v>
      </c>
      <c r="AB26" s="375">
        <v>3460</v>
      </c>
      <c r="AC26" s="372">
        <f t="shared" si="0"/>
        <v>27.460317460317462</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116122</v>
      </c>
      <c r="E27" s="380">
        <f t="shared" si="2"/>
        <v>70490</v>
      </c>
      <c r="F27" s="381">
        <f t="shared" si="3"/>
        <v>60.703398150221318</v>
      </c>
      <c r="G27" s="380">
        <f t="shared" si="4"/>
        <v>45632</v>
      </c>
      <c r="H27" s="367">
        <f t="shared" si="3"/>
        <v>39.296601849778682</v>
      </c>
      <c r="I27" s="350"/>
      <c r="J27" s="377">
        <v>30618</v>
      </c>
      <c r="K27" s="378">
        <v>26.36709667418749</v>
      </c>
      <c r="L27" s="375">
        <v>12563</v>
      </c>
      <c r="M27" s="376">
        <v>41.03141942648115</v>
      </c>
      <c r="N27" s="375">
        <v>18055</v>
      </c>
      <c r="O27" s="372">
        <v>58.96858057351885</v>
      </c>
      <c r="P27" s="350"/>
      <c r="Q27" s="377">
        <v>23374</v>
      </c>
      <c r="R27" s="378">
        <v>20.128830023595874</v>
      </c>
      <c r="S27" s="375">
        <v>13368</v>
      </c>
      <c r="T27" s="376">
        <v>57.191751518781551</v>
      </c>
      <c r="U27" s="375">
        <v>10006</v>
      </c>
      <c r="V27" s="372">
        <v>42.808248481218449</v>
      </c>
      <c r="W27" s="350"/>
      <c r="X27" s="377">
        <v>62130</v>
      </c>
      <c r="Y27" s="378">
        <v>53.504073302216639</v>
      </c>
      <c r="Z27" s="375">
        <v>44559</v>
      </c>
      <c r="AA27" s="376">
        <v>71.718976339932397</v>
      </c>
      <c r="AB27" s="375">
        <v>17571</v>
      </c>
      <c r="AC27" s="372">
        <f t="shared" si="0"/>
        <v>28.2810236600676</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14871</v>
      </c>
      <c r="E28" s="380">
        <f t="shared" si="2"/>
        <v>9215</v>
      </c>
      <c r="F28" s="381">
        <f t="shared" si="3"/>
        <v>61.966243023334009</v>
      </c>
      <c r="G28" s="380">
        <f t="shared" si="4"/>
        <v>5656</v>
      </c>
      <c r="H28" s="382">
        <f t="shared" si="3"/>
        <v>38.033756976665991</v>
      </c>
      <c r="I28" s="350"/>
      <c r="J28" s="377">
        <v>3472</v>
      </c>
      <c r="K28" s="378">
        <v>23.347454777755363</v>
      </c>
      <c r="L28" s="375">
        <v>1446</v>
      </c>
      <c r="M28" s="376">
        <v>41.647465437788014</v>
      </c>
      <c r="N28" s="375">
        <v>2026</v>
      </c>
      <c r="O28" s="383">
        <v>58.352534562211979</v>
      </c>
      <c r="P28" s="350"/>
      <c r="Q28" s="377">
        <v>2779</v>
      </c>
      <c r="R28" s="378">
        <v>18.687378118485643</v>
      </c>
      <c r="S28" s="375">
        <v>1635</v>
      </c>
      <c r="T28" s="376">
        <v>58.834112990284268</v>
      </c>
      <c r="U28" s="375">
        <v>1144</v>
      </c>
      <c r="V28" s="383">
        <v>41.165887009715725</v>
      </c>
      <c r="W28" s="350"/>
      <c r="X28" s="377">
        <v>8620</v>
      </c>
      <c r="Y28" s="378">
        <v>57.965167103758994</v>
      </c>
      <c r="Z28" s="375">
        <v>6134</v>
      </c>
      <c r="AA28" s="376">
        <v>71.16009280742459</v>
      </c>
      <c r="AB28" s="375">
        <v>2486</v>
      </c>
      <c r="AC28" s="383">
        <f t="shared" si="0"/>
        <v>28.839907192575403</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5498</v>
      </c>
      <c r="E29" s="386">
        <f t="shared" si="2"/>
        <v>3041</v>
      </c>
      <c r="F29" s="387">
        <f t="shared" si="3"/>
        <v>55.311022189887225</v>
      </c>
      <c r="G29" s="386">
        <f t="shared" si="4"/>
        <v>2457</v>
      </c>
      <c r="H29" s="388">
        <f t="shared" si="3"/>
        <v>44.688977810112767</v>
      </c>
      <c r="I29" s="350"/>
      <c r="J29" s="389">
        <v>2926</v>
      </c>
      <c r="K29" s="390">
        <v>53.219352491815208</v>
      </c>
      <c r="L29" s="391">
        <v>1144</v>
      </c>
      <c r="M29" s="392">
        <v>39.097744360902254</v>
      </c>
      <c r="N29" s="391">
        <v>1782</v>
      </c>
      <c r="O29" s="393">
        <v>60.902255639097746</v>
      </c>
      <c r="P29" s="350"/>
      <c r="Q29" s="389">
        <v>1031</v>
      </c>
      <c r="R29" s="390">
        <v>18.752273554019645</v>
      </c>
      <c r="S29" s="391">
        <v>713</v>
      </c>
      <c r="T29" s="392">
        <v>69.156159068865179</v>
      </c>
      <c r="U29" s="391">
        <v>318</v>
      </c>
      <c r="V29" s="393">
        <v>30.843840931134821</v>
      </c>
      <c r="W29" s="350"/>
      <c r="X29" s="389">
        <v>1541</v>
      </c>
      <c r="Y29" s="390">
        <v>28.028373954165154</v>
      </c>
      <c r="Z29" s="391">
        <v>1184</v>
      </c>
      <c r="AA29" s="392">
        <v>76.83322517845555</v>
      </c>
      <c r="AB29" s="391">
        <v>357</v>
      </c>
      <c r="AC29" s="393">
        <f t="shared" si="0"/>
        <v>23.166774821544454</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4" t="s">
        <v>0</v>
      </c>
      <c r="C31" s="320"/>
      <c r="D31" s="1235">
        <f>J31+Q31+X31</f>
        <v>2121851</v>
      </c>
      <c r="E31" s="1236">
        <f>L31+S31+Z31</f>
        <v>1322546</v>
      </c>
      <c r="F31" s="1237">
        <f>E31/$D31*100</f>
        <v>62.329824290206993</v>
      </c>
      <c r="G31" s="1236">
        <f>N31+U31+AB31</f>
        <v>799305</v>
      </c>
      <c r="H31" s="1238">
        <f>G31/$D31*100</f>
        <v>37.670175709793007</v>
      </c>
      <c r="I31" s="320"/>
      <c r="J31" s="1239">
        <f>SUM(J12:J29)</f>
        <v>551501</v>
      </c>
      <c r="K31" s="1240">
        <f>J31/$D31*100</f>
        <v>25.991504587268384</v>
      </c>
      <c r="L31" s="1236">
        <f>SUM(L12:L29)</f>
        <v>234474</v>
      </c>
      <c r="M31" s="1237">
        <f>L31/$J31*100</f>
        <v>42.51560740597025</v>
      </c>
      <c r="N31" s="1236">
        <f>SUM(N12:N29)</f>
        <v>317027</v>
      </c>
      <c r="O31" s="1241">
        <f>N31/$J31*100</f>
        <v>57.484392594029742</v>
      </c>
      <c r="P31" s="320"/>
      <c r="Q31" s="1239">
        <f>SUM(Q12:Q29)</f>
        <v>459679</v>
      </c>
      <c r="R31" s="1240">
        <f>Q31/$D31*100</f>
        <v>21.664056524232851</v>
      </c>
      <c r="S31" s="1236">
        <f>SUM(S12:S29)</f>
        <v>287629</v>
      </c>
      <c r="T31" s="1237">
        <f>S31/$Q31*100</f>
        <v>62.571707648163176</v>
      </c>
      <c r="U31" s="1236">
        <f>SUM(U12:U29)</f>
        <v>172050</v>
      </c>
      <c r="V31" s="1241">
        <f>U31/$Q31*100</f>
        <v>37.428292351836824</v>
      </c>
      <c r="W31" s="320"/>
      <c r="X31" s="1239">
        <f>SUM(X12:X29)</f>
        <v>1110671</v>
      </c>
      <c r="Y31" s="1240">
        <f>X31/$D31*100</f>
        <v>52.344438888498765</v>
      </c>
      <c r="Z31" s="1236">
        <f>SUM(Z12:Z29)</f>
        <v>800443</v>
      </c>
      <c r="AA31" s="1237">
        <f>Z31/$X31*100</f>
        <v>72.06841629969631</v>
      </c>
      <c r="AB31" s="1236">
        <f>SUM(AB12:AB29)</f>
        <v>310228</v>
      </c>
      <c r="AC31" s="1241">
        <f>AB31/$X31*100</f>
        <v>27.93158370030369</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29" s="396" customFormat="1" ht="5.25" customHeight="1" x14ac:dyDescent="0.2">
      <c r="B33" s="397" t="s">
        <v>47</v>
      </c>
      <c r="C33" s="398"/>
      <c r="I33" s="398"/>
    </row>
    <row r="34" spans="2:29" s="396" customFormat="1" ht="13.5" customHeight="1" x14ac:dyDescent="0.2">
      <c r="B34" s="1422"/>
      <c r="C34" s="1422"/>
      <c r="D34" s="1422"/>
      <c r="E34" s="1422"/>
      <c r="F34" s="1422"/>
      <c r="G34" s="1422"/>
      <c r="H34" s="1422"/>
      <c r="I34" s="1422"/>
      <c r="J34" s="1422"/>
      <c r="K34" s="1422"/>
      <c r="L34" s="1422"/>
      <c r="M34" s="1422"/>
      <c r="N34" s="1422"/>
      <c r="O34" s="1422"/>
    </row>
    <row r="35" spans="2:29" s="396" customFormat="1" ht="29.25" customHeight="1" x14ac:dyDescent="0.2">
      <c r="B35" s="1422"/>
      <c r="C35" s="1422"/>
      <c r="D35" s="1422"/>
      <c r="E35" s="1422"/>
      <c r="F35" s="1422"/>
      <c r="G35" s="1422"/>
      <c r="H35" s="1422"/>
      <c r="I35" s="1422"/>
      <c r="J35" s="1422"/>
      <c r="K35" s="1422"/>
      <c r="L35" s="1422"/>
      <c r="M35" s="1422"/>
    </row>
    <row r="36" spans="2:29" s="396" customFormat="1" ht="4.5" customHeight="1" x14ac:dyDescent="0.2">
      <c r="B36" s="1421"/>
      <c r="C36" s="1421"/>
      <c r="D36" s="1421"/>
      <c r="E36" s="1333"/>
      <c r="F36" s="1333"/>
      <c r="G36" s="1333"/>
    </row>
    <row r="37" spans="2:29" s="396" customFormat="1" x14ac:dyDescent="0.2">
      <c r="B37" s="396" t="s">
        <v>39</v>
      </c>
      <c r="L37" s="396" t="e">
        <f>GETPIVOTDATA("Cuenta número de expedientes",#REF!,"CCAA",$B37,"Sexo",L$9,"TramoEdad",L$1)</f>
        <v>#REF!</v>
      </c>
      <c r="M37" s="396" t="e">
        <f>L37/$J37*100</f>
        <v>#REF!</v>
      </c>
      <c r="N37" s="396" t="e">
        <f>GETPIVOTDATA("Cuenta número de expedientes",#REF!,"CCAA",$B37,"Sexo",N$9,"TramoEdad",N$1)</f>
        <v>#REF!</v>
      </c>
      <c r="O37" s="396" t="e">
        <f>N37/$J37*100</f>
        <v>#REF!</v>
      </c>
      <c r="Q37" s="396" t="e">
        <f>GETPIVOTDATA("Cuenta número de expedientes",#REF!,"CCAA",$B37,"TramoEdad",Q$1)</f>
        <v>#REF!</v>
      </c>
      <c r="R37" s="396" t="e">
        <f>Q37/$D37*100</f>
        <v>#REF!</v>
      </c>
      <c r="S37" s="396" t="e">
        <f>GETPIVOTDATA("Cuenta número de expedientes",#REF!,"CCAA",$B37,"Sexo",S$9,"TramoEdad",S$1)</f>
        <v>#REF!</v>
      </c>
      <c r="T37" s="396" t="e">
        <f>S37/$Q37*100</f>
        <v>#REF!</v>
      </c>
      <c r="U37" s="396" t="e">
        <f>GETPIVOTDATA("Cuenta número de expedientes",#REF!,"CCAA",$B37,"Sexo",U$9,"TramoEdad",U$1)</f>
        <v>#REF!</v>
      </c>
      <c r="V37" s="396" t="e">
        <f>U37/$Q37*100</f>
        <v>#REF!</v>
      </c>
      <c r="X37" s="396" t="e">
        <f>GETPIVOTDATA("Cuenta número de expedientes",#REF!,"CCAA",$B37,"TramoEdad",X$1)</f>
        <v>#REF!</v>
      </c>
      <c r="Y37" s="396" t="e">
        <f>X37/$D37*100</f>
        <v>#REF!</v>
      </c>
      <c r="Z37" s="396" t="e">
        <f>GETPIVOTDATA("Cuenta número de expedientes",#REF!,"CCAA",$B37,"Sexo",Z$9,"TramoEdad",Z$1)</f>
        <v>#REF!</v>
      </c>
      <c r="AA37" s="396" t="e">
        <f>Z37/$X37*100</f>
        <v>#REF!</v>
      </c>
      <c r="AB37" s="396" t="e">
        <f>GETPIVOTDATA("Cuenta número de expedientes",#REF!,"CCAA",$B37,"Sexo",AB$9,"TramoEdad",AB$1)</f>
        <v>#REF!</v>
      </c>
      <c r="AC37" s="396" t="e">
        <f>AB37/$X37*100</f>
        <v>#REF!</v>
      </c>
    </row>
    <row r="38" spans="2:29" s="396" customFormat="1" x14ac:dyDescent="0.2">
      <c r="B38" s="396" t="s">
        <v>47</v>
      </c>
      <c r="L38" s="396" t="e">
        <f>GETPIVOTDATA("Cuenta número de expedientes",#REF!,"CCAA",$B38,"Sexo",L$9,"TramoEdad",L$1)</f>
        <v>#REF!</v>
      </c>
      <c r="M38" s="396" t="e">
        <f>L38/$J38*100</f>
        <v>#REF!</v>
      </c>
      <c r="N38" s="396" t="e">
        <f>GETPIVOTDATA("Cuenta número de expedientes",#REF!,"CCAA",$B38,"Sexo",N$9,"TramoEdad",N$1)</f>
        <v>#REF!</v>
      </c>
      <c r="O38" s="396" t="e">
        <f>N38/$J38*100</f>
        <v>#REF!</v>
      </c>
      <c r="Q38" s="396" t="e">
        <f>GETPIVOTDATA("Cuenta número de expedientes",#REF!,"CCAA",$B38,"TramoEdad",Q$1)</f>
        <v>#REF!</v>
      </c>
      <c r="R38" s="396" t="e">
        <f>Q38/$D38*100</f>
        <v>#REF!</v>
      </c>
      <c r="S38" s="396" t="e">
        <f>GETPIVOTDATA("Cuenta número de expedientes",#REF!,"CCAA",$B38,"Sexo",S$9,"TramoEdad",S$1)</f>
        <v>#REF!</v>
      </c>
      <c r="T38" s="396" t="e">
        <f>S38/$Q38*100</f>
        <v>#REF!</v>
      </c>
      <c r="U38" s="396" t="e">
        <f>GETPIVOTDATA("Cuenta número de expedientes",#REF!,"CCAA",$B38,"Sexo",U$9,"TramoEdad",U$1)</f>
        <v>#REF!</v>
      </c>
      <c r="V38" s="396" t="e">
        <f>U38/$Q38*100</f>
        <v>#REF!</v>
      </c>
      <c r="X38" s="396" t="e">
        <f>GETPIVOTDATA("Cuenta número de expedientes",#REF!,"CCAA",$B38,"TramoEdad",X$1)</f>
        <v>#REF!</v>
      </c>
      <c r="Y38" s="396" t="e">
        <f>X38/$D38*100</f>
        <v>#REF!</v>
      </c>
      <c r="Z38" s="396" t="e">
        <f>GETPIVOTDATA("Cuenta número de expedientes",#REF!,"CCAA",$B38,"Sexo",Z$9,"TramoEdad",Z$1)</f>
        <v>#REF!</v>
      </c>
      <c r="AA38" s="396" t="e">
        <f>Z38/$X38*100</f>
        <v>#REF!</v>
      </c>
      <c r="AB38" s="396" t="e">
        <f>GETPIVOTDATA("Cuenta número de expedientes",#REF!,"CCAA",$B38,"Sexo",AB$9,"TramoEdad",AB$1)</f>
        <v>#REF!</v>
      </c>
      <c r="AC38" s="396" t="e">
        <f>AB38/$X38*100</f>
        <v>#REF!</v>
      </c>
    </row>
    <row r="39" spans="2:29" s="396" customFormat="1" x14ac:dyDescent="0.2"/>
    <row r="40" spans="2:29" s="396" customFormat="1" x14ac:dyDescent="0.2"/>
    <row r="41" spans="2:29" s="596" customFormat="1" x14ac:dyDescent="0.2"/>
    <row r="42" spans="2:29" s="329" customFormat="1" x14ac:dyDescent="0.2"/>
    <row r="43" spans="2:29" s="396" customFormat="1" x14ac:dyDescent="0.2"/>
    <row r="44" spans="2:29" s="396" customFormat="1" x14ac:dyDescent="0.2"/>
    <row r="45" spans="2:29" s="396" customFormat="1" x14ac:dyDescent="0.2"/>
    <row r="46" spans="2:29" s="396" customFormat="1" x14ac:dyDescent="0.2"/>
  </sheetData>
  <mergeCells count="30">
    <mergeCell ref="U9:V9"/>
    <mergeCell ref="X9:X10"/>
    <mergeCell ref="Y9:Y10"/>
    <mergeCell ref="Z9:AA9"/>
    <mergeCell ref="AB9:AC9"/>
    <mergeCell ref="B36:D36"/>
    <mergeCell ref="E9:F9"/>
    <mergeCell ref="G9:H9"/>
    <mergeCell ref="L9:M9"/>
    <mergeCell ref="D9:D10"/>
    <mergeCell ref="J9:J10"/>
    <mergeCell ref="K9:K10"/>
    <mergeCell ref="B34:O34"/>
    <mergeCell ref="B35:M35"/>
    <mergeCell ref="B2:C2"/>
    <mergeCell ref="B3:C3"/>
    <mergeCell ref="A4:AC4"/>
    <mergeCell ref="B5:AC5"/>
    <mergeCell ref="B7:B10"/>
    <mergeCell ref="D7:H8"/>
    <mergeCell ref="J7:O7"/>
    <mergeCell ref="Q7:V7"/>
    <mergeCell ref="X7:AC7"/>
    <mergeCell ref="J8:O8"/>
    <mergeCell ref="Q8:V8"/>
    <mergeCell ref="X8:AC8"/>
    <mergeCell ref="R9:R10"/>
    <mergeCell ref="S9:T9"/>
    <mergeCell ref="N9:O9"/>
    <mergeCell ref="Q9:Q10"/>
  </mergeCells>
  <printOptions horizontalCentered="1"/>
  <pageMargins left="0" right="0" top="0.43307086614173229" bottom="0.43307086614173229" header="0" footer="0"/>
  <pageSetup paperSize="9" scale="56" orientation="landscape" r:id="rId1"/>
  <headerFooter alignWithMargins="0"/>
  <rowBreaks count="2" manualBreakCount="2">
    <brk id="34" max="25" man="1"/>
    <brk id="3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88">
    <tabColor theme="0"/>
    <pageSetUpPr fitToPage="1"/>
  </sheetPr>
  <dimension ref="A1:AL3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4" width="16.140625" style="333" customWidth="1"/>
    <col min="5" max="5" width="8.7109375" style="333" customWidth="1"/>
    <col min="6" max="6" width="0.42578125" style="333" customWidth="1"/>
    <col min="7" max="7" width="16.140625" style="333" customWidth="1"/>
    <col min="8" max="8" width="8.7109375" style="333" customWidth="1"/>
    <col min="9" max="9" width="0.42578125" style="333" customWidth="1"/>
    <col min="10" max="10" width="16.140625" style="333" customWidth="1"/>
    <col min="11" max="11" width="8.7109375" style="333" customWidth="1"/>
    <col min="12" max="12" width="0.42578125" style="333" customWidth="1"/>
    <col min="13" max="13" width="16.140625" style="333" customWidth="1"/>
    <col min="14" max="14" width="8.7109375" style="333" customWidth="1"/>
    <col min="15" max="15" width="11.42578125" style="333"/>
    <col min="16" max="18" width="2.42578125" style="333" bestFit="1" customWidth="1"/>
    <col min="19" max="19" width="13" style="333" bestFit="1" customWidth="1"/>
    <col min="20" max="20" width="3.42578125" style="333" bestFit="1" customWidth="1"/>
    <col min="21" max="21" width="3.85546875" style="333" customWidth="1"/>
    <col min="22" max="24" width="2.42578125" style="333" bestFit="1" customWidth="1"/>
    <col min="25" max="25" width="8.42578125" style="333" bestFit="1" customWidth="1"/>
    <col min="26" max="26" width="3.42578125" style="333" bestFit="1" customWidth="1"/>
    <col min="27" max="27" width="3.5703125" style="333" customWidth="1"/>
    <col min="28" max="30" width="2.42578125" style="333" bestFit="1" customWidth="1"/>
    <col min="31" max="31" width="8.42578125" style="333" bestFit="1" customWidth="1"/>
    <col min="32" max="32" width="4.140625" style="333" bestFit="1" customWidth="1"/>
    <col min="33" max="33" width="3.28515625" style="333" customWidth="1"/>
    <col min="34" max="34" width="4.28515625" style="333" bestFit="1" customWidth="1"/>
    <col min="35" max="35" width="2.42578125" style="333" bestFit="1" customWidth="1"/>
    <col min="36" max="36" width="4.28515625" style="333" bestFit="1" customWidth="1"/>
    <col min="37" max="37" width="8.42578125" style="333" bestFit="1" customWidth="1"/>
    <col min="38" max="38" width="4.28515625" style="333" bestFit="1" customWidth="1"/>
    <col min="39" max="16384" width="11.42578125" style="333"/>
  </cols>
  <sheetData>
    <row r="1" spans="1:38" s="340" customFormat="1" ht="15" customHeight="1" x14ac:dyDescent="0.2">
      <c r="B1" s="311"/>
      <c r="C1" s="341"/>
      <c r="F1" s="341"/>
      <c r="G1" s="342" t="s">
        <v>135</v>
      </c>
      <c r="H1" s="342"/>
      <c r="I1" s="342"/>
      <c r="J1" s="342" t="s">
        <v>16</v>
      </c>
      <c r="K1" s="342"/>
      <c r="L1" s="342"/>
      <c r="M1" s="342" t="s">
        <v>15</v>
      </c>
      <c r="N1" s="342"/>
    </row>
    <row r="2" spans="1:38" s="343" customFormat="1" ht="52.5" customHeight="1" x14ac:dyDescent="0.25">
      <c r="B2" s="1376"/>
      <c r="C2" s="1376"/>
    </row>
    <row r="3" spans="1:38" s="345" customFormat="1" ht="4.5" customHeight="1" x14ac:dyDescent="0.2">
      <c r="B3" s="1377"/>
      <c r="C3" s="1377"/>
    </row>
    <row r="4" spans="1:38" s="492" customFormat="1" ht="17.25" customHeight="1" x14ac:dyDescent="0.2">
      <c r="A4" s="1414" t="s">
        <v>395</v>
      </c>
      <c r="B4" s="1414"/>
      <c r="C4" s="1414"/>
      <c r="D4" s="1414"/>
      <c r="E4" s="1414"/>
      <c r="F4" s="1414"/>
      <c r="G4" s="1414"/>
      <c r="H4" s="1414"/>
      <c r="I4" s="1414"/>
      <c r="J4" s="1414"/>
      <c r="K4" s="1414"/>
      <c r="L4" s="1414"/>
      <c r="M4" s="1414"/>
      <c r="N4" s="1414"/>
    </row>
    <row r="5" spans="1:38" s="492" customFormat="1" ht="17.25" customHeight="1" x14ac:dyDescent="0.2">
      <c r="B5" s="1415" t="str">
        <f>porsaad!$B$6</f>
        <v>Situación a 31 de julio de 2024</v>
      </c>
      <c r="C5" s="1415"/>
      <c r="D5" s="1415"/>
      <c r="E5" s="1415"/>
      <c r="F5" s="1415"/>
      <c r="G5" s="1415"/>
      <c r="H5" s="1415"/>
      <c r="I5" s="1415"/>
      <c r="J5" s="1415"/>
      <c r="K5" s="1415"/>
      <c r="L5" s="1415"/>
      <c r="M5" s="1415"/>
      <c r="N5" s="1415"/>
    </row>
    <row r="6" spans="1:38" s="492" customFormat="1" ht="6" customHeight="1" x14ac:dyDescent="0.2"/>
    <row r="7" spans="1:38" s="437" customFormat="1" ht="12.75" customHeight="1" x14ac:dyDescent="0.2">
      <c r="A7" s="488"/>
      <c r="B7" s="1380" t="s">
        <v>12</v>
      </c>
      <c r="D7" s="1383" t="s">
        <v>29</v>
      </c>
      <c r="E7" s="1384"/>
      <c r="F7" s="489"/>
      <c r="G7" s="1433"/>
      <c r="H7" s="1433"/>
      <c r="I7" s="489"/>
      <c r="J7" s="1433"/>
      <c r="K7" s="1433"/>
      <c r="L7" s="489"/>
      <c r="M7" s="1433"/>
      <c r="N7" s="1434"/>
      <c r="O7" s="488"/>
      <c r="P7" s="488"/>
      <c r="W7" s="490"/>
    </row>
    <row r="8" spans="1:38" s="437" customFormat="1" ht="33.75" customHeight="1" x14ac:dyDescent="0.2">
      <c r="A8" s="488"/>
      <c r="B8" s="1381"/>
      <c r="D8" s="1431"/>
      <c r="E8" s="1432"/>
      <c r="F8" s="491"/>
      <c r="G8" s="1389" t="s">
        <v>219</v>
      </c>
      <c r="H8" s="1391"/>
      <c r="J8" s="1389" t="s">
        <v>173</v>
      </c>
      <c r="K8" s="1391"/>
      <c r="M8" s="1389" t="s">
        <v>174</v>
      </c>
      <c r="N8" s="1391"/>
      <c r="O8" s="488"/>
      <c r="P8" s="488"/>
      <c r="W8" s="490"/>
    </row>
    <row r="9" spans="1:38" s="437" customFormat="1" ht="6" customHeight="1" x14ac:dyDescent="0.2">
      <c r="A9" s="488"/>
      <c r="B9" s="1381"/>
      <c r="D9" s="1435" t="s">
        <v>9</v>
      </c>
      <c r="E9" s="1424" t="s">
        <v>218</v>
      </c>
      <c r="G9" s="1429" t="s">
        <v>9</v>
      </c>
      <c r="H9" s="1427" t="s">
        <v>218</v>
      </c>
      <c r="J9" s="1429" t="s">
        <v>9</v>
      </c>
      <c r="K9" s="1427" t="s">
        <v>218</v>
      </c>
      <c r="M9" s="1429" t="s">
        <v>9</v>
      </c>
      <c r="N9" s="1427" t="s">
        <v>218</v>
      </c>
      <c r="O9" s="488"/>
      <c r="P9" s="488"/>
      <c r="W9" s="490"/>
    </row>
    <row r="10" spans="1:38" s="437" customFormat="1" ht="27.75" customHeight="1" x14ac:dyDescent="0.2">
      <c r="A10" s="488"/>
      <c r="B10" s="1382"/>
      <c r="D10" s="1436"/>
      <c r="E10" s="1425"/>
      <c r="F10" s="493"/>
      <c r="G10" s="1430"/>
      <c r="H10" s="1428"/>
      <c r="I10" s="494"/>
      <c r="J10" s="1430"/>
      <c r="K10" s="1428"/>
      <c r="L10" s="494"/>
      <c r="M10" s="1430"/>
      <c r="N10" s="1428"/>
      <c r="O10" s="488"/>
      <c r="P10" s="495"/>
      <c r="Q10" s="496"/>
      <c r="R10" s="496"/>
      <c r="S10" s="496"/>
      <c r="T10" s="496"/>
    </row>
    <row r="11" spans="1:38" s="328" customFormat="1" ht="4.5" customHeight="1" x14ac:dyDescent="0.2">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25">
      <c r="A12" s="330"/>
      <c r="B12" s="349" t="s">
        <v>8</v>
      </c>
      <c r="C12" s="350"/>
      <c r="D12" s="497">
        <f t="shared" ref="D12:D29" si="0">G12+J12+M12</f>
        <v>411417</v>
      </c>
      <c r="E12" s="498">
        <f>D12/'20pobl'!D12*100</f>
        <v>4.7927534325775181</v>
      </c>
      <c r="F12" s="350"/>
      <c r="G12" s="355">
        <v>118815</v>
      </c>
      <c r="H12" s="498">
        <v>1.6934604902690338</v>
      </c>
      <c r="I12" s="350"/>
      <c r="J12" s="355">
        <v>99162</v>
      </c>
      <c r="K12" s="498">
        <v>8.6532495717530669</v>
      </c>
      <c r="L12" s="350"/>
      <c r="M12" s="355">
        <v>193440</v>
      </c>
      <c r="N12" s="498">
        <f>M12/'20pobl'!X12*100</f>
        <v>45.829197159840696</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25">
      <c r="A13" s="330"/>
      <c r="B13" s="363" t="s">
        <v>7</v>
      </c>
      <c r="C13" s="350"/>
      <c r="D13" s="499">
        <f t="shared" si="0"/>
        <v>57063</v>
      </c>
      <c r="E13" s="500">
        <f>D13/'20pobl'!D13*100</f>
        <v>4.2543404143327805</v>
      </c>
      <c r="F13" s="350"/>
      <c r="G13" s="368">
        <v>10839</v>
      </c>
      <c r="H13" s="501">
        <v>1.0379807687703677</v>
      </c>
      <c r="I13" s="350"/>
      <c r="J13" s="368">
        <v>11346</v>
      </c>
      <c r="K13" s="501">
        <v>5.6449727104924055</v>
      </c>
      <c r="L13" s="350"/>
      <c r="M13" s="368">
        <v>34878</v>
      </c>
      <c r="N13" s="501">
        <f>M13/'20pobl'!X13*100</f>
        <v>36.309691120896971</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25">
      <c r="A14" s="330"/>
      <c r="B14" s="363" t="s">
        <v>37</v>
      </c>
      <c r="C14" s="350"/>
      <c r="D14" s="499">
        <f t="shared" si="0"/>
        <v>49263</v>
      </c>
      <c r="E14" s="500">
        <f>D14/'20pobl'!D14*100</f>
        <v>4.8966264437508702</v>
      </c>
      <c r="F14" s="350"/>
      <c r="G14" s="368">
        <v>10626</v>
      </c>
      <c r="H14" s="501">
        <v>1.4578631452581032</v>
      </c>
      <c r="I14" s="350"/>
      <c r="J14" s="368">
        <v>11208</v>
      </c>
      <c r="K14" s="501">
        <v>5.7984810545702876</v>
      </c>
      <c r="L14" s="350"/>
      <c r="M14" s="368">
        <v>27429</v>
      </c>
      <c r="N14" s="501">
        <f>M14/'20pobl'!X14*100</f>
        <v>32.695218909801774</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25">
      <c r="A15" s="330"/>
      <c r="B15" s="363" t="s">
        <v>38</v>
      </c>
      <c r="C15" s="350"/>
      <c r="D15" s="499">
        <f t="shared" si="0"/>
        <v>45432</v>
      </c>
      <c r="E15" s="500">
        <f>D15/'20pobl'!D15*100</f>
        <v>3.7550024547361534</v>
      </c>
      <c r="F15" s="350"/>
      <c r="G15" s="368">
        <v>12995</v>
      </c>
      <c r="H15" s="501">
        <v>1.2862261461715101</v>
      </c>
      <c r="I15" s="350"/>
      <c r="J15" s="368">
        <v>10689</v>
      </c>
      <c r="K15" s="501">
        <v>7.2696482494083083</v>
      </c>
      <c r="L15" s="350"/>
      <c r="M15" s="368">
        <v>21748</v>
      </c>
      <c r="N15" s="501">
        <f>M15/'20pobl'!X15*100</f>
        <v>41.385347288296856</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25">
      <c r="A16" s="330"/>
      <c r="B16" s="363" t="s">
        <v>6</v>
      </c>
      <c r="C16" s="350"/>
      <c r="D16" s="499">
        <f t="shared" si="0"/>
        <v>71366</v>
      </c>
      <c r="E16" s="500">
        <f>D16/'20pobl'!D16*100</f>
        <v>3.2248298249990057</v>
      </c>
      <c r="F16" s="350"/>
      <c r="G16" s="368">
        <v>24269</v>
      </c>
      <c r="H16" s="501">
        <v>1.3287386755537598</v>
      </c>
      <c r="I16" s="350"/>
      <c r="J16" s="368">
        <v>16993</v>
      </c>
      <c r="K16" s="501">
        <v>5.8968050441922042</v>
      </c>
      <c r="L16" s="350"/>
      <c r="M16" s="368">
        <v>30104</v>
      </c>
      <c r="N16" s="501">
        <f>M16/'20pobl'!X16*100</f>
        <v>30.601581718746822</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25">
      <c r="A17" s="330"/>
      <c r="B17" s="363" t="s">
        <v>5</v>
      </c>
      <c r="C17" s="350"/>
      <c r="D17" s="377">
        <f t="shared" si="0"/>
        <v>24038</v>
      </c>
      <c r="E17" s="502">
        <f>D17/'20pobl'!D17*100</f>
        <v>4.0854063736962241</v>
      </c>
      <c r="F17" s="350"/>
      <c r="G17" s="377">
        <v>6746</v>
      </c>
      <c r="H17" s="502">
        <v>1.4983985393612815</v>
      </c>
      <c r="I17" s="350"/>
      <c r="J17" s="377">
        <v>5252</v>
      </c>
      <c r="K17" s="502">
        <v>5.3869429201497514</v>
      </c>
      <c r="L17" s="350"/>
      <c r="M17" s="377">
        <v>12040</v>
      </c>
      <c r="N17" s="502">
        <f>M17/'20pobl'!X17*100</f>
        <v>29.598308668076111</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25">
      <c r="A18" s="330"/>
      <c r="B18" s="363" t="s">
        <v>4</v>
      </c>
      <c r="C18" s="350"/>
      <c r="D18" s="499">
        <f t="shared" si="0"/>
        <v>159998</v>
      </c>
      <c r="E18" s="500">
        <f>D18/'20pobl'!D18*100</f>
        <v>6.7121617080651408</v>
      </c>
      <c r="F18" s="350"/>
      <c r="G18" s="368">
        <v>32127</v>
      </c>
      <c r="H18" s="501">
        <v>1.8331396174868064</v>
      </c>
      <c r="I18" s="350"/>
      <c r="J18" s="368">
        <v>29411</v>
      </c>
      <c r="K18" s="501">
        <v>7.108553418684636</v>
      </c>
      <c r="L18" s="350"/>
      <c r="M18" s="368">
        <v>98460</v>
      </c>
      <c r="N18" s="501">
        <f>M18/'20pobl'!X18*100</f>
        <v>45.290830055889046</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25">
      <c r="A19" s="330"/>
      <c r="B19" s="363" t="s">
        <v>40</v>
      </c>
      <c r="C19" s="350"/>
      <c r="D19" s="499">
        <f t="shared" si="0"/>
        <v>98427</v>
      </c>
      <c r="E19" s="500">
        <f>D19/'20pobl'!D19*100</f>
        <v>4.7227897505189329</v>
      </c>
      <c r="F19" s="350"/>
      <c r="G19" s="368">
        <v>22811</v>
      </c>
      <c r="H19" s="501">
        <v>1.3580805524960557</v>
      </c>
      <c r="I19" s="350"/>
      <c r="J19" s="368">
        <v>19393</v>
      </c>
      <c r="K19" s="501">
        <v>7.0924916797717881</v>
      </c>
      <c r="L19" s="350"/>
      <c r="M19" s="368">
        <v>56223</v>
      </c>
      <c r="N19" s="501">
        <f>M19/'20pobl'!X19*100</f>
        <v>42.916354976107961</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25">
      <c r="A20" s="330"/>
      <c r="B20" s="363" t="s">
        <v>41</v>
      </c>
      <c r="C20" s="350"/>
      <c r="D20" s="499">
        <f t="shared" si="0"/>
        <v>371456</v>
      </c>
      <c r="E20" s="500">
        <f>D20/'20pobl'!D20*100</f>
        <v>4.7008066223544702</v>
      </c>
      <c r="F20" s="350"/>
      <c r="G20" s="368">
        <v>92753</v>
      </c>
      <c r="H20" s="501">
        <v>1.455451521380166</v>
      </c>
      <c r="I20" s="350"/>
      <c r="J20" s="368">
        <v>85499</v>
      </c>
      <c r="K20" s="501">
        <v>7.9446894472847429</v>
      </c>
      <c r="L20" s="350"/>
      <c r="M20" s="368">
        <v>193204</v>
      </c>
      <c r="N20" s="501">
        <f>M20/'20pobl'!X20*100</f>
        <v>42.651207763595345</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25">
      <c r="A21" s="330"/>
      <c r="B21" s="363" t="s">
        <v>3</v>
      </c>
      <c r="C21" s="350"/>
      <c r="D21" s="499">
        <f t="shared" si="0"/>
        <v>213107</v>
      </c>
      <c r="E21" s="500">
        <f>D21/'20pobl'!D21*100</f>
        <v>4.0854876015946493</v>
      </c>
      <c r="F21" s="350"/>
      <c r="G21" s="368">
        <v>57019</v>
      </c>
      <c r="H21" s="501">
        <v>1.3678013155783117</v>
      </c>
      <c r="I21" s="350"/>
      <c r="J21" s="368">
        <v>46882</v>
      </c>
      <c r="K21" s="501">
        <v>6.2072672771278317</v>
      </c>
      <c r="L21" s="350"/>
      <c r="M21" s="368">
        <v>109206</v>
      </c>
      <c r="N21" s="501">
        <f>M21/'20pobl'!X21*100</f>
        <v>37.366299639359745</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25">
      <c r="A22" s="330"/>
      <c r="B22" s="363" t="s">
        <v>2</v>
      </c>
      <c r="C22" s="350"/>
      <c r="D22" s="499">
        <f t="shared" si="0"/>
        <v>58552</v>
      </c>
      <c r="E22" s="500">
        <f>D22/'20pobl'!D22*100</f>
        <v>5.5536058791280709</v>
      </c>
      <c r="F22" s="350"/>
      <c r="G22" s="368">
        <v>13560</v>
      </c>
      <c r="H22" s="501">
        <v>1.6455531837692148</v>
      </c>
      <c r="I22" s="350"/>
      <c r="J22" s="368">
        <v>12893</v>
      </c>
      <c r="K22" s="501">
        <v>8.20123657829118</v>
      </c>
      <c r="L22" s="350"/>
      <c r="M22" s="368">
        <v>32099</v>
      </c>
      <c r="N22" s="501">
        <f>M22/'20pobl'!X22*100</f>
        <v>43.935723182633211</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25">
      <c r="A23" s="330"/>
      <c r="B23" s="363" t="s">
        <v>35</v>
      </c>
      <c r="C23" s="350"/>
      <c r="D23" s="499">
        <f t="shared" si="0"/>
        <v>84329</v>
      </c>
      <c r="E23" s="500">
        <f>D23/'20pobl'!D23*100</f>
        <v>3.1239627416811881</v>
      </c>
      <c r="F23" s="350"/>
      <c r="G23" s="368">
        <v>24546</v>
      </c>
      <c r="H23" s="501">
        <v>1.2338257041492453</v>
      </c>
      <c r="I23" s="350"/>
      <c r="J23" s="368">
        <v>14984</v>
      </c>
      <c r="K23" s="501">
        <v>3.1668202453313499</v>
      </c>
      <c r="L23" s="350"/>
      <c r="M23" s="368">
        <v>44799</v>
      </c>
      <c r="N23" s="501">
        <f>M23/'20pobl'!X23*100</f>
        <v>18.914822289589015</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25">
      <c r="A24" s="330"/>
      <c r="B24" s="363" t="s">
        <v>42</v>
      </c>
      <c r="C24" s="350"/>
      <c r="D24" s="499">
        <f t="shared" si="0"/>
        <v>253141</v>
      </c>
      <c r="E24" s="500">
        <f>D24/'20pobl'!D24*100</f>
        <v>3.6837103201252988</v>
      </c>
      <c r="F24" s="350"/>
      <c r="G24" s="368">
        <v>59639</v>
      </c>
      <c r="H24" s="501">
        <v>1.0639628284687972</v>
      </c>
      <c r="I24" s="350"/>
      <c r="J24" s="368">
        <v>49214</v>
      </c>
      <c r="K24" s="501">
        <v>5.5247589218558808</v>
      </c>
      <c r="L24" s="350"/>
      <c r="M24" s="368">
        <v>144288</v>
      </c>
      <c r="N24" s="501">
        <f>M24/'20pobl'!X24*100</f>
        <v>38.400204392305483</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25">
      <c r="A25" s="332"/>
      <c r="B25" s="363" t="s">
        <v>43</v>
      </c>
      <c r="C25" s="350"/>
      <c r="D25" s="499">
        <f t="shared" si="0"/>
        <v>65981</v>
      </c>
      <c r="E25" s="500">
        <f>D25/'20pobl'!D25*100</f>
        <v>4.2521969566125239</v>
      </c>
      <c r="F25" s="350"/>
      <c r="G25" s="368">
        <v>22565</v>
      </c>
      <c r="H25" s="501">
        <v>1.738391527527293</v>
      </c>
      <c r="I25" s="350"/>
      <c r="J25" s="368">
        <v>15554</v>
      </c>
      <c r="K25" s="501">
        <v>8.5300311499144481</v>
      </c>
      <c r="L25" s="350"/>
      <c r="M25" s="368">
        <v>27862</v>
      </c>
      <c r="N25" s="501">
        <f>M25/'20pobl'!X25*100</f>
        <v>39.072206874307589</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25">
      <c r="B26" s="363" t="s">
        <v>44</v>
      </c>
      <c r="C26" s="350"/>
      <c r="D26" s="503">
        <f t="shared" si="0"/>
        <v>21790</v>
      </c>
      <c r="E26" s="504">
        <f>D26/'20pobl'!D26*100</f>
        <v>3.2418117844842338</v>
      </c>
      <c r="F26" s="350"/>
      <c r="G26" s="377">
        <v>5175</v>
      </c>
      <c r="H26" s="502">
        <v>0.96779441989373904</v>
      </c>
      <c r="I26" s="350"/>
      <c r="J26" s="377">
        <v>4015</v>
      </c>
      <c r="K26" s="502">
        <v>4.1954461384131498</v>
      </c>
      <c r="L26" s="350"/>
      <c r="M26" s="377">
        <v>12600</v>
      </c>
      <c r="N26" s="502">
        <f>M26/'20pobl'!X26*100</f>
        <v>30.190487600335448</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25">
      <c r="B27" s="363" t="s">
        <v>45</v>
      </c>
      <c r="C27" s="350"/>
      <c r="D27" s="503">
        <f t="shared" si="0"/>
        <v>116122</v>
      </c>
      <c r="E27" s="504">
        <f>D27/'20pobl'!D27*100</f>
        <v>5.2394484145211262</v>
      </c>
      <c r="F27" s="350"/>
      <c r="G27" s="377">
        <v>30618</v>
      </c>
      <c r="H27" s="502">
        <v>1.8052448678052284</v>
      </c>
      <c r="I27" s="350"/>
      <c r="J27" s="377">
        <v>23374</v>
      </c>
      <c r="K27" s="502">
        <v>6.4691295154380102</v>
      </c>
      <c r="L27" s="350"/>
      <c r="M27" s="377">
        <v>62130</v>
      </c>
      <c r="N27" s="502">
        <f>M27/'20pobl'!X27*100</f>
        <v>39.093174267592872</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25">
      <c r="B28" s="363" t="s">
        <v>46</v>
      </c>
      <c r="C28" s="350"/>
      <c r="D28" s="503">
        <f t="shared" si="0"/>
        <v>14871</v>
      </c>
      <c r="E28" s="504">
        <f>D28/'20pobl'!D28*100</f>
        <v>4.6142819021850423</v>
      </c>
      <c r="F28" s="350"/>
      <c r="G28" s="377">
        <v>3472</v>
      </c>
      <c r="H28" s="502">
        <v>1.3772257944236634</v>
      </c>
      <c r="I28" s="350"/>
      <c r="J28" s="377">
        <v>2779</v>
      </c>
      <c r="K28" s="502">
        <v>5.7774266647263053</v>
      </c>
      <c r="L28" s="350"/>
      <c r="M28" s="377">
        <v>8620</v>
      </c>
      <c r="N28" s="502">
        <f>M28/'20pobl'!X28*100</f>
        <v>39.039855072463766</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25">
      <c r="B29" s="384" t="s">
        <v>1</v>
      </c>
      <c r="C29" s="350"/>
      <c r="D29" s="505">
        <f t="shared" si="0"/>
        <v>5498</v>
      </c>
      <c r="E29" s="506">
        <f>D29/'20pobl'!D29*100</f>
        <v>3.2620368447595598</v>
      </c>
      <c r="F29" s="350"/>
      <c r="G29" s="389">
        <v>2926</v>
      </c>
      <c r="H29" s="507">
        <v>1.9778422187523237</v>
      </c>
      <c r="I29" s="350"/>
      <c r="J29" s="389">
        <v>1031</v>
      </c>
      <c r="K29" s="507">
        <v>6.5489423870926764</v>
      </c>
      <c r="L29" s="350"/>
      <c r="M29" s="389">
        <v>1541</v>
      </c>
      <c r="N29" s="507">
        <f>M29/'20pobl'!X29*100</f>
        <v>31.688258276783877</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2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25">
      <c r="B31" s="1242" t="s">
        <v>0</v>
      </c>
      <c r="C31" s="320"/>
      <c r="D31" s="1248">
        <f>G31+J31+M31</f>
        <v>2121851</v>
      </c>
      <c r="E31" s="1249">
        <f>D31/'20pobl'!D31*100</f>
        <v>4.4126756165977419</v>
      </c>
      <c r="F31" s="320"/>
      <c r="G31" s="1248">
        <f>SUM(G12:G29)</f>
        <v>551501</v>
      </c>
      <c r="H31" s="1249">
        <f>G31/'20pobl'!J31*100</f>
        <v>1.4362908500625755</v>
      </c>
      <c r="I31" s="320"/>
      <c r="J31" s="1248">
        <f>SUM(J12:J29)</f>
        <v>459679</v>
      </c>
      <c r="K31" s="1249">
        <f>J31/'20pobl'!Q31*100</f>
        <v>6.7441939623135356</v>
      </c>
      <c r="L31" s="320"/>
      <c r="M31" s="1248">
        <f>SUM(M12:M29)</f>
        <v>1110671</v>
      </c>
      <c r="N31" s="1249">
        <f>M31/'20pobl'!X31*100</f>
        <v>38.674354615520144</v>
      </c>
      <c r="O31" s="359"/>
      <c r="P31" s="360"/>
      <c r="Q31" s="360"/>
      <c r="T31" s="395"/>
      <c r="V31" s="360"/>
      <c r="W31" s="360"/>
      <c r="Z31" s="395"/>
      <c r="AB31" s="360"/>
      <c r="AC31" s="360"/>
      <c r="AF31" s="395"/>
      <c r="AH31" s="360"/>
      <c r="AI31" s="360"/>
      <c r="AL31" s="395"/>
    </row>
    <row r="32" spans="1:38" s="496" customFormat="1" ht="5.25" customHeight="1" x14ac:dyDescent="0.2">
      <c r="B32" s="397" t="s">
        <v>39</v>
      </c>
      <c r="C32" s="509"/>
      <c r="F32" s="509"/>
    </row>
    <row r="33" spans="2:14" s="496" customFormat="1" ht="5.25" hidden="1" customHeight="1" x14ac:dyDescent="0.2">
      <c r="B33" s="397" t="s">
        <v>47</v>
      </c>
      <c r="C33" s="509"/>
      <c r="F33" s="509"/>
    </row>
    <row r="34" spans="2:14" s="496" customFormat="1" ht="13.5" customHeight="1" x14ac:dyDescent="0.2">
      <c r="B34" s="1419" t="str">
        <f>'20pobl'!B34:H34</f>
        <v xml:space="preserve">(1) Cifras INE de población referidas al 01/01/2023. Publicado Censo de Población Anual el 13/12/2023 </v>
      </c>
      <c r="C34" s="1426"/>
      <c r="D34" s="1426"/>
      <c r="E34" s="1426"/>
      <c r="F34" s="1426"/>
      <c r="G34" s="1426"/>
      <c r="H34" s="1426"/>
      <c r="I34" s="1426"/>
      <c r="J34" s="1426"/>
      <c r="K34" s="1426"/>
      <c r="L34" s="1426"/>
      <c r="M34" s="1426"/>
      <c r="N34" s="1426"/>
    </row>
    <row r="35" spans="2:14" ht="29.25" customHeight="1" x14ac:dyDescent="0.2">
      <c r="B35" s="1423"/>
      <c r="C35" s="1423"/>
      <c r="D35" s="1423"/>
      <c r="E35" s="510"/>
    </row>
    <row r="36" spans="2:14" ht="4.5" customHeight="1" x14ac:dyDescent="0.2">
      <c r="B36" s="1413"/>
      <c r="C36" s="1413"/>
      <c r="D36" s="1413"/>
      <c r="E36" s="452"/>
    </row>
  </sheetData>
  <mergeCells count="23">
    <mergeCell ref="B2:C2"/>
    <mergeCell ref="B3:C3"/>
    <mergeCell ref="A4:N4"/>
    <mergeCell ref="B5:N5"/>
    <mergeCell ref="B7:B10"/>
    <mergeCell ref="D7:E8"/>
    <mergeCell ref="G7:H7"/>
    <mergeCell ref="J7:K7"/>
    <mergeCell ref="M7:N7"/>
    <mergeCell ref="G8:H8"/>
    <mergeCell ref="J8:K8"/>
    <mergeCell ref="M8:N8"/>
    <mergeCell ref="D9:D10"/>
    <mergeCell ref="G9:G10"/>
    <mergeCell ref="H9:H10"/>
    <mergeCell ref="J9:J10"/>
    <mergeCell ref="B35:D35"/>
    <mergeCell ref="B36:D36"/>
    <mergeCell ref="E9:E10"/>
    <mergeCell ref="B34:N34"/>
    <mergeCell ref="K9:K10"/>
    <mergeCell ref="M9:M10"/>
    <mergeCell ref="N9:N10"/>
  </mergeCells>
  <printOptions horizontalCentered="1"/>
  <pageMargins left="0" right="0" top="0.43307086614173229" bottom="0.43307086614173229" header="0" footer="0"/>
  <pageSetup paperSize="9" scale="98" orientation="landscape" r:id="rId1"/>
  <headerFooter alignWithMargins="0"/>
  <rowBreaks count="2" manualBreakCount="2">
    <brk id="34" max="25" man="1"/>
    <brk id="35"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15">
    <tabColor theme="0"/>
  </sheetPr>
  <dimension ref="A1:AX38"/>
  <sheetViews>
    <sheetView showGridLines="0" topLeftCell="A4" zoomScaleNormal="100" workbookViewId="0">
      <selection activeCell="M11" sqref="M11:M28"/>
    </sheetView>
  </sheetViews>
  <sheetFormatPr baseColWidth="10" defaultColWidth="11.42578125" defaultRowHeight="15" x14ac:dyDescent="0.2"/>
  <cols>
    <col min="1" max="1" width="1.140625" style="88" customWidth="1"/>
    <col min="2" max="2" width="28.7109375" style="88" customWidth="1"/>
    <col min="3" max="3" width="0.5703125" style="88" customWidth="1"/>
    <col min="4" max="4" width="11.85546875" style="88" customWidth="1"/>
    <col min="5" max="5" width="7.7109375" style="88" customWidth="1"/>
    <col min="6" max="6" width="0.42578125" style="88" customWidth="1"/>
    <col min="7" max="7" width="12.42578125" style="88" customWidth="1"/>
    <col min="8" max="8" width="6.28515625" style="88" customWidth="1"/>
    <col min="9" max="9" width="0.42578125" style="88" customWidth="1"/>
    <col min="10" max="10" width="10.85546875" style="88" customWidth="1"/>
    <col min="11" max="11" width="6.28515625" style="88" customWidth="1"/>
    <col min="12" max="12" width="0.42578125" style="88" customWidth="1"/>
    <col min="13" max="13" width="11.85546875" style="88" customWidth="1"/>
    <col min="14" max="14" width="6.28515625" style="88" customWidth="1"/>
    <col min="15" max="15" width="0.7109375" style="86" customWidth="1"/>
    <col min="16" max="16" width="10.140625" style="88" bestFit="1" customWidth="1"/>
    <col min="17" max="17" width="8.5703125" style="88" customWidth="1"/>
    <col min="18" max="18" width="0.42578125" style="88" customWidth="1"/>
    <col min="19" max="19" width="8.42578125" style="88" bestFit="1" customWidth="1"/>
    <col min="20" max="20" width="7.85546875" style="88" bestFit="1" customWidth="1"/>
    <col min="21" max="21" width="0.42578125" style="88" customWidth="1"/>
    <col min="22" max="22" width="8.42578125" style="88" bestFit="1" customWidth="1"/>
    <col min="23" max="23" width="7.7109375" style="88" bestFit="1" customWidth="1"/>
    <col min="24" max="24" width="0.42578125" style="88" customWidth="1"/>
    <col min="25" max="25" width="8.42578125" style="88" bestFit="1" customWidth="1"/>
    <col min="26" max="26" width="7.7109375" style="88" bestFit="1" customWidth="1"/>
    <col min="27" max="27" width="11.42578125" style="88"/>
    <col min="28" max="30" width="2.42578125" style="88" bestFit="1" customWidth="1"/>
    <col min="31" max="31" width="13" style="88" bestFit="1" customWidth="1"/>
    <col min="32" max="32" width="3.42578125" style="88" bestFit="1" customWidth="1"/>
    <col min="33" max="33" width="3.85546875" style="88" customWidth="1"/>
    <col min="34" max="36" width="2.42578125" style="88" bestFit="1" customWidth="1"/>
    <col min="37" max="37" width="8.42578125" style="88" bestFit="1" customWidth="1"/>
    <col min="38" max="38" width="3.42578125" style="88" bestFit="1" customWidth="1"/>
    <col min="39" max="39" width="3.5703125" style="88" customWidth="1"/>
    <col min="40" max="42" width="2.42578125" style="88" bestFit="1" customWidth="1"/>
    <col min="43" max="43" width="8.42578125" style="88" bestFit="1" customWidth="1"/>
    <col min="44" max="44" width="4.140625" style="88" bestFit="1" customWidth="1"/>
    <col min="45" max="45" width="3.28515625" style="88" customWidth="1"/>
    <col min="46" max="46" width="4.28515625" style="88" bestFit="1" customWidth="1"/>
    <col min="47" max="47" width="2.42578125" style="88" bestFit="1" customWidth="1"/>
    <col min="48" max="48" width="4.28515625" style="88" bestFit="1" customWidth="1"/>
    <col min="49" max="49" width="8.42578125" style="88" bestFit="1" customWidth="1"/>
    <col min="50" max="50" width="4.28515625" style="88" bestFit="1" customWidth="1"/>
    <col min="51" max="16384" width="11.42578125" style="88"/>
  </cols>
  <sheetData>
    <row r="1" spans="1:50" s="32" customFormat="1" ht="15" customHeight="1" x14ac:dyDescent="0.2">
      <c r="B1" s="33"/>
      <c r="C1" s="34"/>
      <c r="F1" s="34"/>
      <c r="I1" s="34"/>
      <c r="O1" s="35"/>
      <c r="R1" s="34"/>
      <c r="S1" s="193" t="s">
        <v>135</v>
      </c>
      <c r="T1" s="193"/>
      <c r="U1" s="193"/>
      <c r="V1" s="193" t="s">
        <v>16</v>
      </c>
      <c r="W1" s="193"/>
      <c r="X1" s="193"/>
      <c r="Y1" s="193" t="s">
        <v>15</v>
      </c>
    </row>
    <row r="2" spans="1:50" s="36" customFormat="1" ht="52.5" customHeight="1" x14ac:dyDescent="0.2">
      <c r="B2" s="1439"/>
      <c r="C2" s="1439"/>
      <c r="D2" s="1439"/>
      <c r="E2" s="1439"/>
      <c r="F2" s="1439"/>
      <c r="G2" s="1439"/>
      <c r="H2" s="1439"/>
      <c r="I2" s="1439"/>
      <c r="O2" s="37"/>
    </row>
    <row r="3" spans="1:50" s="38" customFormat="1" ht="4.5" customHeight="1" x14ac:dyDescent="0.2">
      <c r="B3" s="1440"/>
      <c r="C3" s="1440"/>
      <c r="D3" s="1440"/>
      <c r="E3" s="1440"/>
      <c r="F3" s="1440"/>
      <c r="G3" s="1440"/>
      <c r="H3" s="1440"/>
      <c r="I3" s="1440"/>
      <c r="O3" s="37"/>
    </row>
    <row r="4" spans="1:50" s="38" customFormat="1" ht="17.25" customHeight="1" x14ac:dyDescent="0.2">
      <c r="A4" s="1440" t="s">
        <v>192</v>
      </c>
      <c r="B4" s="1440"/>
      <c r="C4" s="1440"/>
      <c r="D4" s="1440"/>
      <c r="E4" s="1440"/>
      <c r="F4" s="1440"/>
      <c r="G4" s="1440"/>
      <c r="H4" s="1440"/>
      <c r="I4" s="1440"/>
      <c r="J4" s="1440"/>
      <c r="K4" s="1440"/>
      <c r="L4" s="1440"/>
      <c r="M4" s="1440"/>
      <c r="N4" s="1440"/>
      <c r="O4" s="1440"/>
      <c r="P4" s="1440"/>
      <c r="Q4" s="1440"/>
      <c r="R4" s="1440"/>
      <c r="S4" s="1440"/>
      <c r="T4" s="1440"/>
      <c r="U4" s="1440"/>
      <c r="V4" s="1440"/>
      <c r="W4" s="1440"/>
      <c r="X4" s="1440"/>
      <c r="Y4" s="1440"/>
      <c r="Z4" s="1440"/>
    </row>
    <row r="5" spans="1:50" s="38" customFormat="1" ht="17.25" customHeight="1" x14ac:dyDescent="0.2">
      <c r="B5" s="1451" t="e">
        <f>#REF!</f>
        <v>#REF!</v>
      </c>
      <c r="C5" s="1451"/>
      <c r="D5" s="1451"/>
      <c r="E5" s="1451"/>
      <c r="F5" s="1451"/>
      <c r="G5" s="1451"/>
      <c r="H5" s="1451"/>
      <c r="I5" s="1451"/>
      <c r="J5" s="1451"/>
      <c r="K5" s="1451"/>
      <c r="L5" s="1451"/>
      <c r="M5" s="1451"/>
      <c r="N5" s="1451"/>
      <c r="O5" s="1451"/>
      <c r="P5" s="1451"/>
      <c r="Q5" s="1451"/>
      <c r="R5" s="1451"/>
      <c r="S5" s="1451"/>
      <c r="T5" s="1451"/>
      <c r="U5" s="1451"/>
      <c r="V5" s="1451"/>
      <c r="W5" s="1451"/>
      <c r="X5" s="1451"/>
      <c r="Y5" s="1451"/>
      <c r="Z5" s="1451"/>
    </row>
    <row r="6" spans="1:50" s="38" customFormat="1" ht="6" customHeight="1" x14ac:dyDescent="0.2">
      <c r="O6" s="37"/>
    </row>
    <row r="7" spans="1:50" s="41" customFormat="1" ht="12.75" customHeight="1" x14ac:dyDescent="0.2">
      <c r="A7" s="39"/>
      <c r="B7" s="1441" t="s">
        <v>12</v>
      </c>
      <c r="C7" s="40"/>
      <c r="D7" s="1447" t="s">
        <v>109</v>
      </c>
      <c r="E7" s="1444"/>
      <c r="F7" s="181"/>
      <c r="G7" s="1444"/>
      <c r="H7" s="1444"/>
      <c r="I7" s="181"/>
      <c r="J7" s="1444"/>
      <c r="K7" s="1444"/>
      <c r="L7" s="181"/>
      <c r="M7" s="1444"/>
      <c r="N7" s="1445"/>
      <c r="O7" s="40"/>
      <c r="P7" s="1447" t="s">
        <v>13</v>
      </c>
      <c r="Q7" s="1444"/>
      <c r="R7" s="181"/>
      <c r="S7" s="1444"/>
      <c r="T7" s="1444"/>
      <c r="U7" s="181"/>
      <c r="V7" s="1444"/>
      <c r="W7" s="1444"/>
      <c r="X7" s="181"/>
      <c r="Y7" s="1444"/>
      <c r="Z7" s="1445"/>
      <c r="AA7" s="116"/>
      <c r="AB7" s="116"/>
      <c r="AC7" s="117"/>
      <c r="AD7" s="117"/>
      <c r="AE7" s="117"/>
      <c r="AF7" s="117"/>
      <c r="AG7" s="117"/>
      <c r="AH7" s="117"/>
      <c r="AI7" s="118"/>
    </row>
    <row r="8" spans="1:50" s="41" customFormat="1" ht="33.75" customHeight="1" x14ac:dyDescent="0.2">
      <c r="A8" s="39"/>
      <c r="B8" s="1442"/>
      <c r="C8" s="40"/>
      <c r="D8" s="1448"/>
      <c r="E8" s="1449"/>
      <c r="F8" s="40"/>
      <c r="G8" s="1447" t="s">
        <v>169</v>
      </c>
      <c r="H8" s="1445"/>
      <c r="I8" s="40"/>
      <c r="J8" s="1447" t="s">
        <v>175</v>
      </c>
      <c r="K8" s="1445"/>
      <c r="L8" s="40"/>
      <c r="M8" s="1447" t="s">
        <v>170</v>
      </c>
      <c r="N8" s="1445"/>
      <c r="O8" s="40"/>
      <c r="P8" s="1448"/>
      <c r="Q8" s="1450"/>
      <c r="R8" s="130"/>
      <c r="S8" s="1447" t="s">
        <v>172</v>
      </c>
      <c r="T8" s="1445"/>
      <c r="U8" s="40"/>
      <c r="V8" s="1447" t="s">
        <v>173</v>
      </c>
      <c r="W8" s="1445"/>
      <c r="X8" s="40"/>
      <c r="Y8" s="1447" t="s">
        <v>174</v>
      </c>
      <c r="Z8" s="1445"/>
      <c r="AA8" s="116"/>
      <c r="AB8" s="116"/>
      <c r="AC8" s="117"/>
      <c r="AD8" s="117"/>
      <c r="AE8" s="117"/>
      <c r="AF8" s="117"/>
      <c r="AG8" s="117"/>
      <c r="AH8" s="117"/>
      <c r="AI8" s="118"/>
    </row>
    <row r="9" spans="1:50" s="46" customFormat="1" ht="36.75" customHeight="1" x14ac:dyDescent="0.2">
      <c r="A9" s="42"/>
      <c r="B9" s="1443"/>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15">
      <c r="A11" s="51"/>
      <c r="B11" s="52" t="s">
        <v>8</v>
      </c>
      <c r="C11" s="53"/>
      <c r="D11" s="108">
        <v>8384408</v>
      </c>
      <c r="E11" s="28">
        <f t="shared" ref="E11:E28" si="0">D11*100/$D$30</f>
        <v>17.944934163017855</v>
      </c>
      <c r="F11" s="53"/>
      <c r="G11" s="54">
        <v>6973463</v>
      </c>
      <c r="H11" s="182">
        <f>G11*100/$G$30</f>
        <v>18.441080349722064</v>
      </c>
      <c r="I11" s="53"/>
      <c r="J11" s="54">
        <v>999769</v>
      </c>
      <c r="K11" s="182">
        <f>J11*100/$J$30</f>
        <v>16.561910466829101</v>
      </c>
      <c r="L11" s="53"/>
      <c r="M11" s="54">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15">
      <c r="A12" s="51"/>
      <c r="B12" s="60" t="s">
        <v>7</v>
      </c>
      <c r="C12" s="53"/>
      <c r="D12" s="109">
        <v>1308728</v>
      </c>
      <c r="E12" s="29">
        <f t="shared" si="0"/>
        <v>2.801037091384154</v>
      </c>
      <c r="F12" s="53"/>
      <c r="G12" s="61">
        <v>1025808</v>
      </c>
      <c r="H12" s="183">
        <f t="shared" ref="H12:H28" si="2">G12*100/$G$30</f>
        <v>2.7127135759360437</v>
      </c>
      <c r="I12" s="53"/>
      <c r="J12" s="61">
        <v>180311</v>
      </c>
      <c r="K12" s="183">
        <f t="shared" ref="K12:K28" si="3">J12*100/$J$30</f>
        <v>2.9869846316343294</v>
      </c>
      <c r="L12" s="53"/>
      <c r="M12" s="61">
        <v>102609</v>
      </c>
      <c r="N12" s="183">
        <f t="shared" si="1"/>
        <v>3.5732406554545468</v>
      </c>
      <c r="O12" s="53"/>
      <c r="P12" s="63" t="e">
        <f t="shared" ref="P12:P28" si="4">S12+V12+Y12</f>
        <v>#REF!</v>
      </c>
      <c r="Q12" s="64" t="e">
        <f t="shared" ref="Q12:Q28" si="5">P12*100/D12</f>
        <v>#REF!</v>
      </c>
      <c r="R12" s="53"/>
      <c r="S12" s="61" t="e">
        <f>GETPIVOTDATA("Cuenta número de expedientes",#REF!,"CCAA",$B12,"TramoEdad",S$1)</f>
        <v>#REF!</v>
      </c>
      <c r="T12" s="62" t="e">
        <f t="shared" ref="T12:T28" si="6">S12*100/G12</f>
        <v>#REF!</v>
      </c>
      <c r="U12" s="53"/>
      <c r="V12" s="61" t="e">
        <f>GETPIVOTDATA("Cuenta número de expedientes",#REF!,"CCAA",$B12,"TramoEdad",V$1)</f>
        <v>#REF!</v>
      </c>
      <c r="W12" s="62" t="e">
        <f t="shared" ref="W12:W28" si="7">V12*100/J12</f>
        <v>#REF!</v>
      </c>
      <c r="X12" s="53"/>
      <c r="Y12" s="61" t="e">
        <f>GETPIVOTDATA("Cuenta número de expedientes",#REF!,"CCAA",$B12,"TramoEdad",Y$1)</f>
        <v>#REF!</v>
      </c>
      <c r="Z12" s="62" t="e">
        <f t="shared" ref="Z12:Z28" si="8">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15">
      <c r="A13" s="51"/>
      <c r="B13" s="60" t="s">
        <v>37</v>
      </c>
      <c r="C13" s="53"/>
      <c r="D13" s="109">
        <v>1028244</v>
      </c>
      <c r="E13" s="29">
        <f t="shared" si="0"/>
        <v>2.2007243544825266</v>
      </c>
      <c r="F13" s="53"/>
      <c r="G13" s="61">
        <v>768630</v>
      </c>
      <c r="H13" s="183">
        <f t="shared" si="2"/>
        <v>2.0326153002040548</v>
      </c>
      <c r="I13" s="53"/>
      <c r="J13" s="61">
        <v>168505</v>
      </c>
      <c r="K13" s="183">
        <f t="shared" si="3"/>
        <v>2.7914095388165041</v>
      </c>
      <c r="L13" s="53"/>
      <c r="M13" s="61">
        <v>91109</v>
      </c>
      <c r="N13" s="183">
        <f t="shared" si="1"/>
        <v>3.1727663545869107</v>
      </c>
      <c r="O13" s="53"/>
      <c r="P13" s="63" t="e">
        <f t="shared" si="4"/>
        <v>#REF!</v>
      </c>
      <c r="Q13" s="64" t="e">
        <f t="shared" si="5"/>
        <v>#REF!</v>
      </c>
      <c r="R13" s="53"/>
      <c r="S13" s="61" t="e">
        <f>GETPIVOTDATA("Cuenta número de expedientes",#REF!,"CCAA",$B13,"TramoEdad",S$1)</f>
        <v>#REF!</v>
      </c>
      <c r="T13" s="62" t="e">
        <f t="shared" si="6"/>
        <v>#REF!</v>
      </c>
      <c r="U13" s="53"/>
      <c r="V13" s="61" t="e">
        <f>GETPIVOTDATA("Cuenta número de expedientes",#REF!,"CCAA",$B13,"TramoEdad",V$1)</f>
        <v>#REF!</v>
      </c>
      <c r="W13" s="62" t="e">
        <f t="shared" si="7"/>
        <v>#REF!</v>
      </c>
      <c r="X13" s="53"/>
      <c r="Y13" s="61" t="e">
        <f>GETPIVOTDATA("Cuenta número de expedientes",#REF!,"CCAA",$B13,"TramoEdad",Y$1)</f>
        <v>#REF!</v>
      </c>
      <c r="Z13" s="62" t="e">
        <f t="shared" si="8"/>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15">
      <c r="A14" s="51"/>
      <c r="B14" s="60" t="s">
        <v>38</v>
      </c>
      <c r="C14" s="53"/>
      <c r="D14" s="109">
        <v>1128908</v>
      </c>
      <c r="E14" s="29">
        <f t="shared" si="0"/>
        <v>2.4161729410238815</v>
      </c>
      <c r="F14" s="53"/>
      <c r="G14" s="61">
        <v>954069</v>
      </c>
      <c r="H14" s="183">
        <f t="shared" si="2"/>
        <v>2.5230022856906213</v>
      </c>
      <c r="I14" s="53"/>
      <c r="J14" s="61">
        <v>125636</v>
      </c>
      <c r="K14" s="183">
        <f t="shared" si="3"/>
        <v>2.0812529528426476</v>
      </c>
      <c r="L14" s="53"/>
      <c r="M14" s="61">
        <v>49203</v>
      </c>
      <c r="N14" s="183">
        <f t="shared" si="1"/>
        <v>1.7134380022252442</v>
      </c>
      <c r="O14" s="53"/>
      <c r="P14" s="63" t="e">
        <f t="shared" si="4"/>
        <v>#REF!</v>
      </c>
      <c r="Q14" s="64" t="e">
        <f t="shared" si="5"/>
        <v>#REF!</v>
      </c>
      <c r="R14" s="53"/>
      <c r="S14" s="61" t="e">
        <f>GETPIVOTDATA("Cuenta número de expedientes",#REF!,"CCAA",$B14,"TramoEdad",S$1)</f>
        <v>#REF!</v>
      </c>
      <c r="T14" s="62" t="e">
        <f t="shared" si="6"/>
        <v>#REF!</v>
      </c>
      <c r="U14" s="53"/>
      <c r="V14" s="61" t="e">
        <f>GETPIVOTDATA("Cuenta número de expedientes",#REF!,"CCAA",$B14,"TramoEdad",V$1)</f>
        <v>#REF!</v>
      </c>
      <c r="W14" s="62" t="e">
        <f t="shared" si="7"/>
        <v>#REF!</v>
      </c>
      <c r="X14" s="53"/>
      <c r="Y14" s="61" t="e">
        <f>GETPIVOTDATA("Cuenta número de expedientes",#REF!,"CCAA",$B14,"TramoEdad",Y$1)</f>
        <v>#REF!</v>
      </c>
      <c r="Z14" s="62" t="e">
        <f t="shared" si="8"/>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15">
      <c r="A15" s="51"/>
      <c r="B15" s="60" t="s">
        <v>6</v>
      </c>
      <c r="C15" s="53"/>
      <c r="D15" s="109">
        <v>2127685</v>
      </c>
      <c r="E15" s="29">
        <f t="shared" si="0"/>
        <v>4.5538298284912475</v>
      </c>
      <c r="F15" s="53"/>
      <c r="G15" s="61">
        <v>1796155</v>
      </c>
      <c r="H15" s="183">
        <f t="shared" si="2"/>
        <v>4.7498694229187182</v>
      </c>
      <c r="I15" s="53"/>
      <c r="J15" s="61">
        <v>243113</v>
      </c>
      <c r="K15" s="183">
        <f t="shared" si="3"/>
        <v>4.0273460562612193</v>
      </c>
      <c r="L15" s="53"/>
      <c r="M15" s="61">
        <v>88417</v>
      </c>
      <c r="N15" s="183">
        <f t="shared" si="1"/>
        <v>3.0790205443316343</v>
      </c>
      <c r="O15" s="53"/>
      <c r="P15" s="63" t="e">
        <f t="shared" si="4"/>
        <v>#REF!</v>
      </c>
      <c r="Q15" s="64" t="e">
        <f t="shared" si="5"/>
        <v>#REF!</v>
      </c>
      <c r="R15" s="53"/>
      <c r="S15" s="61" t="e">
        <f>GETPIVOTDATA("Cuenta número de expedientes",#REF!,"CCAA",$B15,"TramoEdad",S$1)</f>
        <v>#REF!</v>
      </c>
      <c r="T15" s="62" t="e">
        <f t="shared" si="6"/>
        <v>#REF!</v>
      </c>
      <c r="U15" s="53"/>
      <c r="V15" s="61" t="e">
        <f>GETPIVOTDATA("Cuenta número de expedientes",#REF!,"CCAA",$B15,"TramoEdad",V$1)</f>
        <v>#REF!</v>
      </c>
      <c r="W15" s="62" t="e">
        <f t="shared" si="7"/>
        <v>#REF!</v>
      </c>
      <c r="X15" s="53"/>
      <c r="Y15" s="61" t="e">
        <f>GETPIVOTDATA("Cuenta número de expedientes",#REF!,"CCAA",$B15,"TramoEdad",Y$1)</f>
        <v>#REF!</v>
      </c>
      <c r="Z15" s="62" t="e">
        <f t="shared" si="8"/>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15">
      <c r="A16" s="51"/>
      <c r="B16" s="60" t="s">
        <v>5</v>
      </c>
      <c r="C16" s="53"/>
      <c r="D16" s="110">
        <v>580229</v>
      </c>
      <c r="E16" s="29">
        <f t="shared" si="0"/>
        <v>1.2418492998520214</v>
      </c>
      <c r="F16" s="53"/>
      <c r="G16" s="65">
        <v>455643</v>
      </c>
      <c r="H16" s="183">
        <f t="shared" si="2"/>
        <v>1.2049320651430158</v>
      </c>
      <c r="I16" s="53"/>
      <c r="J16" s="65">
        <v>82278</v>
      </c>
      <c r="K16" s="183">
        <f t="shared" si="3"/>
        <v>1.3629957214014083</v>
      </c>
      <c r="L16" s="53"/>
      <c r="M16" s="65">
        <v>42308</v>
      </c>
      <c r="N16" s="183">
        <f t="shared" si="1"/>
        <v>1.4733275409659092</v>
      </c>
      <c r="O16" s="53"/>
      <c r="P16" s="65" t="e">
        <f t="shared" si="4"/>
        <v>#REF!</v>
      </c>
      <c r="Q16" s="64" t="e">
        <f t="shared" si="5"/>
        <v>#REF!</v>
      </c>
      <c r="R16" s="53"/>
      <c r="S16" s="65" t="e">
        <f>GETPIVOTDATA("Cuenta número de expedientes",#REF!,"CCAA",$B16,"TramoEdad",S$1)</f>
        <v>#REF!</v>
      </c>
      <c r="T16" s="62" t="e">
        <f t="shared" si="6"/>
        <v>#REF!</v>
      </c>
      <c r="U16" s="53"/>
      <c r="V16" s="65" t="e">
        <f>GETPIVOTDATA("Cuenta número de expedientes",#REF!,"CCAA",$B16,"TramoEdad",V$1)</f>
        <v>#REF!</v>
      </c>
      <c r="W16" s="62" t="e">
        <f t="shared" si="7"/>
        <v>#REF!</v>
      </c>
      <c r="X16" s="53"/>
      <c r="Y16" s="65" t="e">
        <f>GETPIVOTDATA("Cuenta número de expedientes",#REF!,"CCAA",$B16,"TramoEdad",Y$1)</f>
        <v>#REF!</v>
      </c>
      <c r="Z16" s="62" t="e">
        <f t="shared" si="8"/>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15">
      <c r="A17" s="51"/>
      <c r="B17" s="60" t="s">
        <v>4</v>
      </c>
      <c r="C17" s="53"/>
      <c r="D17" s="109">
        <v>2409164</v>
      </c>
      <c r="E17" s="29">
        <f t="shared" si="0"/>
        <v>5.1562721384637706</v>
      </c>
      <c r="F17" s="53"/>
      <c r="G17" s="61">
        <v>1805325</v>
      </c>
      <c r="H17" s="183">
        <f t="shared" si="2"/>
        <v>4.7741191689641118</v>
      </c>
      <c r="I17" s="53"/>
      <c r="J17" s="61">
        <v>372394</v>
      </c>
      <c r="K17" s="183">
        <f t="shared" si="3"/>
        <v>6.1689811210233119</v>
      </c>
      <c r="L17" s="53"/>
      <c r="M17" s="61">
        <v>231445</v>
      </c>
      <c r="N17" s="183">
        <f t="shared" si="1"/>
        <v>8.0598064838530501</v>
      </c>
      <c r="O17" s="53"/>
      <c r="P17" s="63" t="e">
        <f t="shared" si="4"/>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15">
      <c r="A18" s="51"/>
      <c r="B18" s="60" t="s">
        <v>40</v>
      </c>
      <c r="C18" s="53"/>
      <c r="D18" s="109">
        <v>2026807</v>
      </c>
      <c r="E18" s="29">
        <f t="shared" si="0"/>
        <v>4.3379232232190672</v>
      </c>
      <c r="F18" s="53"/>
      <c r="G18" s="61">
        <v>1644219</v>
      </c>
      <c r="H18" s="183">
        <f t="shared" si="2"/>
        <v>4.3480799556174112</v>
      </c>
      <c r="I18" s="53"/>
      <c r="J18" s="61">
        <v>241609</v>
      </c>
      <c r="K18" s="183">
        <f t="shared" si="3"/>
        <v>4.0024311875844436</v>
      </c>
      <c r="L18" s="53"/>
      <c r="M18" s="61">
        <v>140979</v>
      </c>
      <c r="N18" s="183">
        <f t="shared" si="1"/>
        <v>4.9094318662624774</v>
      </c>
      <c r="O18" s="53"/>
      <c r="P18" s="63" t="e">
        <f t="shared" si="4"/>
        <v>#REF!</v>
      </c>
      <c r="Q18" s="64" t="e">
        <f t="shared" si="5"/>
        <v>#REF!</v>
      </c>
      <c r="R18" s="53"/>
      <c r="S18" s="61" t="e">
        <f>GETPIVOTDATA("Cuenta número de expedientes",#REF!,"CCAA",$B18,"TramoEdad",S$1)</f>
        <v>#REF!</v>
      </c>
      <c r="T18" s="62" t="e">
        <f t="shared" si="6"/>
        <v>#REF!</v>
      </c>
      <c r="U18" s="53"/>
      <c r="V18" s="61" t="e">
        <f>GETPIVOTDATA("Cuenta número de expedientes",#REF!,"CCAA",$B18,"TramoEdad",V$1)</f>
        <v>#REF!</v>
      </c>
      <c r="W18" s="62" t="e">
        <f t="shared" si="7"/>
        <v>#REF!</v>
      </c>
      <c r="X18" s="53"/>
      <c r="Y18" s="61" t="e">
        <f>GETPIVOTDATA("Cuenta número de expedientes",#REF!,"CCAA",$B18,"TramoEdad",Y$1)</f>
        <v>#REF!</v>
      </c>
      <c r="Z18" s="62" t="e">
        <f t="shared" si="8"/>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15">
      <c r="A19" s="51"/>
      <c r="B19" s="60" t="s">
        <v>41</v>
      </c>
      <c r="C19" s="53"/>
      <c r="D19" s="109">
        <v>7600065</v>
      </c>
      <c r="E19" s="29">
        <f t="shared" si="0"/>
        <v>16.266224885484615</v>
      </c>
      <c r="F19" s="53"/>
      <c r="G19" s="61">
        <v>6178644</v>
      </c>
      <c r="H19" s="183">
        <f t="shared" si="2"/>
        <v>16.339209149934277</v>
      </c>
      <c r="I19" s="53"/>
      <c r="J19" s="61">
        <v>960955</v>
      </c>
      <c r="K19" s="183">
        <f t="shared" si="3"/>
        <v>15.918927945007054</v>
      </c>
      <c r="L19" s="53"/>
      <c r="M19" s="61">
        <v>460466</v>
      </c>
      <c r="N19" s="183">
        <f t="shared" si="1"/>
        <v>16.035199949853652</v>
      </c>
      <c r="O19" s="53"/>
      <c r="P19" s="63" t="e">
        <f t="shared" si="4"/>
        <v>#REF!</v>
      </c>
      <c r="Q19" s="64" t="e">
        <f t="shared" si="5"/>
        <v>#REF!</v>
      </c>
      <c r="R19" s="53"/>
      <c r="S19" s="61" t="e">
        <f>GETPIVOTDATA("Cuenta número de expedientes",#REF!,"CCAA",$B19,"TramoEdad",S$1)</f>
        <v>#REF!</v>
      </c>
      <c r="T19" s="62" t="e">
        <f t="shared" si="6"/>
        <v>#REF!</v>
      </c>
      <c r="U19" s="53"/>
      <c r="V19" s="61" t="e">
        <f>GETPIVOTDATA("Cuenta número de expedientes",#REF!,"CCAA",$B19,"TramoEdad",V$1)</f>
        <v>#REF!</v>
      </c>
      <c r="W19" s="62" t="e">
        <f t="shared" si="7"/>
        <v>#REF!</v>
      </c>
      <c r="X19" s="53"/>
      <c r="Y19" s="61" t="e">
        <f>GETPIVOTDATA("Cuenta número de expedientes",#REF!,"CCAA",$B19,"TramoEdad",Y$1)</f>
        <v>#REF!</v>
      </c>
      <c r="Z19" s="62" t="e">
        <f t="shared" si="8"/>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15">
      <c r="A20" s="51"/>
      <c r="B20" s="60" t="s">
        <v>3</v>
      </c>
      <c r="C20" s="53"/>
      <c r="D20" s="109">
        <v>4963703</v>
      </c>
      <c r="E20" s="29">
        <f t="shared" si="0"/>
        <v>10.623686674094845</v>
      </c>
      <c r="F20" s="53"/>
      <c r="G20" s="61">
        <v>4017065</v>
      </c>
      <c r="H20" s="183">
        <f t="shared" si="2"/>
        <v>10.622988669339216</v>
      </c>
      <c r="I20" s="53"/>
      <c r="J20" s="61">
        <v>669229</v>
      </c>
      <c r="K20" s="183">
        <f t="shared" si="3"/>
        <v>11.086271708570251</v>
      </c>
      <c r="L20" s="53"/>
      <c r="M20" s="61">
        <v>277409</v>
      </c>
      <c r="N20" s="183">
        <f t="shared" si="1"/>
        <v>9.660450028642618</v>
      </c>
      <c r="O20" s="53"/>
      <c r="P20" s="63" t="e">
        <f t="shared" si="4"/>
        <v>#REF!</v>
      </c>
      <c r="Q20" s="64" t="e">
        <f t="shared" si="5"/>
        <v>#REF!</v>
      </c>
      <c r="R20" s="53"/>
      <c r="S20" s="61" t="e">
        <f>GETPIVOTDATA("Cuenta número de expedientes",#REF!,"CCAA",$B20,"TramoEdad",S$1)</f>
        <v>#REF!</v>
      </c>
      <c r="T20" s="62" t="e">
        <f t="shared" si="6"/>
        <v>#REF!</v>
      </c>
      <c r="U20" s="53"/>
      <c r="V20" s="61" t="e">
        <f>GETPIVOTDATA("Cuenta número de expedientes",#REF!,"CCAA",$B20,"TramoEdad",V$1)</f>
        <v>#REF!</v>
      </c>
      <c r="W20" s="62" t="e">
        <f t="shared" si="7"/>
        <v>#REF!</v>
      </c>
      <c r="X20" s="53"/>
      <c r="Y20" s="61" t="e">
        <f>GETPIVOTDATA("Cuenta número de expedientes",#REF!,"CCAA",$B20,"TramoEdad",Y$1)</f>
        <v>#REF!</v>
      </c>
      <c r="Z20" s="62" t="e">
        <f t="shared" si="8"/>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15">
      <c r="A21" s="51"/>
      <c r="B21" s="60" t="s">
        <v>2</v>
      </c>
      <c r="C21" s="53"/>
      <c r="D21" s="109">
        <v>1072863</v>
      </c>
      <c r="E21" s="29">
        <f t="shared" si="0"/>
        <v>2.2962212598597094</v>
      </c>
      <c r="F21" s="53"/>
      <c r="G21" s="61">
        <v>853665</v>
      </c>
      <c r="H21" s="183">
        <f t="shared" si="2"/>
        <v>2.2574873999826894</v>
      </c>
      <c r="I21" s="53"/>
      <c r="J21" s="61">
        <v>141083</v>
      </c>
      <c r="K21" s="183">
        <f t="shared" si="3"/>
        <v>2.3371438946313097</v>
      </c>
      <c r="L21" s="53"/>
      <c r="M21" s="61">
        <v>78115</v>
      </c>
      <c r="N21" s="183">
        <f t="shared" si="1"/>
        <v>2.720265218458731</v>
      </c>
      <c r="O21" s="53"/>
      <c r="P21" s="63" t="e">
        <f t="shared" si="4"/>
        <v>#REF!</v>
      </c>
      <c r="Q21" s="64" t="e">
        <f t="shared" si="5"/>
        <v>#REF!</v>
      </c>
      <c r="R21" s="53"/>
      <c r="S21" s="61" t="e">
        <f>GETPIVOTDATA("Cuenta número de expedientes",#REF!,"CCAA",$B21,"TramoEdad",S$1)</f>
        <v>#REF!</v>
      </c>
      <c r="T21" s="62" t="e">
        <f t="shared" si="6"/>
        <v>#REF!</v>
      </c>
      <c r="U21" s="53"/>
      <c r="V21" s="61" t="e">
        <f>GETPIVOTDATA("Cuenta número de expedientes",#REF!,"CCAA",$B21,"TramoEdad",V$1)</f>
        <v>#REF!</v>
      </c>
      <c r="W21" s="62" t="e">
        <f t="shared" si="7"/>
        <v>#REF!</v>
      </c>
      <c r="X21" s="53"/>
      <c r="Y21" s="61" t="e">
        <f>GETPIVOTDATA("Cuenta número de expedientes",#REF!,"CCAA",$B21,"TramoEdad",Y$1)</f>
        <v>#REF!</v>
      </c>
      <c r="Z21" s="62" t="e">
        <f t="shared" si="8"/>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15">
      <c r="A22" s="51"/>
      <c r="B22" s="60" t="s">
        <v>35</v>
      </c>
      <c r="C22" s="53"/>
      <c r="D22" s="109">
        <v>2701743</v>
      </c>
      <c r="E22" s="29">
        <f t="shared" si="0"/>
        <v>5.7824714947548292</v>
      </c>
      <c r="F22" s="53"/>
      <c r="G22" s="61">
        <v>2028813</v>
      </c>
      <c r="H22" s="183">
        <f t="shared" si="2"/>
        <v>5.365125411515149</v>
      </c>
      <c r="I22" s="53"/>
      <c r="J22" s="61">
        <v>434138</v>
      </c>
      <c r="K22" s="183">
        <f t="shared" si="3"/>
        <v>7.1918159957432684</v>
      </c>
      <c r="L22" s="53"/>
      <c r="M22" s="61">
        <v>238792</v>
      </c>
      <c r="N22" s="183">
        <f t="shared" si="1"/>
        <v>8.3156573263290952</v>
      </c>
      <c r="O22" s="53"/>
      <c r="P22" s="63" t="e">
        <f t="shared" si="4"/>
        <v>#REF!</v>
      </c>
      <c r="Q22" s="64" t="e">
        <f t="shared" si="5"/>
        <v>#REF!</v>
      </c>
      <c r="R22" s="53"/>
      <c r="S22" s="61" t="e">
        <f>GETPIVOTDATA("Cuenta número de expedientes",#REF!,"CCAA",$B22,"TramoEdad",S$1)</f>
        <v>#REF!</v>
      </c>
      <c r="T22" s="62" t="e">
        <f t="shared" si="6"/>
        <v>#REF!</v>
      </c>
      <c r="U22" s="53"/>
      <c r="V22" s="61" t="e">
        <f>GETPIVOTDATA("Cuenta número de expedientes",#REF!,"CCAA",$B22,"TramoEdad",V$1)</f>
        <v>#REF!</v>
      </c>
      <c r="W22" s="62" t="e">
        <f t="shared" si="7"/>
        <v>#REF!</v>
      </c>
      <c r="X22" s="53"/>
      <c r="Y22" s="61" t="e">
        <f>GETPIVOTDATA("Cuenta número de expedientes",#REF!,"CCAA",$B22,"TramoEdad",Y$1)</f>
        <v>#REF!</v>
      </c>
      <c r="Z22" s="62" t="e">
        <f t="shared" si="8"/>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15">
      <c r="A23" s="51"/>
      <c r="B23" s="60" t="s">
        <v>42</v>
      </c>
      <c r="C23" s="53"/>
      <c r="D23" s="109">
        <v>6578079</v>
      </c>
      <c r="E23" s="29">
        <f t="shared" si="0"/>
        <v>14.078894368467079</v>
      </c>
      <c r="F23" s="53"/>
      <c r="G23" s="61">
        <v>5423824</v>
      </c>
      <c r="H23" s="183">
        <f t="shared" si="2"/>
        <v>14.343113914385279</v>
      </c>
      <c r="I23" s="53"/>
      <c r="J23" s="61">
        <v>793640</v>
      </c>
      <c r="K23" s="183">
        <f t="shared" si="3"/>
        <v>13.147231633401562</v>
      </c>
      <c r="L23" s="53"/>
      <c r="M23" s="61">
        <v>360615</v>
      </c>
      <c r="N23" s="183">
        <f t="shared" si="1"/>
        <v>12.55800347890284</v>
      </c>
      <c r="O23" s="53"/>
      <c r="P23" s="63" t="e">
        <f t="shared" si="4"/>
        <v>#REF!</v>
      </c>
      <c r="Q23" s="64" t="e">
        <f t="shared" si="5"/>
        <v>#REF!</v>
      </c>
      <c r="R23" s="53"/>
      <c r="S23" s="61" t="e">
        <f>GETPIVOTDATA("Cuenta número de expedientes",#REF!,"CCAA",$B23,"TramoEdad",S$1)</f>
        <v>#REF!</v>
      </c>
      <c r="T23" s="62" t="e">
        <f t="shared" si="6"/>
        <v>#REF!</v>
      </c>
      <c r="U23" s="53"/>
      <c r="V23" s="61" t="e">
        <f>GETPIVOTDATA("Cuenta número de expedientes",#REF!,"CCAA",$B23,"TramoEdad",V$1)</f>
        <v>#REF!</v>
      </c>
      <c r="W23" s="62" t="e">
        <f t="shared" si="7"/>
        <v>#REF!</v>
      </c>
      <c r="X23" s="53"/>
      <c r="Y23" s="61" t="e">
        <f>GETPIVOTDATA("Cuenta número de expedientes",#REF!,"CCAA",$B23,"TramoEdad",Y$1)</f>
        <v>#REF!</v>
      </c>
      <c r="Z23" s="62" t="e">
        <f t="shared" si="8"/>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15">
      <c r="A24" s="66"/>
      <c r="B24" s="60" t="s">
        <v>43</v>
      </c>
      <c r="C24" s="53"/>
      <c r="D24" s="109">
        <v>1478509</v>
      </c>
      <c r="E24" s="29">
        <f t="shared" si="0"/>
        <v>3.1644150266100319</v>
      </c>
      <c r="F24" s="53"/>
      <c r="G24" s="61">
        <v>1249999</v>
      </c>
      <c r="H24" s="183">
        <f t="shared" si="2"/>
        <v>3.3055788775350536</v>
      </c>
      <c r="I24" s="53"/>
      <c r="J24" s="61">
        <v>159024</v>
      </c>
      <c r="K24" s="183">
        <f t="shared" si="3"/>
        <v>2.6343497848773372</v>
      </c>
      <c r="L24" s="53"/>
      <c r="M24" s="61">
        <v>69486</v>
      </c>
      <c r="N24" s="183">
        <f t="shared" si="1"/>
        <v>2.4197701973990067</v>
      </c>
      <c r="O24" s="53"/>
      <c r="P24" s="63" t="e">
        <f t="shared" si="4"/>
        <v>#REF!</v>
      </c>
      <c r="Q24" s="64" t="e">
        <f t="shared" si="5"/>
        <v>#REF!</v>
      </c>
      <c r="R24" s="53"/>
      <c r="S24" s="61" t="e">
        <f>GETPIVOTDATA("Cuenta número de expedientes",#REF!,"CCAA",$B24,"TramoEdad",S$1)</f>
        <v>#REF!</v>
      </c>
      <c r="T24" s="62" t="e">
        <f t="shared" si="6"/>
        <v>#REF!</v>
      </c>
      <c r="U24" s="53"/>
      <c r="V24" s="61" t="e">
        <f>GETPIVOTDATA("Cuenta número de expedientes",#REF!,"CCAA",$B24,"TramoEdad",V$1)</f>
        <v>#REF!</v>
      </c>
      <c r="W24" s="62" t="e">
        <f t="shared" si="7"/>
        <v>#REF!</v>
      </c>
      <c r="X24" s="53"/>
      <c r="Y24" s="61" t="e">
        <f>GETPIVOTDATA("Cuenta número de expedientes",#REF!,"CCAA",$B24,"TramoEdad",Y$1)</f>
        <v>#REF!</v>
      </c>
      <c r="Z24" s="62" t="e">
        <f t="shared" si="8"/>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15">
      <c r="B25" s="60" t="s">
        <v>44</v>
      </c>
      <c r="C25" s="53"/>
      <c r="D25" s="110">
        <v>647554</v>
      </c>
      <c r="E25" s="29">
        <f t="shared" si="0"/>
        <v>1.385943276734489</v>
      </c>
      <c r="F25" s="53"/>
      <c r="G25" s="65">
        <v>521118</v>
      </c>
      <c r="H25" s="183">
        <f t="shared" si="2"/>
        <v>1.3780784252653899</v>
      </c>
      <c r="I25" s="53"/>
      <c r="J25" s="65">
        <v>84596</v>
      </c>
      <c r="K25" s="183">
        <f t="shared" si="3"/>
        <v>1.4013951001200022</v>
      </c>
      <c r="L25" s="53"/>
      <c r="M25" s="65">
        <v>41840</v>
      </c>
      <c r="N25" s="183">
        <f t="shared" si="1"/>
        <v>1.4570299781132088</v>
      </c>
      <c r="O25" s="53"/>
      <c r="P25" s="68" t="e">
        <f t="shared" si="4"/>
        <v>#REF!</v>
      </c>
      <c r="Q25" s="64" t="e">
        <f t="shared" si="5"/>
        <v>#REF!</v>
      </c>
      <c r="R25" s="53"/>
      <c r="S25" s="65" t="e">
        <f>GETPIVOTDATA("Cuenta número de expedientes",#REF!,"CCAA",$B25,"TramoEdad",S$1)</f>
        <v>#REF!</v>
      </c>
      <c r="T25" s="62" t="e">
        <f t="shared" si="6"/>
        <v>#REF!</v>
      </c>
      <c r="U25" s="53"/>
      <c r="V25" s="65" t="e">
        <f>GETPIVOTDATA("Cuenta número de expedientes",#REF!,"CCAA",$B25,"TramoEdad",V$1)</f>
        <v>#REF!</v>
      </c>
      <c r="W25" s="62" t="e">
        <f t="shared" si="7"/>
        <v>#REF!</v>
      </c>
      <c r="X25" s="53"/>
      <c r="Y25" s="65" t="e">
        <f>GETPIVOTDATA("Cuenta número de expedientes",#REF!,"CCAA",$B25,"TramoEdad",Y$1)</f>
        <v>#REF!</v>
      </c>
      <c r="Z25" s="62" t="e">
        <f t="shared" si="8"/>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15">
      <c r="B26" s="60" t="s">
        <v>45</v>
      </c>
      <c r="C26" s="53"/>
      <c r="D26" s="110">
        <v>2199088</v>
      </c>
      <c r="E26" s="29">
        <f t="shared" si="0"/>
        <v>4.7066518445527237</v>
      </c>
      <c r="F26" s="53"/>
      <c r="G26" s="65">
        <v>1714987</v>
      </c>
      <c r="H26" s="183">
        <f t="shared" si="2"/>
        <v>4.5352234701365433</v>
      </c>
      <c r="I26" s="53"/>
      <c r="J26" s="65">
        <v>324460</v>
      </c>
      <c r="K26" s="183">
        <f t="shared" si="3"/>
        <v>5.3749190763740122</v>
      </c>
      <c r="L26" s="53"/>
      <c r="M26" s="65">
        <v>159641</v>
      </c>
      <c r="N26" s="183">
        <f t="shared" si="1"/>
        <v>5.5593145969400277</v>
      </c>
      <c r="O26" s="53"/>
      <c r="P26" s="68" t="e">
        <f t="shared" si="4"/>
        <v>#REF!</v>
      </c>
      <c r="Q26" s="64" t="e">
        <f t="shared" si="5"/>
        <v>#REF!</v>
      </c>
      <c r="R26" s="53"/>
      <c r="S26" s="65" t="e">
        <f>GETPIVOTDATA("Cuenta número de expedientes",#REF!,"CCAA",$B26,"TramoEdad",S$1)</f>
        <v>#REF!</v>
      </c>
      <c r="T26" s="62" t="e">
        <f t="shared" si="6"/>
        <v>#REF!</v>
      </c>
      <c r="U26" s="53"/>
      <c r="V26" s="65" t="e">
        <f>GETPIVOTDATA("Cuenta número de expedientes",#REF!,"CCAA",$B26,"TramoEdad",V$1)</f>
        <v>#REF!</v>
      </c>
      <c r="W26" s="62" t="e">
        <f t="shared" si="7"/>
        <v>#REF!</v>
      </c>
      <c r="X26" s="53"/>
      <c r="Y26" s="65" t="e">
        <f>GETPIVOTDATA("Cuenta número de expedientes",#REF!,"CCAA",$B26,"TramoEdad",Y$1)</f>
        <v>#REF!</v>
      </c>
      <c r="Z26" s="62" t="e">
        <f t="shared" si="8"/>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15">
      <c r="B27" s="60" t="s">
        <v>46</v>
      </c>
      <c r="C27" s="53"/>
      <c r="D27" s="110">
        <v>315675</v>
      </c>
      <c r="E27" s="30">
        <f t="shared" si="0"/>
        <v>0.67563113482915682</v>
      </c>
      <c r="F27" s="53"/>
      <c r="G27" s="65">
        <v>250290</v>
      </c>
      <c r="H27" s="184">
        <f t="shared" si="2"/>
        <v>0.66188319931315831</v>
      </c>
      <c r="I27" s="53"/>
      <c r="J27" s="65">
        <v>42318</v>
      </c>
      <c r="K27" s="184">
        <f t="shared" si="3"/>
        <v>0.70102886480304327</v>
      </c>
      <c r="L27" s="53"/>
      <c r="M27" s="65">
        <v>23067</v>
      </c>
      <c r="N27" s="184">
        <f t="shared" si="1"/>
        <v>0.80328179983597969</v>
      </c>
      <c r="O27" s="53"/>
      <c r="P27" s="68" t="e">
        <f t="shared" si="4"/>
        <v>#REF!</v>
      </c>
      <c r="Q27" s="70" t="e">
        <f t="shared" si="5"/>
        <v>#REF!</v>
      </c>
      <c r="R27" s="53"/>
      <c r="S27" s="65" t="e">
        <f>GETPIVOTDATA("Cuenta número de expedientes",#REF!,"CCAA",$B27,"TramoEdad",S$1)</f>
        <v>#REF!</v>
      </c>
      <c r="T27" s="69" t="e">
        <f t="shared" si="6"/>
        <v>#REF!</v>
      </c>
      <c r="U27" s="53"/>
      <c r="V27" s="65" t="e">
        <f>GETPIVOTDATA("Cuenta número de expedientes",#REF!,"CCAA",$B27,"TramoEdad",V$1)</f>
        <v>#REF!</v>
      </c>
      <c r="W27" s="69" t="e">
        <f t="shared" si="7"/>
        <v>#REF!</v>
      </c>
      <c r="X27" s="53"/>
      <c r="Y27" s="65" t="e">
        <f>GETPIVOTDATA("Cuenta número de expedientes",#REF!,"CCAA",$B27,"TramoEdad",Y$1)</f>
        <v>#REF!</v>
      </c>
      <c r="Z27" s="69" t="e">
        <f t="shared" si="8"/>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15">
      <c r="B28" s="71" t="s">
        <v>1</v>
      </c>
      <c r="C28" s="53"/>
      <c r="D28" s="111">
        <v>171528</v>
      </c>
      <c r="E28" s="31">
        <f t="shared" si="0"/>
        <v>0.36711699467799358</v>
      </c>
      <c r="F28" s="53"/>
      <c r="G28" s="72">
        <v>153112</v>
      </c>
      <c r="H28" s="185">
        <f t="shared" si="2"/>
        <v>0.40489935839720442</v>
      </c>
      <c r="I28" s="53"/>
      <c r="J28" s="72">
        <v>13498</v>
      </c>
      <c r="K28" s="185">
        <f t="shared" si="3"/>
        <v>0.22360432007919748</v>
      </c>
      <c r="L28" s="53"/>
      <c r="M28" s="72">
        <v>4918</v>
      </c>
      <c r="N28" s="185">
        <f t="shared" si="1"/>
        <v>0.17126370536235089</v>
      </c>
      <c r="O28" s="53"/>
      <c r="P28" s="74" t="e">
        <f t="shared" si="4"/>
        <v>#REF!</v>
      </c>
      <c r="Q28" s="75" t="e">
        <f t="shared" si="5"/>
        <v>#REF!</v>
      </c>
      <c r="R28" s="53"/>
      <c r="S28" s="72" t="e">
        <f>GETPIVOTDATA("Cuenta número de expedientes",#REF!,"CCAA","Ceuta","TramoEdad",S$1)+GETPIVOTDATA("Cuenta número de expedientes",#REF!,"CCAA","Melilla","TramoEdad",S$1)</f>
        <v>#REF!</v>
      </c>
      <c r="T28" s="73" t="e">
        <f t="shared" si="6"/>
        <v>#REF!</v>
      </c>
      <c r="U28" s="53"/>
      <c r="V28" s="72" t="e">
        <f>GETPIVOTDATA("Cuenta número de expedientes",#REF!,"CCAA","Ceuta","TramoEdad",V$1)+GETPIVOTDATA("Cuenta número de expedientes",#REF!,"CCAA","Melilla","TramoEdad",V$1)</f>
        <v>#REF!</v>
      </c>
      <c r="W28" s="73" t="e">
        <f t="shared" si="7"/>
        <v>#REF!</v>
      </c>
      <c r="X28" s="53"/>
      <c r="Y28" s="72" t="e">
        <f>GETPIVOTDATA("Cuenta número de expedientes",#REF!,"CCAA","Ceuta","TramoEdad",Y$1)+GETPIVOTDATA("Cuenta número de expedientes",#REF!,"CCAA","Melilla","TramoEdad",Y$1)</f>
        <v>#REF!</v>
      </c>
      <c r="Z28" s="73" t="e">
        <f t="shared" si="8"/>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15">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15">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S30+V30+Y30</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
      <c r="B31" s="84" t="s">
        <v>39</v>
      </c>
      <c r="C31" s="85"/>
      <c r="D31" s="85"/>
      <c r="E31" s="85"/>
      <c r="F31" s="85"/>
      <c r="G31" s="85"/>
      <c r="H31" s="85"/>
      <c r="I31" s="85"/>
      <c r="O31" s="86"/>
      <c r="R31" s="85"/>
    </row>
    <row r="32" spans="1:50" s="78" customFormat="1" ht="5.25" customHeight="1" x14ac:dyDescent="0.2">
      <c r="B32" s="84" t="s">
        <v>47</v>
      </c>
      <c r="C32" s="87"/>
      <c r="D32" s="87"/>
      <c r="E32" s="87"/>
      <c r="F32" s="87"/>
      <c r="G32" s="87"/>
      <c r="H32" s="87"/>
      <c r="I32" s="87"/>
      <c r="O32" s="86"/>
      <c r="R32" s="87"/>
    </row>
    <row r="33" spans="2:19" s="78" customFormat="1" ht="13.5" customHeight="1" x14ac:dyDescent="0.2">
      <c r="B33" s="1446" t="s">
        <v>217</v>
      </c>
      <c r="C33" s="1446"/>
      <c r="D33" s="1446"/>
      <c r="E33" s="1446"/>
      <c r="F33" s="1446"/>
      <c r="G33" s="1446"/>
      <c r="H33" s="1446"/>
      <c r="I33" s="1446"/>
      <c r="J33" s="1446"/>
      <c r="K33" s="1446"/>
      <c r="L33" s="1446"/>
      <c r="M33" s="1446"/>
      <c r="O33" s="86"/>
    </row>
    <row r="34" spans="2:19" ht="29.25" customHeight="1" x14ac:dyDescent="0.2">
      <c r="B34" s="1438"/>
      <c r="C34" s="1438"/>
      <c r="D34" s="1438"/>
      <c r="E34" s="1438"/>
      <c r="F34" s="1438"/>
      <c r="G34" s="1438"/>
      <c r="H34" s="1438"/>
      <c r="I34" s="1438"/>
      <c r="J34" s="1438"/>
      <c r="K34" s="1438"/>
      <c r="L34" s="1438"/>
      <c r="M34" s="1438"/>
      <c r="N34" s="1438"/>
      <c r="O34" s="1438"/>
      <c r="P34" s="1438"/>
      <c r="Q34" s="89"/>
      <c r="R34" s="89"/>
      <c r="S34" s="89"/>
    </row>
    <row r="35" spans="2:19" ht="4.5" customHeight="1" x14ac:dyDescent="0.2">
      <c r="B35" s="1437"/>
      <c r="C35" s="1437"/>
      <c r="D35" s="1437"/>
      <c r="E35" s="1437"/>
      <c r="F35" s="1437"/>
      <c r="G35" s="1437"/>
      <c r="H35" s="1437"/>
      <c r="I35" s="1437"/>
      <c r="J35" s="1437"/>
      <c r="K35" s="1437"/>
      <c r="L35" s="1437"/>
      <c r="M35" s="1437"/>
      <c r="N35" s="1437"/>
      <c r="O35" s="1437"/>
      <c r="P35" s="1437"/>
      <c r="Q35" s="89"/>
      <c r="R35" s="89"/>
      <c r="S35" s="89"/>
    </row>
    <row r="38" spans="2:19" x14ac:dyDescent="0.2">
      <c r="L38" s="90"/>
      <c r="M38" s="90"/>
      <c r="N38" s="90"/>
    </row>
  </sheetData>
  <mergeCells count="22">
    <mergeCell ref="V7:W7"/>
    <mergeCell ref="Y7:Z7"/>
    <mergeCell ref="S8:T8"/>
    <mergeCell ref="V8:W8"/>
    <mergeCell ref="Y8:Z8"/>
    <mergeCell ref="S7:T7"/>
    <mergeCell ref="B35:P35"/>
    <mergeCell ref="B34:P34"/>
    <mergeCell ref="B2:I2"/>
    <mergeCell ref="B3:I3"/>
    <mergeCell ref="B7:B9"/>
    <mergeCell ref="M7:N7"/>
    <mergeCell ref="B33:M33"/>
    <mergeCell ref="J7:K7"/>
    <mergeCell ref="G7:H7"/>
    <mergeCell ref="G8:H8"/>
    <mergeCell ref="J8:K8"/>
    <mergeCell ref="M8:N8"/>
    <mergeCell ref="D7:E8"/>
    <mergeCell ref="P7:Q8"/>
    <mergeCell ref="A4:Z4"/>
    <mergeCell ref="B5:Z5"/>
  </mergeCells>
  <printOptions horizontalCentered="1"/>
  <pageMargins left="0" right="0" top="0.43307086614173229" bottom="0.43307086614173229" header="0" footer="0"/>
  <pageSetup paperSize="9" scale="85" orientation="landscape" r:id="rId1"/>
  <headerFooter alignWithMargins="0"/>
  <rowBreaks count="2" manualBreakCount="2">
    <brk id="33" max="25" man="1"/>
    <brk id="34"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3">
    <tabColor theme="0"/>
    <pageSetUpPr fitToPage="1"/>
  </sheetPr>
  <dimension ref="A1:AX50"/>
  <sheetViews>
    <sheetView showGridLines="0" topLeftCell="A5" zoomScale="80" zoomScaleNormal="80" workbookViewId="0">
      <selection activeCell="AC36" sqref="AC36"/>
    </sheetView>
  </sheetViews>
  <sheetFormatPr baseColWidth="10" defaultColWidth="11.42578125" defaultRowHeight="15" x14ac:dyDescent="0.2"/>
  <cols>
    <col min="1" max="1" width="1.140625" style="333" customWidth="1"/>
    <col min="2" max="2" width="28.7109375" style="333" customWidth="1"/>
    <col min="3" max="3" width="0.5703125" style="333" customWidth="1"/>
    <col min="4" max="4" width="11.85546875" style="333" customWidth="1"/>
    <col min="5" max="5" width="7.7109375" style="333" customWidth="1"/>
    <col min="6" max="6" width="0.42578125" style="333" customWidth="1"/>
    <col min="7" max="7" width="12.42578125" style="333" customWidth="1"/>
    <col min="8" max="8" width="6.28515625" style="333" customWidth="1"/>
    <col min="9" max="9" width="0.42578125" style="333" customWidth="1"/>
    <col min="10" max="10" width="10.85546875" style="333" customWidth="1"/>
    <col min="11" max="11" width="6.28515625" style="333" customWidth="1"/>
    <col min="12" max="12" width="0.42578125" style="333" customWidth="1"/>
    <col min="13" max="13" width="11.85546875" style="333" customWidth="1"/>
    <col min="14" max="14" width="6.28515625" style="333" customWidth="1"/>
    <col min="15" max="15" width="0.7109375" style="450" customWidth="1"/>
    <col min="16" max="16" width="10.42578125" style="333" bestFit="1" customWidth="1"/>
    <col min="17" max="17" width="8.5703125" style="333" customWidth="1"/>
    <col min="18" max="18" width="0.42578125" style="333" customWidth="1"/>
    <col min="19" max="19" width="8.7109375" style="333" bestFit="1" customWidth="1"/>
    <col min="20" max="20" width="8.140625" style="333" bestFit="1" customWidth="1"/>
    <col min="21" max="21" width="0.42578125" style="333" customWidth="1"/>
    <col min="22" max="22" width="8.7109375" style="333" bestFit="1" customWidth="1"/>
    <col min="23" max="23" width="8" style="333" bestFit="1" customWidth="1"/>
    <col min="24" max="24" width="0.42578125" style="333" customWidth="1"/>
    <col min="25" max="25" width="10.28515625" style="333" bestFit="1" customWidth="1"/>
    <col min="26" max="26" width="8" style="396" bestFit="1" customWidth="1"/>
    <col min="27" max="27" width="11.42578125" style="396"/>
    <col min="28" max="30" width="3.42578125" style="396" bestFit="1" customWidth="1"/>
    <col min="31" max="31" width="13" style="396" bestFit="1" customWidth="1"/>
    <col min="32" max="32" width="5" style="396" bestFit="1" customWidth="1"/>
    <col min="33" max="33" width="3.85546875" style="396" customWidth="1"/>
    <col min="34" max="36" width="3.42578125" style="396" bestFit="1" customWidth="1"/>
    <col min="37" max="37" width="8.42578125" style="396" bestFit="1" customWidth="1"/>
    <col min="38" max="38" width="5" style="396" bestFit="1" customWidth="1"/>
    <col min="39" max="39" width="3.5703125" style="396" customWidth="1"/>
    <col min="40" max="42" width="3.42578125" style="396" bestFit="1" customWidth="1"/>
    <col min="43" max="43" width="8.42578125" style="396" bestFit="1" customWidth="1"/>
    <col min="44" max="44" width="5" style="396" bestFit="1" customWidth="1"/>
    <col min="45" max="45" width="3.28515625" style="396" customWidth="1"/>
    <col min="46" max="46" width="4.5703125" style="396" bestFit="1" customWidth="1"/>
    <col min="47" max="47" width="3.42578125" style="396" bestFit="1" customWidth="1"/>
    <col min="48" max="48" width="4.5703125" style="396" bestFit="1" customWidth="1"/>
    <col min="49" max="49" width="8.42578125" style="396" bestFit="1" customWidth="1"/>
    <col min="50" max="50" width="6" style="396" bestFit="1" customWidth="1"/>
    <col min="51" max="16384" width="11.42578125" style="333"/>
  </cols>
  <sheetData>
    <row r="1" spans="1:50" s="340" customFormat="1" ht="15" customHeight="1" x14ac:dyDescent="0.2">
      <c r="B1" s="311"/>
      <c r="C1" s="341"/>
      <c r="F1" s="341"/>
      <c r="I1" s="341"/>
      <c r="O1" s="443"/>
      <c r="R1" s="341"/>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row>
    <row r="2" spans="1:50" s="343" customFormat="1" ht="52.5" customHeight="1" x14ac:dyDescent="0.25">
      <c r="B2" s="1376"/>
      <c r="C2" s="1376"/>
      <c r="D2" s="1376"/>
      <c r="E2" s="1376"/>
      <c r="F2" s="1376"/>
      <c r="G2" s="1376"/>
      <c r="H2" s="1376"/>
      <c r="I2" s="1376"/>
      <c r="O2" s="444"/>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row>
    <row r="3" spans="1:50" s="345" customFormat="1" ht="4.5" customHeight="1" x14ac:dyDescent="0.2">
      <c r="B3" s="1377"/>
      <c r="C3" s="1377"/>
      <c r="D3" s="1377"/>
      <c r="E3" s="1377"/>
      <c r="F3" s="1377"/>
      <c r="G3" s="1377"/>
      <c r="H3" s="1377"/>
      <c r="I3" s="1377"/>
      <c r="O3" s="444"/>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row>
    <row r="4" spans="1:50" s="492" customFormat="1" ht="17.25" customHeight="1" x14ac:dyDescent="0.2">
      <c r="A4" s="1414" t="s">
        <v>396</v>
      </c>
      <c r="B4" s="1414"/>
      <c r="C4" s="1414"/>
      <c r="D4" s="1414"/>
      <c r="E4" s="1414"/>
      <c r="F4" s="1414"/>
      <c r="G4" s="1414"/>
      <c r="H4" s="1414"/>
      <c r="I4" s="1414"/>
      <c r="J4" s="1414"/>
      <c r="K4" s="1414"/>
      <c r="L4" s="1414"/>
      <c r="M4" s="1414"/>
      <c r="N4" s="1414"/>
      <c r="O4" s="1414"/>
      <c r="P4" s="1414"/>
      <c r="Q4" s="1414"/>
      <c r="R4" s="1414"/>
      <c r="S4" s="1414"/>
      <c r="T4" s="1414"/>
      <c r="U4" s="1414"/>
      <c r="V4" s="1414"/>
      <c r="W4" s="1414"/>
      <c r="X4" s="1414"/>
      <c r="Y4" s="1414"/>
      <c r="Z4" s="1414"/>
    </row>
    <row r="5" spans="1:50" s="492" customFormat="1" ht="17.25" customHeight="1" x14ac:dyDescent="0.2">
      <c r="B5" s="1415" t="str">
        <f>porsaad!$B$6</f>
        <v>Situación a 31 de julio de 2024</v>
      </c>
      <c r="C5" s="1415"/>
      <c r="D5" s="1415"/>
      <c r="E5" s="1415"/>
      <c r="F5" s="1415"/>
      <c r="G5" s="1415"/>
      <c r="H5" s="1415"/>
      <c r="I5" s="1415"/>
      <c r="J5" s="1415"/>
      <c r="K5" s="1415"/>
      <c r="L5" s="1415"/>
      <c r="M5" s="1415"/>
      <c r="N5" s="1415"/>
      <c r="O5" s="1415"/>
      <c r="P5" s="1415"/>
      <c r="Q5" s="1415"/>
      <c r="R5" s="1415"/>
      <c r="S5" s="1415"/>
      <c r="T5" s="1415"/>
      <c r="U5" s="1415"/>
      <c r="V5" s="1415"/>
      <c r="W5" s="1415"/>
      <c r="X5" s="1415"/>
      <c r="Y5" s="1415"/>
      <c r="Z5" s="1415"/>
    </row>
    <row r="6" spans="1:50" s="345" customFormat="1" ht="6" customHeight="1" x14ac:dyDescent="0.2">
      <c r="O6" s="444"/>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row>
    <row r="7" spans="1:50" s="513" customFormat="1" ht="12.75" customHeight="1" x14ac:dyDescent="0.2">
      <c r="A7" s="512"/>
      <c r="B7" s="1452" t="s">
        <v>12</v>
      </c>
      <c r="D7" s="1452" t="s">
        <v>476</v>
      </c>
      <c r="E7" s="1452"/>
      <c r="G7" s="1452"/>
      <c r="H7" s="1452"/>
      <c r="J7" s="1452"/>
      <c r="K7" s="1452"/>
      <c r="M7" s="1452"/>
      <c r="N7" s="1452"/>
      <c r="P7" s="1452" t="s">
        <v>13</v>
      </c>
      <c r="Q7" s="1452"/>
      <c r="S7" s="1452"/>
      <c r="T7" s="1452"/>
      <c r="V7" s="1452"/>
      <c r="W7" s="1452"/>
      <c r="Y7" s="1452"/>
      <c r="Z7" s="1452"/>
      <c r="AA7" s="512"/>
      <c r="AB7" s="512"/>
      <c r="AI7" s="514"/>
    </row>
    <row r="8" spans="1:50" s="513" customFormat="1" ht="33.75" customHeight="1" x14ac:dyDescent="0.2">
      <c r="A8" s="512"/>
      <c r="B8" s="1452"/>
      <c r="D8" s="1452"/>
      <c r="E8" s="1452"/>
      <c r="G8" s="1452" t="s">
        <v>169</v>
      </c>
      <c r="H8" s="1452"/>
      <c r="J8" s="1452" t="s">
        <v>175</v>
      </c>
      <c r="K8" s="1452"/>
      <c r="M8" s="1452" t="s">
        <v>170</v>
      </c>
      <c r="N8" s="1452"/>
      <c r="P8" s="1452"/>
      <c r="Q8" s="1452"/>
      <c r="S8" s="1452" t="s">
        <v>172</v>
      </c>
      <c r="T8" s="1452"/>
      <c r="V8" s="1452" t="s">
        <v>173</v>
      </c>
      <c r="W8" s="1452"/>
      <c r="Y8" s="1452" t="s">
        <v>174</v>
      </c>
      <c r="Z8" s="1452"/>
      <c r="AA8" s="512"/>
      <c r="AB8" s="512"/>
      <c r="AI8" s="514"/>
    </row>
    <row r="9" spans="1:50" s="513" customFormat="1" ht="36.75" customHeight="1" x14ac:dyDescent="0.2">
      <c r="A9" s="512"/>
      <c r="B9" s="1452"/>
      <c r="D9" s="512" t="s">
        <v>9</v>
      </c>
      <c r="E9" s="512" t="s">
        <v>10</v>
      </c>
      <c r="G9" s="512" t="s">
        <v>9</v>
      </c>
      <c r="H9" s="512" t="s">
        <v>10</v>
      </c>
      <c r="J9" s="512" t="s">
        <v>9</v>
      </c>
      <c r="K9" s="512" t="s">
        <v>10</v>
      </c>
      <c r="M9" s="512" t="s">
        <v>9</v>
      </c>
      <c r="N9" s="512" t="s">
        <v>10</v>
      </c>
      <c r="P9" s="512" t="s">
        <v>9</v>
      </c>
      <c r="Q9" s="512" t="s">
        <v>111</v>
      </c>
      <c r="S9" s="512" t="s">
        <v>9</v>
      </c>
      <c r="T9" s="512" t="s">
        <v>111</v>
      </c>
      <c r="V9" s="512" t="s">
        <v>9</v>
      </c>
      <c r="W9" s="512" t="s">
        <v>10</v>
      </c>
      <c r="Y9" s="512" t="s">
        <v>9</v>
      </c>
      <c r="Z9" s="512" t="s">
        <v>10</v>
      </c>
      <c r="AA9" s="512"/>
      <c r="AB9" s="519"/>
      <c r="AC9" s="396"/>
      <c r="AD9" s="396"/>
      <c r="AE9" s="396"/>
      <c r="AF9" s="396"/>
    </row>
    <row r="10" spans="1:50" s="396" customFormat="1" ht="4.5" customHeight="1" x14ac:dyDescent="0.2">
      <c r="A10" s="519"/>
      <c r="B10" s="512"/>
      <c r="D10" s="512"/>
      <c r="E10" s="512"/>
      <c r="G10" s="512"/>
      <c r="H10" s="512"/>
      <c r="J10" s="512"/>
      <c r="K10" s="512"/>
      <c r="M10" s="512"/>
      <c r="N10" s="512"/>
      <c r="P10" s="512"/>
      <c r="Q10" s="512"/>
      <c r="S10" s="512"/>
      <c r="T10" s="512"/>
      <c r="V10" s="512"/>
      <c r="W10" s="512"/>
      <c r="Y10" s="512"/>
      <c r="Z10" s="512"/>
      <c r="AA10" s="512"/>
      <c r="AB10" s="519"/>
    </row>
    <row r="11" spans="1:50" s="396" customFormat="1" ht="18" customHeight="1" x14ac:dyDescent="0.25">
      <c r="A11" s="519"/>
      <c r="B11" s="557" t="s">
        <v>8</v>
      </c>
      <c r="C11" s="558"/>
      <c r="D11" s="559">
        <f>G11+J11+M11</f>
        <v>8584147</v>
      </c>
      <c r="E11" s="560">
        <f t="shared" ref="E11:E28" si="0">D11*100/$D$30</f>
        <v>17.851892595752791</v>
      </c>
      <c r="F11" s="558"/>
      <c r="G11" s="561">
        <f>'20pobl'!J12</f>
        <v>7016107</v>
      </c>
      <c r="H11" s="562">
        <f>G11*100/$G$30</f>
        <v>18.27226113308949</v>
      </c>
      <c r="I11" s="558"/>
      <c r="J11" s="561">
        <f>'20pobl'!Q12</f>
        <v>1145951</v>
      </c>
      <c r="K11" s="562">
        <f>J11*100/$J$30</f>
        <v>16.812853785592029</v>
      </c>
      <c r="L11" s="558"/>
      <c r="M11" s="561">
        <f>'20pobl'!X12</f>
        <v>422089</v>
      </c>
      <c r="N11" s="562">
        <f t="shared" ref="N11:N28" si="1">M11*100/$M$30</f>
        <v>14.697439354507576</v>
      </c>
      <c r="O11" s="558"/>
      <c r="P11" s="563">
        <f>S11+V11+Y11</f>
        <v>411417</v>
      </c>
      <c r="Q11" s="564">
        <f>P11*100/D11</f>
        <v>4.7927534325775172</v>
      </c>
      <c r="R11" s="558"/>
      <c r="S11" s="561">
        <f>'23solcasaad'!J12</f>
        <v>118815</v>
      </c>
      <c r="T11" s="565">
        <f>S11*100/G11</f>
        <v>1.6934604902690338</v>
      </c>
      <c r="U11" s="558"/>
      <c r="V11" s="561">
        <f>'23solcasaad'!Q12</f>
        <v>99162</v>
      </c>
      <c r="W11" s="565">
        <f>V11*100/J11</f>
        <v>8.6532495717530686</v>
      </c>
      <c r="X11" s="558"/>
      <c r="Y11" s="561">
        <f>'23solcasaad'!X12</f>
        <v>193440</v>
      </c>
      <c r="Z11" s="565">
        <f>Y11*100/M11</f>
        <v>45.829197159840696</v>
      </c>
      <c r="AA11" s="566"/>
      <c r="AB11" s="567">
        <f>_xlfn.RANK.EQ(Q11,Q$11:Q$30,0)</f>
        <v>5</v>
      </c>
      <c r="AC11" s="567">
        <v>1</v>
      </c>
      <c r="AD11" s="567">
        <f>MATCH(AC11,AB$11:AB$30,0)</f>
        <v>7</v>
      </c>
      <c r="AE11" s="568" t="str">
        <f t="shared" ref="AE11:AE29" si="2">INDEX(B$11:B$30,AD11,1)</f>
        <v>Castilla y León</v>
      </c>
      <c r="AF11" s="569">
        <f t="shared" ref="AF11:AF29" si="3">INDEX(Q$11:Q$30,AD11,1)</f>
        <v>6.7121617080651408</v>
      </c>
      <c r="AH11" s="567">
        <f>_xlfn.RANK.EQ(T11,T$11:T$30,0)</f>
        <v>5</v>
      </c>
      <c r="AI11" s="567">
        <v>1</v>
      </c>
      <c r="AJ11" s="567">
        <f>MATCH(AI11,AH$11:AH$30,0)</f>
        <v>18</v>
      </c>
      <c r="AK11" s="568" t="str">
        <f>INDEX(B$11:B$30,AJ11,1)</f>
        <v>Ceuta y Melilla</v>
      </c>
      <c r="AL11" s="569">
        <f>INDEX(T$11:T$30,AJ11,1)</f>
        <v>1.9778422187523237</v>
      </c>
      <c r="AN11" s="567">
        <f>_xlfn.RANK.EQ(W11,W$11:W$30,0)</f>
        <v>1</v>
      </c>
      <c r="AO11" s="567">
        <v>1</v>
      </c>
      <c r="AP11" s="567">
        <f>MATCH(AO11,AN$11:AN$30,0)</f>
        <v>1</v>
      </c>
      <c r="AQ11" s="568" t="str">
        <f>INDEX(B$11:B$30,AP11,1)</f>
        <v>Andalucía</v>
      </c>
      <c r="AR11" s="569">
        <f>INDEX(W$11:W$30,AP11,1)</f>
        <v>8.6532495717530686</v>
      </c>
      <c r="AT11" s="567">
        <f>_xlfn.RANK.EQ(Z11,Z$11:Z$30,0)</f>
        <v>1</v>
      </c>
      <c r="AU11" s="567">
        <v>1</v>
      </c>
      <c r="AV11" s="567">
        <f>MATCH(AU11,AT$11:AT$30,0)</f>
        <v>1</v>
      </c>
      <c r="AW11" s="568" t="str">
        <f>INDEX(B$11:B$30,AV11,1)</f>
        <v>Andalucía</v>
      </c>
      <c r="AX11" s="569">
        <f>INDEX(Z$11:Z$30,AV11,1)</f>
        <v>45.829197159840696</v>
      </c>
    </row>
    <row r="12" spans="1:50" s="396" customFormat="1" ht="18" customHeight="1" x14ac:dyDescent="0.25">
      <c r="A12" s="519"/>
      <c r="B12" s="557" t="s">
        <v>7</v>
      </c>
      <c r="C12" s="558"/>
      <c r="D12" s="559">
        <f t="shared" ref="D12:D28" si="4">G12+J12+M12</f>
        <v>1341289</v>
      </c>
      <c r="E12" s="560">
        <f t="shared" si="0"/>
        <v>2.7893915572350596</v>
      </c>
      <c r="F12" s="558"/>
      <c r="G12" s="561">
        <f>'20pobl'!J13</f>
        <v>1044239</v>
      </c>
      <c r="H12" s="562">
        <f t="shared" ref="H12:H28" si="5">G12*100/$G$30</f>
        <v>2.7195434296193368</v>
      </c>
      <c r="I12" s="558"/>
      <c r="J12" s="561">
        <f>'20pobl'!Q13</f>
        <v>200993</v>
      </c>
      <c r="K12" s="562">
        <f t="shared" ref="K12:K28" si="6">J12*100/$J$30</f>
        <v>2.9488747083666742</v>
      </c>
      <c r="L12" s="558"/>
      <c r="M12" s="561">
        <f>'20pobl'!X13</f>
        <v>96057</v>
      </c>
      <c r="N12" s="562">
        <f t="shared" si="1"/>
        <v>3.3447730977967542</v>
      </c>
      <c r="O12" s="558"/>
      <c r="P12" s="563">
        <f t="shared" ref="P12:P28" si="7">S12+V12+Y12</f>
        <v>57063</v>
      </c>
      <c r="Q12" s="564">
        <f t="shared" ref="Q12:Q28" si="8">P12*100/D12</f>
        <v>4.2543404143327797</v>
      </c>
      <c r="R12" s="558"/>
      <c r="S12" s="561">
        <f>'23solcasaad'!J13</f>
        <v>10839</v>
      </c>
      <c r="T12" s="565">
        <f t="shared" ref="T12:T28" si="9">S12*100/G12</f>
        <v>1.0379807687703677</v>
      </c>
      <c r="U12" s="558"/>
      <c r="V12" s="561">
        <f>'23solcasaad'!Q13</f>
        <v>11346</v>
      </c>
      <c r="W12" s="565">
        <f t="shared" ref="W12:W28" si="10">V12*100/J12</f>
        <v>5.6449727104924055</v>
      </c>
      <c r="X12" s="558"/>
      <c r="Y12" s="561">
        <f>'23solcasaad'!X13</f>
        <v>34878</v>
      </c>
      <c r="Z12" s="565">
        <f t="shared" ref="Z12:Z28" si="11">Y12*100/M12</f>
        <v>36.309691120896964</v>
      </c>
      <c r="AA12" s="566"/>
      <c r="AB12" s="567">
        <f t="shared" ref="AB12:AB28" si="12">_xlfn.RANK.EQ(Q12,Q$11:Q$30,0)</f>
        <v>10</v>
      </c>
      <c r="AC12" s="567">
        <v>2</v>
      </c>
      <c r="AD12" s="567">
        <f t="shared" ref="AD12:AD28" si="13">MATCH(AC12,AB$11:AB$30,0)</f>
        <v>11</v>
      </c>
      <c r="AE12" s="568" t="str">
        <f t="shared" si="2"/>
        <v>Extremadura</v>
      </c>
      <c r="AF12" s="569">
        <f t="shared" si="3"/>
        <v>5.5536058791280709</v>
      </c>
      <c r="AH12" s="567">
        <f t="shared" ref="AH12:AH30" si="14">_xlfn.RANK.EQ(T12,T$11:T$30,0)</f>
        <v>18</v>
      </c>
      <c r="AI12" s="567">
        <v>2</v>
      </c>
      <c r="AJ12" s="567">
        <f t="shared" ref="AJ12:AJ28" si="15">MATCH(AI12,AH$11:AH$30,0)</f>
        <v>7</v>
      </c>
      <c r="AK12" s="568" t="str">
        <f t="shared" ref="AK12:AK29" si="16">INDEX(B$11:B$30,AJ12,1)</f>
        <v>Castilla y León</v>
      </c>
      <c r="AL12" s="569">
        <f t="shared" ref="AL12:AL29" si="17">INDEX(T$11:T$30,AJ12,1)</f>
        <v>1.8331396174868064</v>
      </c>
      <c r="AN12" s="567">
        <f t="shared" ref="AN12:AN30" si="18">_xlfn.RANK.EQ(W12,W$11:W$30,0)</f>
        <v>15</v>
      </c>
      <c r="AO12" s="567">
        <v>2</v>
      </c>
      <c r="AP12" s="567">
        <f t="shared" ref="AP12:AP28" si="19">MATCH(AO12,AN$11:AN$30,0)</f>
        <v>14</v>
      </c>
      <c r="AQ12" s="568" t="str">
        <f t="shared" ref="AQ12:AQ29" si="20">INDEX(B$11:B$30,AP12,1)</f>
        <v>Murcia, Región de</v>
      </c>
      <c r="AR12" s="569">
        <f t="shared" ref="AR12:AR28" si="21">INDEX(W$11:W$30,AP12,1)</f>
        <v>8.5300311499144481</v>
      </c>
      <c r="AT12" s="567">
        <f t="shared" ref="AT12:AT30" si="22">_xlfn.RANK.EQ(Z12,Z$11:Z$30,0)</f>
        <v>13</v>
      </c>
      <c r="AU12" s="567">
        <v>2</v>
      </c>
      <c r="AV12" s="567">
        <f t="shared" ref="AV12:AV28" si="23">MATCH(AU12,AT$11:AT$30,0)</f>
        <v>7</v>
      </c>
      <c r="AW12" s="568" t="str">
        <f t="shared" ref="AW12:AW29" si="24">INDEX(B$11:B$30,AV12,1)</f>
        <v>Castilla y León</v>
      </c>
      <c r="AX12" s="569">
        <f t="shared" ref="AX12:AX29" si="25">INDEX(Z$11:Z$30,AV12,1)</f>
        <v>45.290830055889053</v>
      </c>
    </row>
    <row r="13" spans="1:50" s="396" customFormat="1" ht="18" customHeight="1" x14ac:dyDescent="0.25">
      <c r="A13" s="519"/>
      <c r="B13" s="557" t="s">
        <v>37</v>
      </c>
      <c r="C13" s="558"/>
      <c r="D13" s="559">
        <f t="shared" si="4"/>
        <v>1006060</v>
      </c>
      <c r="E13" s="560">
        <f t="shared" si="0"/>
        <v>2.0922375938905815</v>
      </c>
      <c r="F13" s="558"/>
      <c r="G13" s="561">
        <f>'20pobl'!J14</f>
        <v>728875</v>
      </c>
      <c r="H13" s="562">
        <f t="shared" si="5"/>
        <v>1.8982313601232994</v>
      </c>
      <c r="I13" s="558"/>
      <c r="J13" s="561">
        <f>'20pobl'!Q14</f>
        <v>193292</v>
      </c>
      <c r="K13" s="562">
        <f t="shared" si="6"/>
        <v>2.8358892604698234</v>
      </c>
      <c r="L13" s="558"/>
      <c r="M13" s="561">
        <f>'20pobl'!X14</f>
        <v>83893</v>
      </c>
      <c r="N13" s="562">
        <f t="shared" si="1"/>
        <v>2.9212139614339727</v>
      </c>
      <c r="O13" s="558"/>
      <c r="P13" s="563">
        <f t="shared" si="7"/>
        <v>49263</v>
      </c>
      <c r="Q13" s="564">
        <f t="shared" si="8"/>
        <v>4.8966264437508693</v>
      </c>
      <c r="R13" s="558"/>
      <c r="S13" s="561">
        <f>'23solcasaad'!J14</f>
        <v>10626</v>
      </c>
      <c r="T13" s="565">
        <f t="shared" si="9"/>
        <v>1.4578631452581032</v>
      </c>
      <c r="U13" s="558"/>
      <c r="V13" s="561">
        <f>'23solcasaad'!Q14</f>
        <v>11208</v>
      </c>
      <c r="W13" s="565">
        <f t="shared" si="10"/>
        <v>5.7984810545702876</v>
      </c>
      <c r="X13" s="558"/>
      <c r="Y13" s="561">
        <f>'23solcasaad'!X14</f>
        <v>27429</v>
      </c>
      <c r="Z13" s="565">
        <f t="shared" si="11"/>
        <v>32.695218909801774</v>
      </c>
      <c r="AA13" s="566"/>
      <c r="AB13" s="567">
        <f t="shared" si="12"/>
        <v>4</v>
      </c>
      <c r="AC13" s="567">
        <v>3</v>
      </c>
      <c r="AD13" s="567">
        <f t="shared" si="13"/>
        <v>16</v>
      </c>
      <c r="AE13" s="568" t="str">
        <f t="shared" si="2"/>
        <v>País Vasco</v>
      </c>
      <c r="AF13" s="570">
        <f t="shared" si="3"/>
        <v>5.2394484145211253</v>
      </c>
      <c r="AH13" s="567">
        <f t="shared" si="14"/>
        <v>8</v>
      </c>
      <c r="AI13" s="567">
        <v>3</v>
      </c>
      <c r="AJ13" s="567">
        <f t="shared" si="15"/>
        <v>16</v>
      </c>
      <c r="AK13" s="568" t="str">
        <f t="shared" si="16"/>
        <v>País Vasco</v>
      </c>
      <c r="AL13" s="569">
        <f t="shared" si="17"/>
        <v>1.8052448678052284</v>
      </c>
      <c r="AN13" s="567">
        <f t="shared" si="18"/>
        <v>13</v>
      </c>
      <c r="AO13" s="567">
        <v>3</v>
      </c>
      <c r="AP13" s="567">
        <f t="shared" si="19"/>
        <v>11</v>
      </c>
      <c r="AQ13" s="568" t="str">
        <f t="shared" si="20"/>
        <v>Extremadura</v>
      </c>
      <c r="AR13" s="569">
        <f t="shared" si="21"/>
        <v>8.2012365782911818</v>
      </c>
      <c r="AT13" s="567">
        <f t="shared" si="22"/>
        <v>14</v>
      </c>
      <c r="AU13" s="567">
        <v>3</v>
      </c>
      <c r="AV13" s="567">
        <f t="shared" si="23"/>
        <v>11</v>
      </c>
      <c r="AW13" s="568" t="str">
        <f t="shared" si="24"/>
        <v>Extremadura</v>
      </c>
      <c r="AX13" s="569">
        <f t="shared" si="25"/>
        <v>43.935723182633211</v>
      </c>
    </row>
    <row r="14" spans="1:50" s="396" customFormat="1" ht="18" customHeight="1" x14ac:dyDescent="0.25">
      <c r="A14" s="519"/>
      <c r="B14" s="557" t="s">
        <v>38</v>
      </c>
      <c r="C14" s="558"/>
      <c r="D14" s="559">
        <f t="shared" si="4"/>
        <v>1209906</v>
      </c>
      <c r="E14" s="560">
        <f t="shared" si="0"/>
        <v>2.516162871273858</v>
      </c>
      <c r="F14" s="558"/>
      <c r="G14" s="561">
        <f>'20pobl'!J15</f>
        <v>1010320</v>
      </c>
      <c r="H14" s="562">
        <f t="shared" si="5"/>
        <v>2.6312071449285157</v>
      </c>
      <c r="I14" s="558"/>
      <c r="J14" s="561">
        <f>'20pobl'!Q15</f>
        <v>147036</v>
      </c>
      <c r="K14" s="562">
        <f t="shared" si="6"/>
        <v>2.1572429966187991</v>
      </c>
      <c r="L14" s="558"/>
      <c r="M14" s="561">
        <f>'20pobl'!X15</f>
        <v>52550</v>
      </c>
      <c r="N14" s="562">
        <f t="shared" si="1"/>
        <v>1.8298283965689064</v>
      </c>
      <c r="O14" s="558"/>
      <c r="P14" s="563">
        <f t="shared" si="7"/>
        <v>45432</v>
      </c>
      <c r="Q14" s="564">
        <f t="shared" si="8"/>
        <v>3.7550024547361529</v>
      </c>
      <c r="R14" s="558"/>
      <c r="S14" s="561">
        <f>'23solcasaad'!J15</f>
        <v>12995</v>
      </c>
      <c r="T14" s="565">
        <f t="shared" si="9"/>
        <v>1.2862261461715101</v>
      </c>
      <c r="U14" s="558"/>
      <c r="V14" s="561">
        <f>'23solcasaad'!Q15</f>
        <v>10689</v>
      </c>
      <c r="W14" s="565">
        <f t="shared" si="10"/>
        <v>7.2696482494083083</v>
      </c>
      <c r="X14" s="558"/>
      <c r="Y14" s="561">
        <f>'23solcasaad'!X15</f>
        <v>21748</v>
      </c>
      <c r="Z14" s="565">
        <f t="shared" si="11"/>
        <v>41.385347288296863</v>
      </c>
      <c r="AA14" s="566"/>
      <c r="AB14" s="567">
        <f t="shared" si="12"/>
        <v>14</v>
      </c>
      <c r="AC14" s="567">
        <v>4</v>
      </c>
      <c r="AD14" s="567">
        <f t="shared" si="13"/>
        <v>3</v>
      </c>
      <c r="AE14" s="568" t="str">
        <f t="shared" si="2"/>
        <v>Asturias, Principado de</v>
      </c>
      <c r="AF14" s="569">
        <f t="shared" si="3"/>
        <v>4.8966264437508693</v>
      </c>
      <c r="AH14" s="567">
        <f t="shared" si="14"/>
        <v>15</v>
      </c>
      <c r="AI14" s="567">
        <v>4</v>
      </c>
      <c r="AJ14" s="567">
        <f t="shared" si="15"/>
        <v>14</v>
      </c>
      <c r="AK14" s="568" t="str">
        <f t="shared" si="16"/>
        <v>Murcia, Región de</v>
      </c>
      <c r="AL14" s="569">
        <f t="shared" si="17"/>
        <v>1.7383915275272932</v>
      </c>
      <c r="AN14" s="567">
        <f t="shared" si="18"/>
        <v>5</v>
      </c>
      <c r="AO14" s="567">
        <v>4</v>
      </c>
      <c r="AP14" s="567">
        <f t="shared" si="19"/>
        <v>9</v>
      </c>
      <c r="AQ14" s="568" t="str">
        <f t="shared" si="20"/>
        <v>Cataluña</v>
      </c>
      <c r="AR14" s="569">
        <f t="shared" si="21"/>
        <v>7.9446894472847429</v>
      </c>
      <c r="AT14" s="567">
        <f t="shared" si="22"/>
        <v>6</v>
      </c>
      <c r="AU14" s="567">
        <v>4</v>
      </c>
      <c r="AV14" s="567">
        <f t="shared" si="23"/>
        <v>8</v>
      </c>
      <c r="AW14" s="568" t="str">
        <f t="shared" si="24"/>
        <v>Castilla - La Mancha</v>
      </c>
      <c r="AX14" s="569">
        <f t="shared" si="25"/>
        <v>42.916354976107968</v>
      </c>
    </row>
    <row r="15" spans="1:50" s="396" customFormat="1" ht="18" customHeight="1" x14ac:dyDescent="0.25">
      <c r="A15" s="519"/>
      <c r="B15" s="557" t="s">
        <v>6</v>
      </c>
      <c r="C15" s="558"/>
      <c r="D15" s="559">
        <f t="shared" si="4"/>
        <v>2213016</v>
      </c>
      <c r="E15" s="560">
        <f t="shared" si="0"/>
        <v>4.6022655418974603</v>
      </c>
      <c r="F15" s="558"/>
      <c r="G15" s="561">
        <f>'20pobl'!J16</f>
        <v>1826469</v>
      </c>
      <c r="H15" s="562">
        <f t="shared" si="5"/>
        <v>4.7567288411497755</v>
      </c>
      <c r="I15" s="558"/>
      <c r="J15" s="561">
        <f>'20pobl'!Q16</f>
        <v>288173</v>
      </c>
      <c r="K15" s="562">
        <f t="shared" si="6"/>
        <v>4.2279386413166113</v>
      </c>
      <c r="L15" s="558"/>
      <c r="M15" s="561">
        <f>'20pobl'!X16</f>
        <v>98374</v>
      </c>
      <c r="N15" s="562">
        <f t="shared" si="1"/>
        <v>3.4254526866616479</v>
      </c>
      <c r="O15" s="558"/>
      <c r="P15" s="563">
        <f t="shared" si="7"/>
        <v>71366</v>
      </c>
      <c r="Q15" s="564">
        <f t="shared" si="8"/>
        <v>3.2248298249990057</v>
      </c>
      <c r="R15" s="558"/>
      <c r="S15" s="561">
        <f>'23solcasaad'!J16</f>
        <v>24269</v>
      </c>
      <c r="T15" s="565">
        <f t="shared" si="9"/>
        <v>1.3287386755537598</v>
      </c>
      <c r="U15" s="558"/>
      <c r="V15" s="561">
        <f>'23solcasaad'!Q16</f>
        <v>16993</v>
      </c>
      <c r="W15" s="565">
        <f t="shared" si="10"/>
        <v>5.8968050441922042</v>
      </c>
      <c r="X15" s="558"/>
      <c r="Y15" s="561">
        <f>'23solcasaad'!X16</f>
        <v>30104</v>
      </c>
      <c r="Z15" s="565">
        <f t="shared" si="11"/>
        <v>30.601581718746825</v>
      </c>
      <c r="AA15" s="566"/>
      <c r="AB15" s="567">
        <f t="shared" si="12"/>
        <v>18</v>
      </c>
      <c r="AC15" s="567">
        <v>5</v>
      </c>
      <c r="AD15" s="567">
        <f t="shared" si="13"/>
        <v>1</v>
      </c>
      <c r="AE15" s="568" t="str">
        <f t="shared" si="2"/>
        <v>Andalucía</v>
      </c>
      <c r="AF15" s="569">
        <f t="shared" si="3"/>
        <v>4.7927534325775172</v>
      </c>
      <c r="AH15" s="567">
        <f t="shared" si="14"/>
        <v>14</v>
      </c>
      <c r="AI15" s="567">
        <v>5</v>
      </c>
      <c r="AJ15" s="567">
        <f t="shared" si="15"/>
        <v>1</v>
      </c>
      <c r="AK15" s="568" t="str">
        <f t="shared" si="16"/>
        <v>Andalucía</v>
      </c>
      <c r="AL15" s="569">
        <f t="shared" si="17"/>
        <v>1.6934604902690338</v>
      </c>
      <c r="AN15" s="567">
        <f t="shared" si="18"/>
        <v>12</v>
      </c>
      <c r="AO15" s="567">
        <v>5</v>
      </c>
      <c r="AP15" s="567">
        <f t="shared" si="19"/>
        <v>4</v>
      </c>
      <c r="AQ15" s="568" t="str">
        <f t="shared" si="20"/>
        <v>Balears, Illes</v>
      </c>
      <c r="AR15" s="569">
        <f t="shared" si="21"/>
        <v>7.2696482494083083</v>
      </c>
      <c r="AT15" s="567">
        <f t="shared" si="22"/>
        <v>16</v>
      </c>
      <c r="AU15" s="567">
        <v>5</v>
      </c>
      <c r="AV15" s="567">
        <f t="shared" si="23"/>
        <v>9</v>
      </c>
      <c r="AW15" s="568" t="str">
        <f t="shared" si="24"/>
        <v>Cataluña</v>
      </c>
      <c r="AX15" s="569">
        <f t="shared" si="25"/>
        <v>42.651207763595345</v>
      </c>
    </row>
    <row r="16" spans="1:50" s="396" customFormat="1" ht="18" customHeight="1" x14ac:dyDescent="0.25">
      <c r="A16" s="519"/>
      <c r="B16" s="557" t="s">
        <v>5</v>
      </c>
      <c r="C16" s="558"/>
      <c r="D16" s="571">
        <f t="shared" si="4"/>
        <v>588387</v>
      </c>
      <c r="E16" s="560">
        <f t="shared" si="0"/>
        <v>1.2236302021315801</v>
      </c>
      <c r="F16" s="558"/>
      <c r="G16" s="572">
        <f>'20pobl'!J17</f>
        <v>450214</v>
      </c>
      <c r="H16" s="562">
        <f t="shared" si="5"/>
        <v>1.1725060313037916</v>
      </c>
      <c r="I16" s="558"/>
      <c r="J16" s="572">
        <f>'20pobl'!Q17</f>
        <v>97495</v>
      </c>
      <c r="K16" s="562">
        <f t="shared" si="6"/>
        <v>1.4304007586941283</v>
      </c>
      <c r="L16" s="558"/>
      <c r="M16" s="572">
        <f>'20pobl'!X17</f>
        <v>40678</v>
      </c>
      <c r="N16" s="562">
        <f t="shared" si="1"/>
        <v>1.4164369080043762</v>
      </c>
      <c r="O16" s="558"/>
      <c r="P16" s="572">
        <f t="shared" si="7"/>
        <v>24038</v>
      </c>
      <c r="Q16" s="564">
        <f t="shared" si="8"/>
        <v>4.0854063736962241</v>
      </c>
      <c r="R16" s="558"/>
      <c r="S16" s="572">
        <f>'23solcasaad'!J17</f>
        <v>6746</v>
      </c>
      <c r="T16" s="565">
        <f t="shared" si="9"/>
        <v>1.4983985393612815</v>
      </c>
      <c r="U16" s="558"/>
      <c r="V16" s="572">
        <f>'23solcasaad'!Q17</f>
        <v>5252</v>
      </c>
      <c r="W16" s="565">
        <f t="shared" si="10"/>
        <v>5.3869429201497514</v>
      </c>
      <c r="X16" s="558"/>
      <c r="Y16" s="572">
        <f>'23solcasaad'!X17</f>
        <v>12040</v>
      </c>
      <c r="Z16" s="565">
        <f t="shared" si="11"/>
        <v>29.598308668076111</v>
      </c>
      <c r="AA16" s="566"/>
      <c r="AB16" s="567">
        <f t="shared" si="12"/>
        <v>13</v>
      </c>
      <c r="AC16" s="567">
        <v>6</v>
      </c>
      <c r="AD16" s="567">
        <f t="shared" si="13"/>
        <v>8</v>
      </c>
      <c r="AE16" s="568" t="str">
        <f t="shared" si="2"/>
        <v>Castilla - La Mancha</v>
      </c>
      <c r="AF16" s="569">
        <f t="shared" si="3"/>
        <v>4.7227897505189329</v>
      </c>
      <c r="AH16" s="567">
        <f t="shared" si="14"/>
        <v>7</v>
      </c>
      <c r="AI16" s="567">
        <v>6</v>
      </c>
      <c r="AJ16" s="567">
        <f t="shared" si="15"/>
        <v>11</v>
      </c>
      <c r="AK16" s="568" t="str">
        <f t="shared" si="16"/>
        <v>Extremadura</v>
      </c>
      <c r="AL16" s="569">
        <f t="shared" si="17"/>
        <v>1.6455531837692148</v>
      </c>
      <c r="AN16" s="567">
        <f t="shared" si="18"/>
        <v>17</v>
      </c>
      <c r="AO16" s="567">
        <v>6</v>
      </c>
      <c r="AP16" s="567">
        <f t="shared" si="19"/>
        <v>7</v>
      </c>
      <c r="AQ16" s="568" t="str">
        <f t="shared" si="20"/>
        <v>Castilla y León</v>
      </c>
      <c r="AR16" s="569">
        <f t="shared" si="21"/>
        <v>7.108553418684636</v>
      </c>
      <c r="AT16" s="567">
        <f t="shared" si="22"/>
        <v>18</v>
      </c>
      <c r="AU16" s="567">
        <v>6</v>
      </c>
      <c r="AV16" s="567">
        <f t="shared" si="23"/>
        <v>4</v>
      </c>
      <c r="AW16" s="568" t="str">
        <f t="shared" si="24"/>
        <v>Balears, Illes</v>
      </c>
      <c r="AX16" s="569">
        <f t="shared" si="25"/>
        <v>41.385347288296863</v>
      </c>
    </row>
    <row r="17" spans="1:50" s="396" customFormat="1" ht="18" customHeight="1" x14ac:dyDescent="0.25">
      <c r="A17" s="519"/>
      <c r="B17" s="557" t="s">
        <v>4</v>
      </c>
      <c r="C17" s="558"/>
      <c r="D17" s="559">
        <f t="shared" si="4"/>
        <v>2383703</v>
      </c>
      <c r="E17" s="560">
        <f t="shared" si="0"/>
        <v>4.9572322021248834</v>
      </c>
      <c r="F17" s="558"/>
      <c r="G17" s="561">
        <f>'20pobl'!J18</f>
        <v>1752567</v>
      </c>
      <c r="H17" s="562">
        <f t="shared" si="5"/>
        <v>4.5642636118912163</v>
      </c>
      <c r="I17" s="558"/>
      <c r="J17" s="561">
        <f>'20pobl'!Q18</f>
        <v>413741</v>
      </c>
      <c r="K17" s="562">
        <f t="shared" si="6"/>
        <v>6.0702132448111934</v>
      </c>
      <c r="L17" s="558"/>
      <c r="M17" s="561">
        <f>'20pobl'!X18</f>
        <v>217395</v>
      </c>
      <c r="N17" s="562">
        <f t="shared" si="1"/>
        <v>7.5698486065099413</v>
      </c>
      <c r="O17" s="558"/>
      <c r="P17" s="563">
        <f t="shared" si="7"/>
        <v>159998</v>
      </c>
      <c r="Q17" s="564">
        <f>P17*100/D17</f>
        <v>6.7121617080651408</v>
      </c>
      <c r="R17" s="558"/>
      <c r="S17" s="561">
        <f>'23solcasaad'!J18</f>
        <v>32127</v>
      </c>
      <c r="T17" s="565">
        <f>S17*100/G17</f>
        <v>1.8331396174868064</v>
      </c>
      <c r="U17" s="558"/>
      <c r="V17" s="561">
        <f>'23solcasaad'!Q18</f>
        <v>29411</v>
      </c>
      <c r="W17" s="565">
        <f>V17*100/J17</f>
        <v>7.108553418684636</v>
      </c>
      <c r="X17" s="558"/>
      <c r="Y17" s="561">
        <f>'23solcasaad'!X18</f>
        <v>98460</v>
      </c>
      <c r="Z17" s="565">
        <f>Y17*100/M17</f>
        <v>45.290830055889053</v>
      </c>
      <c r="AA17" s="566"/>
      <c r="AB17" s="567">
        <f t="shared" si="12"/>
        <v>1</v>
      </c>
      <c r="AC17" s="567">
        <v>7</v>
      </c>
      <c r="AD17" s="567">
        <f t="shared" si="13"/>
        <v>9</v>
      </c>
      <c r="AE17" s="568" t="str">
        <f t="shared" si="2"/>
        <v>Cataluña</v>
      </c>
      <c r="AF17" s="569">
        <f t="shared" si="3"/>
        <v>4.7008066223544702</v>
      </c>
      <c r="AH17" s="567">
        <f t="shared" si="14"/>
        <v>2</v>
      </c>
      <c r="AI17" s="567">
        <v>7</v>
      </c>
      <c r="AJ17" s="567">
        <f t="shared" si="15"/>
        <v>6</v>
      </c>
      <c r="AK17" s="568" t="str">
        <f t="shared" si="16"/>
        <v>Cantabria</v>
      </c>
      <c r="AL17" s="569">
        <f t="shared" si="17"/>
        <v>1.4983985393612815</v>
      </c>
      <c r="AN17" s="567">
        <f t="shared" si="18"/>
        <v>6</v>
      </c>
      <c r="AO17" s="567">
        <v>7</v>
      </c>
      <c r="AP17" s="567">
        <f t="shared" si="19"/>
        <v>8</v>
      </c>
      <c r="AQ17" s="568" t="str">
        <f t="shared" si="20"/>
        <v>Castilla - La Mancha</v>
      </c>
      <c r="AR17" s="569">
        <f t="shared" si="21"/>
        <v>7.0924916797717881</v>
      </c>
      <c r="AT17" s="567">
        <f t="shared" si="22"/>
        <v>2</v>
      </c>
      <c r="AU17" s="567">
        <v>7</v>
      </c>
      <c r="AV17" s="567">
        <f t="shared" si="23"/>
        <v>16</v>
      </c>
      <c r="AW17" s="568" t="str">
        <f t="shared" si="24"/>
        <v>País Vasco</v>
      </c>
      <c r="AX17" s="569">
        <f t="shared" si="25"/>
        <v>39.093174267592872</v>
      </c>
    </row>
    <row r="18" spans="1:50" s="396" customFormat="1" ht="18" customHeight="1" x14ac:dyDescent="0.25">
      <c r="A18" s="519"/>
      <c r="B18" s="557" t="s">
        <v>40</v>
      </c>
      <c r="C18" s="558"/>
      <c r="D18" s="559">
        <f t="shared" si="4"/>
        <v>2084086</v>
      </c>
      <c r="E18" s="560">
        <f t="shared" si="0"/>
        <v>4.3341382006053779</v>
      </c>
      <c r="F18" s="558"/>
      <c r="G18" s="561">
        <f>'20pobl'!J19</f>
        <v>1679650</v>
      </c>
      <c r="H18" s="562">
        <f t="shared" si="5"/>
        <v>4.3743636481304753</v>
      </c>
      <c r="I18" s="558"/>
      <c r="J18" s="561">
        <f>'20pobl'!Q19</f>
        <v>273430</v>
      </c>
      <c r="K18" s="562">
        <f t="shared" si="6"/>
        <v>4.0116362833964354</v>
      </c>
      <c r="L18" s="558"/>
      <c r="M18" s="561">
        <f>'20pobl'!X19</f>
        <v>131006</v>
      </c>
      <c r="N18" s="562">
        <f t="shared" si="1"/>
        <v>4.5617221488278998</v>
      </c>
      <c r="O18" s="558"/>
      <c r="P18" s="563">
        <f t="shared" si="7"/>
        <v>98427</v>
      </c>
      <c r="Q18" s="564">
        <f t="shared" si="8"/>
        <v>4.7227897505189329</v>
      </c>
      <c r="R18" s="558"/>
      <c r="S18" s="561">
        <f>'23solcasaad'!J19</f>
        <v>22811</v>
      </c>
      <c r="T18" s="565">
        <f t="shared" si="9"/>
        <v>1.3580805524960557</v>
      </c>
      <c r="U18" s="558"/>
      <c r="V18" s="561">
        <f>'23solcasaad'!Q19</f>
        <v>19393</v>
      </c>
      <c r="W18" s="565">
        <f t="shared" si="10"/>
        <v>7.0924916797717881</v>
      </c>
      <c r="X18" s="558"/>
      <c r="Y18" s="561">
        <f>'23solcasaad'!X19</f>
        <v>56223</v>
      </c>
      <c r="Z18" s="565">
        <f t="shared" si="11"/>
        <v>42.916354976107968</v>
      </c>
      <c r="AA18" s="566"/>
      <c r="AB18" s="567">
        <f t="shared" si="12"/>
        <v>6</v>
      </c>
      <c r="AC18" s="567">
        <v>8</v>
      </c>
      <c r="AD18" s="567">
        <f t="shared" si="13"/>
        <v>17</v>
      </c>
      <c r="AE18" s="568" t="str">
        <f t="shared" si="2"/>
        <v>Rioja, La</v>
      </c>
      <c r="AF18" s="569">
        <f t="shared" si="3"/>
        <v>4.6142819021850432</v>
      </c>
      <c r="AH18" s="567">
        <f t="shared" si="14"/>
        <v>13</v>
      </c>
      <c r="AI18" s="567">
        <v>8</v>
      </c>
      <c r="AJ18" s="567">
        <f t="shared" si="15"/>
        <v>3</v>
      </c>
      <c r="AK18" s="568" t="str">
        <f t="shared" si="16"/>
        <v>Asturias, Principado de</v>
      </c>
      <c r="AL18" s="569">
        <f t="shared" si="17"/>
        <v>1.4578631452581032</v>
      </c>
      <c r="AN18" s="567">
        <f t="shared" si="18"/>
        <v>7</v>
      </c>
      <c r="AO18" s="567">
        <v>8</v>
      </c>
      <c r="AP18" s="567">
        <f t="shared" si="19"/>
        <v>20</v>
      </c>
      <c r="AQ18" s="568" t="str">
        <f t="shared" si="20"/>
        <v>TOTAL</v>
      </c>
      <c r="AR18" s="569">
        <f t="shared" si="21"/>
        <v>6.7441939623135356</v>
      </c>
      <c r="AT18" s="567">
        <f t="shared" si="22"/>
        <v>4</v>
      </c>
      <c r="AU18" s="567">
        <v>8</v>
      </c>
      <c r="AV18" s="567">
        <f t="shared" si="23"/>
        <v>14</v>
      </c>
      <c r="AW18" s="568" t="str">
        <f t="shared" si="24"/>
        <v>Murcia, Región de</v>
      </c>
      <c r="AX18" s="569">
        <f t="shared" si="25"/>
        <v>39.072206874307589</v>
      </c>
    </row>
    <row r="19" spans="1:50" s="396" customFormat="1" ht="18" customHeight="1" x14ac:dyDescent="0.25">
      <c r="A19" s="519"/>
      <c r="B19" s="557" t="s">
        <v>41</v>
      </c>
      <c r="C19" s="558"/>
      <c r="D19" s="559">
        <f t="shared" si="4"/>
        <v>7901963</v>
      </c>
      <c r="E19" s="560">
        <f t="shared" si="0"/>
        <v>16.433198868986342</v>
      </c>
      <c r="F19" s="558"/>
      <c r="G19" s="561">
        <f>'20pobl'!J20</f>
        <v>6372799</v>
      </c>
      <c r="H19" s="562">
        <f t="shared" si="5"/>
        <v>16.596874516978087</v>
      </c>
      <c r="I19" s="558"/>
      <c r="J19" s="561">
        <f>'20pobl'!Q20</f>
        <v>1076178</v>
      </c>
      <c r="K19" s="562">
        <f t="shared" si="6"/>
        <v>15.789177164879527</v>
      </c>
      <c r="L19" s="558"/>
      <c r="M19" s="561">
        <f>'20pobl'!X20</f>
        <v>452986</v>
      </c>
      <c r="N19" s="562">
        <f t="shared" si="1"/>
        <v>15.773294881982162</v>
      </c>
      <c r="O19" s="558"/>
      <c r="P19" s="563">
        <f t="shared" si="7"/>
        <v>371456</v>
      </c>
      <c r="Q19" s="564">
        <f t="shared" si="8"/>
        <v>4.7008066223544702</v>
      </c>
      <c r="R19" s="558"/>
      <c r="S19" s="561">
        <f>'23solcasaad'!J20</f>
        <v>92753</v>
      </c>
      <c r="T19" s="565">
        <f t="shared" si="9"/>
        <v>1.455451521380166</v>
      </c>
      <c r="U19" s="558"/>
      <c r="V19" s="561">
        <f>'23solcasaad'!Q20</f>
        <v>85499</v>
      </c>
      <c r="W19" s="565">
        <f t="shared" si="10"/>
        <v>7.9446894472847429</v>
      </c>
      <c r="X19" s="558"/>
      <c r="Y19" s="561">
        <f>'23solcasaad'!X20</f>
        <v>193204</v>
      </c>
      <c r="Z19" s="565">
        <f t="shared" si="11"/>
        <v>42.651207763595345</v>
      </c>
      <c r="AA19" s="566"/>
      <c r="AB19" s="567">
        <f t="shared" si="12"/>
        <v>7</v>
      </c>
      <c r="AC19" s="567">
        <v>9</v>
      </c>
      <c r="AD19" s="567">
        <f t="shared" si="13"/>
        <v>20</v>
      </c>
      <c r="AE19" s="568" t="str">
        <f t="shared" si="2"/>
        <v>TOTAL</v>
      </c>
      <c r="AF19" s="569">
        <f t="shared" si="3"/>
        <v>4.4126756165977419</v>
      </c>
      <c r="AH19" s="567">
        <f t="shared" si="14"/>
        <v>9</v>
      </c>
      <c r="AI19" s="567">
        <v>9</v>
      </c>
      <c r="AJ19" s="567">
        <f t="shared" si="15"/>
        <v>9</v>
      </c>
      <c r="AK19" s="568" t="str">
        <f t="shared" si="16"/>
        <v>Cataluña</v>
      </c>
      <c r="AL19" s="569">
        <f t="shared" si="17"/>
        <v>1.455451521380166</v>
      </c>
      <c r="AN19" s="567">
        <f t="shared" si="18"/>
        <v>4</v>
      </c>
      <c r="AO19" s="567">
        <v>9</v>
      </c>
      <c r="AP19" s="567">
        <f t="shared" si="19"/>
        <v>18</v>
      </c>
      <c r="AQ19" s="568" t="str">
        <f t="shared" si="20"/>
        <v>Ceuta y Melilla</v>
      </c>
      <c r="AR19" s="569">
        <f t="shared" si="21"/>
        <v>6.5489423870926764</v>
      </c>
      <c r="AT19" s="567">
        <f t="shared" si="22"/>
        <v>5</v>
      </c>
      <c r="AU19" s="567">
        <v>9</v>
      </c>
      <c r="AV19" s="567">
        <f t="shared" si="23"/>
        <v>17</v>
      </c>
      <c r="AW19" s="568" t="str">
        <f t="shared" si="24"/>
        <v>Rioja, La</v>
      </c>
      <c r="AX19" s="569">
        <f t="shared" si="25"/>
        <v>39.039855072463766</v>
      </c>
    </row>
    <row r="20" spans="1:50" s="396" customFormat="1" ht="18" customHeight="1" x14ac:dyDescent="0.25">
      <c r="A20" s="519"/>
      <c r="B20" s="557" t="s">
        <v>3</v>
      </c>
      <c r="C20" s="558"/>
      <c r="D20" s="559">
        <f t="shared" si="4"/>
        <v>5216195</v>
      </c>
      <c r="E20" s="560">
        <f t="shared" si="0"/>
        <v>10.847781718847862</v>
      </c>
      <c r="F20" s="558"/>
      <c r="G20" s="561">
        <f>'20pobl'!J21</f>
        <v>4168661</v>
      </c>
      <c r="H20" s="562">
        <f t="shared" si="5"/>
        <v>10.856570797356136</v>
      </c>
      <c r="I20" s="558"/>
      <c r="J20" s="561">
        <f>'20pobl'!Q21</f>
        <v>755276</v>
      </c>
      <c r="K20" s="562">
        <f t="shared" si="6"/>
        <v>11.08105403788365</v>
      </c>
      <c r="L20" s="558"/>
      <c r="M20" s="561">
        <f>'20pobl'!X21</f>
        <v>292258</v>
      </c>
      <c r="N20" s="562">
        <f t="shared" si="1"/>
        <v>10.176631541854148</v>
      </c>
      <c r="O20" s="558"/>
      <c r="P20" s="563">
        <f t="shared" si="7"/>
        <v>213107</v>
      </c>
      <c r="Q20" s="564">
        <f t="shared" si="8"/>
        <v>4.0854876015946493</v>
      </c>
      <c r="R20" s="558"/>
      <c r="S20" s="561">
        <f>'23solcasaad'!J21</f>
        <v>57019</v>
      </c>
      <c r="T20" s="565">
        <f t="shared" si="9"/>
        <v>1.3678013155783115</v>
      </c>
      <c r="U20" s="558"/>
      <c r="V20" s="561">
        <f>'23solcasaad'!Q21</f>
        <v>46882</v>
      </c>
      <c r="W20" s="565">
        <f t="shared" si="10"/>
        <v>6.2072672771278317</v>
      </c>
      <c r="X20" s="558"/>
      <c r="Y20" s="561">
        <f>'23solcasaad'!X21</f>
        <v>109206</v>
      </c>
      <c r="Z20" s="565">
        <f t="shared" si="11"/>
        <v>37.366299639359745</v>
      </c>
      <c r="AA20" s="566"/>
      <c r="AB20" s="567">
        <f t="shared" si="12"/>
        <v>12</v>
      </c>
      <c r="AC20" s="567">
        <v>10</v>
      </c>
      <c r="AD20" s="567">
        <f t="shared" si="13"/>
        <v>2</v>
      </c>
      <c r="AE20" s="568" t="str">
        <f t="shared" si="2"/>
        <v>Aragón</v>
      </c>
      <c r="AF20" s="570">
        <f t="shared" si="3"/>
        <v>4.2543404143327797</v>
      </c>
      <c r="AH20" s="567">
        <f t="shared" si="14"/>
        <v>12</v>
      </c>
      <c r="AI20" s="567">
        <v>10</v>
      </c>
      <c r="AJ20" s="567">
        <f t="shared" si="15"/>
        <v>20</v>
      </c>
      <c r="AK20" s="568" t="str">
        <f t="shared" si="16"/>
        <v>TOTAL</v>
      </c>
      <c r="AL20" s="569">
        <f t="shared" si="17"/>
        <v>1.4362908500625755</v>
      </c>
      <c r="AN20" s="567">
        <f t="shared" si="18"/>
        <v>11</v>
      </c>
      <c r="AO20" s="567">
        <v>10</v>
      </c>
      <c r="AP20" s="567">
        <f t="shared" si="19"/>
        <v>16</v>
      </c>
      <c r="AQ20" s="568" t="str">
        <f t="shared" si="20"/>
        <v>País Vasco</v>
      </c>
      <c r="AR20" s="569">
        <f t="shared" si="21"/>
        <v>6.4691295154380102</v>
      </c>
      <c r="AT20" s="567">
        <f t="shared" si="22"/>
        <v>12</v>
      </c>
      <c r="AU20" s="567">
        <v>10</v>
      </c>
      <c r="AV20" s="567">
        <f t="shared" si="23"/>
        <v>20</v>
      </c>
      <c r="AW20" s="568" t="str">
        <f t="shared" si="24"/>
        <v>TOTAL</v>
      </c>
      <c r="AX20" s="569">
        <f t="shared" si="25"/>
        <v>38.674354615520151</v>
      </c>
    </row>
    <row r="21" spans="1:50" s="329" customFormat="1" ht="18" customHeight="1" x14ac:dyDescent="0.25">
      <c r="A21" s="348"/>
      <c r="B21" s="548" t="s">
        <v>2</v>
      </c>
      <c r="C21" s="573"/>
      <c r="D21" s="574">
        <f t="shared" si="4"/>
        <v>1054306</v>
      </c>
      <c r="E21" s="575">
        <f t="shared" si="0"/>
        <v>2.1925716643782711</v>
      </c>
      <c r="F21" s="573"/>
      <c r="G21" s="576">
        <f>'20pobl'!J22</f>
        <v>824039</v>
      </c>
      <c r="H21" s="577">
        <f t="shared" si="5"/>
        <v>2.1460698635083428</v>
      </c>
      <c r="I21" s="573"/>
      <c r="J21" s="576">
        <f>'20pobl'!Q22</f>
        <v>157208</v>
      </c>
      <c r="K21" s="577">
        <f t="shared" si="6"/>
        <v>2.3064817936590236</v>
      </c>
      <c r="L21" s="573"/>
      <c r="M21" s="576">
        <f>'20pobl'!X22</f>
        <v>73059</v>
      </c>
      <c r="N21" s="577">
        <f t="shared" si="1"/>
        <v>2.5439663715495286</v>
      </c>
      <c r="O21" s="573"/>
      <c r="P21" s="578">
        <f t="shared" si="7"/>
        <v>58552</v>
      </c>
      <c r="Q21" s="579">
        <f t="shared" si="8"/>
        <v>5.5536058791280709</v>
      </c>
      <c r="R21" s="573"/>
      <c r="S21" s="576">
        <f>'23solcasaad'!J22</f>
        <v>13560</v>
      </c>
      <c r="T21" s="580">
        <f t="shared" si="9"/>
        <v>1.6455531837692148</v>
      </c>
      <c r="U21" s="573"/>
      <c r="V21" s="576">
        <f>'23solcasaad'!Q22</f>
        <v>12893</v>
      </c>
      <c r="W21" s="580">
        <f t="shared" si="10"/>
        <v>8.2012365782911818</v>
      </c>
      <c r="X21" s="573"/>
      <c r="Y21" s="576">
        <f>'23solcasaad'!X22</f>
        <v>32099</v>
      </c>
      <c r="Z21" s="565">
        <f t="shared" si="11"/>
        <v>43.935723182633211</v>
      </c>
      <c r="AA21" s="566"/>
      <c r="AB21" s="567">
        <f t="shared" si="12"/>
        <v>2</v>
      </c>
      <c r="AC21" s="567">
        <v>11</v>
      </c>
      <c r="AD21" s="567">
        <f t="shared" si="13"/>
        <v>14</v>
      </c>
      <c r="AE21" s="568" t="str">
        <f t="shared" si="2"/>
        <v>Murcia, Región de</v>
      </c>
      <c r="AF21" s="569">
        <f t="shared" si="3"/>
        <v>4.2521969566125239</v>
      </c>
      <c r="AG21" s="396"/>
      <c r="AH21" s="567">
        <f t="shared" si="14"/>
        <v>6</v>
      </c>
      <c r="AI21" s="567">
        <v>11</v>
      </c>
      <c r="AJ21" s="567">
        <f t="shared" si="15"/>
        <v>17</v>
      </c>
      <c r="AK21" s="568" t="str">
        <f t="shared" si="16"/>
        <v>Rioja, La</v>
      </c>
      <c r="AL21" s="569">
        <f t="shared" si="17"/>
        <v>1.3772257944236634</v>
      </c>
      <c r="AM21" s="396"/>
      <c r="AN21" s="567">
        <f t="shared" si="18"/>
        <v>3</v>
      </c>
      <c r="AO21" s="567">
        <v>11</v>
      </c>
      <c r="AP21" s="567">
        <f t="shared" si="19"/>
        <v>10</v>
      </c>
      <c r="AQ21" s="568" t="str">
        <f t="shared" si="20"/>
        <v>Comunitat Valenciana</v>
      </c>
      <c r="AR21" s="569">
        <f t="shared" si="21"/>
        <v>6.2072672771278317</v>
      </c>
      <c r="AS21" s="396"/>
      <c r="AT21" s="567">
        <f t="shared" si="22"/>
        <v>3</v>
      </c>
      <c r="AU21" s="567">
        <v>11</v>
      </c>
      <c r="AV21" s="567">
        <f t="shared" si="23"/>
        <v>13</v>
      </c>
      <c r="AW21" s="568" t="str">
        <f t="shared" si="24"/>
        <v>Madrid, Comunidad de</v>
      </c>
      <c r="AX21" s="569">
        <f t="shared" si="25"/>
        <v>38.400204392305483</v>
      </c>
    </row>
    <row r="22" spans="1:50" s="329" customFormat="1" ht="18" customHeight="1" x14ac:dyDescent="0.25">
      <c r="A22" s="348"/>
      <c r="B22" s="548" t="s">
        <v>35</v>
      </c>
      <c r="C22" s="573"/>
      <c r="D22" s="574">
        <f t="shared" si="4"/>
        <v>2699424</v>
      </c>
      <c r="E22" s="575">
        <f t="shared" si="0"/>
        <v>5.6138166457770797</v>
      </c>
      <c r="F22" s="573"/>
      <c r="G22" s="576">
        <f>'20pobl'!J23</f>
        <v>1989422</v>
      </c>
      <c r="H22" s="577">
        <f t="shared" si="5"/>
        <v>5.181112301724184</v>
      </c>
      <c r="I22" s="573"/>
      <c r="J22" s="576">
        <f>'20pobl'!Q23</f>
        <v>473156</v>
      </c>
      <c r="K22" s="577">
        <f t="shared" si="6"/>
        <v>6.9419221640153745</v>
      </c>
      <c r="L22" s="573"/>
      <c r="M22" s="576">
        <f>'20pobl'!X23</f>
        <v>236846</v>
      </c>
      <c r="N22" s="577">
        <f t="shared" si="1"/>
        <v>8.2471462685777208</v>
      </c>
      <c r="O22" s="573"/>
      <c r="P22" s="578">
        <f t="shared" si="7"/>
        <v>84329</v>
      </c>
      <c r="Q22" s="579">
        <f t="shared" si="8"/>
        <v>3.1239627416811881</v>
      </c>
      <c r="R22" s="573"/>
      <c r="S22" s="576">
        <f>'23solcasaad'!J23</f>
        <v>24546</v>
      </c>
      <c r="T22" s="580">
        <f t="shared" si="9"/>
        <v>1.2338257041492453</v>
      </c>
      <c r="U22" s="573"/>
      <c r="V22" s="576">
        <f>'23solcasaad'!Q23</f>
        <v>14984</v>
      </c>
      <c r="W22" s="580">
        <f t="shared" si="10"/>
        <v>3.1668202453313494</v>
      </c>
      <c r="X22" s="573"/>
      <c r="Y22" s="576">
        <f>'23solcasaad'!X23</f>
        <v>44799</v>
      </c>
      <c r="Z22" s="565">
        <f t="shared" si="11"/>
        <v>18.914822289589015</v>
      </c>
      <c r="AA22" s="566"/>
      <c r="AB22" s="567">
        <f t="shared" si="12"/>
        <v>19</v>
      </c>
      <c r="AC22" s="567">
        <v>12</v>
      </c>
      <c r="AD22" s="567">
        <f t="shared" si="13"/>
        <v>10</v>
      </c>
      <c r="AE22" s="568" t="str">
        <f t="shared" si="2"/>
        <v>Comunitat Valenciana</v>
      </c>
      <c r="AF22" s="569">
        <f t="shared" si="3"/>
        <v>4.0854876015946493</v>
      </c>
      <c r="AG22" s="396"/>
      <c r="AH22" s="567">
        <f t="shared" si="14"/>
        <v>16</v>
      </c>
      <c r="AI22" s="567">
        <v>12</v>
      </c>
      <c r="AJ22" s="567">
        <f t="shared" si="15"/>
        <v>10</v>
      </c>
      <c r="AK22" s="568" t="str">
        <f t="shared" si="16"/>
        <v>Comunitat Valenciana</v>
      </c>
      <c r="AL22" s="569">
        <f t="shared" si="17"/>
        <v>1.3678013155783115</v>
      </c>
      <c r="AM22" s="396"/>
      <c r="AN22" s="567">
        <f t="shared" si="18"/>
        <v>19</v>
      </c>
      <c r="AO22" s="567">
        <v>12</v>
      </c>
      <c r="AP22" s="567">
        <f t="shared" si="19"/>
        <v>5</v>
      </c>
      <c r="AQ22" s="568" t="str">
        <f t="shared" si="20"/>
        <v>Canarias</v>
      </c>
      <c r="AR22" s="569">
        <f t="shared" si="21"/>
        <v>5.8968050441922042</v>
      </c>
      <c r="AS22" s="396"/>
      <c r="AT22" s="567">
        <f t="shared" si="22"/>
        <v>19</v>
      </c>
      <c r="AU22" s="567">
        <v>12</v>
      </c>
      <c r="AV22" s="567">
        <f t="shared" si="23"/>
        <v>10</v>
      </c>
      <c r="AW22" s="568" t="str">
        <f t="shared" si="24"/>
        <v>Comunitat Valenciana</v>
      </c>
      <c r="AX22" s="569">
        <f t="shared" si="25"/>
        <v>37.366299639359745</v>
      </c>
    </row>
    <row r="23" spans="1:50" s="329" customFormat="1" ht="18" customHeight="1" x14ac:dyDescent="0.25">
      <c r="A23" s="348"/>
      <c r="B23" s="548" t="s">
        <v>42</v>
      </c>
      <c r="C23" s="573"/>
      <c r="D23" s="574">
        <f t="shared" si="4"/>
        <v>6871903</v>
      </c>
      <c r="E23" s="575">
        <f t="shared" si="0"/>
        <v>14.291050034957625</v>
      </c>
      <c r="F23" s="573"/>
      <c r="G23" s="576">
        <f>'20pobl'!J24</f>
        <v>5605365</v>
      </c>
      <c r="H23" s="577">
        <f t="shared" si="5"/>
        <v>14.598222778854451</v>
      </c>
      <c r="I23" s="573"/>
      <c r="J23" s="576">
        <f>'20pobl'!Q24</f>
        <v>890790</v>
      </c>
      <c r="K23" s="577">
        <f t="shared" si="6"/>
        <v>13.069251672774424</v>
      </c>
      <c r="L23" s="573"/>
      <c r="M23" s="576">
        <f>'20pobl'!X24</f>
        <v>375748</v>
      </c>
      <c r="N23" s="577">
        <f t="shared" si="1"/>
        <v>13.083812756498068</v>
      </c>
      <c r="O23" s="573"/>
      <c r="P23" s="578">
        <f t="shared" si="7"/>
        <v>253141</v>
      </c>
      <c r="Q23" s="579">
        <f t="shared" si="8"/>
        <v>3.6837103201252988</v>
      </c>
      <c r="R23" s="573"/>
      <c r="S23" s="576">
        <f>'23solcasaad'!J24</f>
        <v>59639</v>
      </c>
      <c r="T23" s="580">
        <f t="shared" si="9"/>
        <v>1.0639628284687972</v>
      </c>
      <c r="U23" s="573"/>
      <c r="V23" s="576">
        <f>'23solcasaad'!Q24</f>
        <v>49214</v>
      </c>
      <c r="W23" s="580">
        <f t="shared" si="10"/>
        <v>5.5247589218558808</v>
      </c>
      <c r="X23" s="573"/>
      <c r="Y23" s="576">
        <f>'23solcasaad'!X24</f>
        <v>144288</v>
      </c>
      <c r="Z23" s="565">
        <f t="shared" si="11"/>
        <v>38.400204392305483</v>
      </c>
      <c r="AA23" s="566"/>
      <c r="AB23" s="567">
        <f t="shared" si="12"/>
        <v>15</v>
      </c>
      <c r="AC23" s="567">
        <v>13</v>
      </c>
      <c r="AD23" s="567">
        <f t="shared" si="13"/>
        <v>6</v>
      </c>
      <c r="AE23" s="568" t="str">
        <f t="shared" si="2"/>
        <v>Cantabria</v>
      </c>
      <c r="AF23" s="569">
        <f t="shared" si="3"/>
        <v>4.0854063736962241</v>
      </c>
      <c r="AG23" s="396"/>
      <c r="AH23" s="567">
        <f t="shared" si="14"/>
        <v>17</v>
      </c>
      <c r="AI23" s="567">
        <v>13</v>
      </c>
      <c r="AJ23" s="567">
        <f t="shared" si="15"/>
        <v>8</v>
      </c>
      <c r="AK23" s="568" t="str">
        <f t="shared" si="16"/>
        <v>Castilla - La Mancha</v>
      </c>
      <c r="AL23" s="569">
        <f t="shared" si="17"/>
        <v>1.3580805524960557</v>
      </c>
      <c r="AM23" s="396"/>
      <c r="AN23" s="567">
        <f t="shared" si="18"/>
        <v>16</v>
      </c>
      <c r="AO23" s="567">
        <v>13</v>
      </c>
      <c r="AP23" s="567">
        <f t="shared" si="19"/>
        <v>3</v>
      </c>
      <c r="AQ23" s="568" t="str">
        <f t="shared" si="20"/>
        <v>Asturias, Principado de</v>
      </c>
      <c r="AR23" s="569">
        <f t="shared" si="21"/>
        <v>5.7984810545702876</v>
      </c>
      <c r="AS23" s="396"/>
      <c r="AT23" s="567">
        <f t="shared" si="22"/>
        <v>11</v>
      </c>
      <c r="AU23" s="567">
        <v>13</v>
      </c>
      <c r="AV23" s="567">
        <f t="shared" si="23"/>
        <v>2</v>
      </c>
      <c r="AW23" s="568" t="str">
        <f t="shared" si="24"/>
        <v>Aragón</v>
      </c>
      <c r="AX23" s="569">
        <f t="shared" si="25"/>
        <v>36.309691120896964</v>
      </c>
    </row>
    <row r="24" spans="1:50" s="329" customFormat="1" ht="18" customHeight="1" x14ac:dyDescent="0.25">
      <c r="A24" s="348"/>
      <c r="B24" s="548" t="s">
        <v>43</v>
      </c>
      <c r="C24" s="573"/>
      <c r="D24" s="574">
        <f t="shared" si="4"/>
        <v>1551692</v>
      </c>
      <c r="E24" s="575">
        <f t="shared" si="0"/>
        <v>3.2269530013510765</v>
      </c>
      <c r="F24" s="573"/>
      <c r="G24" s="576">
        <f>'20pobl'!J25</f>
        <v>1298039</v>
      </c>
      <c r="H24" s="577">
        <f t="shared" si="5"/>
        <v>3.3805224990061222</v>
      </c>
      <c r="I24" s="573"/>
      <c r="J24" s="576">
        <f>'20pobl'!Q25</f>
        <v>182344</v>
      </c>
      <c r="K24" s="577">
        <f t="shared" si="6"/>
        <v>2.6752653566164635</v>
      </c>
      <c r="L24" s="573"/>
      <c r="M24" s="576">
        <f>'20pobl'!X25</f>
        <v>71309</v>
      </c>
      <c r="N24" s="577">
        <f t="shared" si="1"/>
        <v>2.4830301261832948</v>
      </c>
      <c r="O24" s="573"/>
      <c r="P24" s="578">
        <f t="shared" si="7"/>
        <v>65981</v>
      </c>
      <c r="Q24" s="579">
        <f t="shared" si="8"/>
        <v>4.2521969566125239</v>
      </c>
      <c r="R24" s="573"/>
      <c r="S24" s="576">
        <f>'23solcasaad'!J25</f>
        <v>22565</v>
      </c>
      <c r="T24" s="580">
        <f t="shared" si="9"/>
        <v>1.7383915275272932</v>
      </c>
      <c r="U24" s="573"/>
      <c r="V24" s="576">
        <f>'23solcasaad'!Q25</f>
        <v>15554</v>
      </c>
      <c r="W24" s="580">
        <f t="shared" si="10"/>
        <v>8.5300311499144481</v>
      </c>
      <c r="X24" s="573"/>
      <c r="Y24" s="576">
        <f>'23solcasaad'!X25</f>
        <v>27862</v>
      </c>
      <c r="Z24" s="565">
        <f t="shared" si="11"/>
        <v>39.072206874307589</v>
      </c>
      <c r="AA24" s="566"/>
      <c r="AB24" s="567">
        <f t="shared" si="12"/>
        <v>11</v>
      </c>
      <c r="AC24" s="567">
        <v>14</v>
      </c>
      <c r="AD24" s="567">
        <f t="shared" si="13"/>
        <v>4</v>
      </c>
      <c r="AE24" s="568" t="str">
        <f t="shared" si="2"/>
        <v>Balears, Illes</v>
      </c>
      <c r="AF24" s="569">
        <f t="shared" si="3"/>
        <v>3.7550024547361529</v>
      </c>
      <c r="AG24" s="396"/>
      <c r="AH24" s="567">
        <f t="shared" si="14"/>
        <v>4</v>
      </c>
      <c r="AI24" s="567">
        <v>14</v>
      </c>
      <c r="AJ24" s="567">
        <f t="shared" si="15"/>
        <v>5</v>
      </c>
      <c r="AK24" s="568" t="str">
        <f t="shared" si="16"/>
        <v>Canarias</v>
      </c>
      <c r="AL24" s="569">
        <f t="shared" si="17"/>
        <v>1.3287386755537598</v>
      </c>
      <c r="AM24" s="396"/>
      <c r="AN24" s="567">
        <f t="shared" si="18"/>
        <v>2</v>
      </c>
      <c r="AO24" s="567">
        <v>14</v>
      </c>
      <c r="AP24" s="567">
        <f t="shared" si="19"/>
        <v>17</v>
      </c>
      <c r="AQ24" s="568" t="str">
        <f t="shared" si="20"/>
        <v>Rioja, La</v>
      </c>
      <c r="AR24" s="569">
        <f t="shared" si="21"/>
        <v>5.7774266647263053</v>
      </c>
      <c r="AS24" s="396"/>
      <c r="AT24" s="567">
        <f t="shared" si="22"/>
        <v>8</v>
      </c>
      <c r="AU24" s="567">
        <v>14</v>
      </c>
      <c r="AV24" s="567">
        <f t="shared" si="23"/>
        <v>3</v>
      </c>
      <c r="AW24" s="568" t="str">
        <f t="shared" si="24"/>
        <v>Asturias, Principado de</v>
      </c>
      <c r="AX24" s="569">
        <f t="shared" si="25"/>
        <v>32.695218909801774</v>
      </c>
    </row>
    <row r="25" spans="1:50" s="329" customFormat="1" ht="18" customHeight="1" x14ac:dyDescent="0.25">
      <c r="B25" s="548" t="s">
        <v>44</v>
      </c>
      <c r="C25" s="573"/>
      <c r="D25" s="581">
        <f t="shared" si="4"/>
        <v>672155</v>
      </c>
      <c r="E25" s="575">
        <f t="shared" si="0"/>
        <v>1.3978370672937237</v>
      </c>
      <c r="F25" s="573"/>
      <c r="G25" s="582">
        <f>'20pobl'!J26</f>
        <v>534721</v>
      </c>
      <c r="H25" s="577">
        <f t="shared" si="5"/>
        <v>1.3925901850337723</v>
      </c>
      <c r="I25" s="573"/>
      <c r="J25" s="582">
        <f>'20pobl'!Q26</f>
        <v>95699</v>
      </c>
      <c r="K25" s="577">
        <f t="shared" si="6"/>
        <v>1.4040506918946549</v>
      </c>
      <c r="L25" s="573"/>
      <c r="M25" s="582">
        <f>'20pobl'!X26</f>
        <v>41735</v>
      </c>
      <c r="N25" s="577">
        <f t="shared" si="1"/>
        <v>1.4532424002055815</v>
      </c>
      <c r="O25" s="573"/>
      <c r="P25" s="583">
        <f t="shared" si="7"/>
        <v>21790</v>
      </c>
      <c r="Q25" s="579">
        <f t="shared" si="8"/>
        <v>3.2418117844842333</v>
      </c>
      <c r="R25" s="573"/>
      <c r="S25" s="582">
        <f>'23solcasaad'!J26</f>
        <v>5175</v>
      </c>
      <c r="T25" s="580">
        <f t="shared" si="9"/>
        <v>0.96779441989373893</v>
      </c>
      <c r="U25" s="573"/>
      <c r="V25" s="582">
        <f>'23solcasaad'!Q26</f>
        <v>4015</v>
      </c>
      <c r="W25" s="580">
        <f t="shared" si="10"/>
        <v>4.1954461384131498</v>
      </c>
      <c r="X25" s="573"/>
      <c r="Y25" s="582">
        <f>'23solcasaad'!X26</f>
        <v>12600</v>
      </c>
      <c r="Z25" s="565">
        <f t="shared" si="11"/>
        <v>30.190487600335448</v>
      </c>
      <c r="AA25" s="566"/>
      <c r="AB25" s="567">
        <f t="shared" si="12"/>
        <v>17</v>
      </c>
      <c r="AC25" s="567">
        <v>15</v>
      </c>
      <c r="AD25" s="567">
        <f t="shared" si="13"/>
        <v>13</v>
      </c>
      <c r="AE25" s="568" t="str">
        <f t="shared" si="2"/>
        <v>Madrid, Comunidad de</v>
      </c>
      <c r="AF25" s="569">
        <f t="shared" si="3"/>
        <v>3.6837103201252988</v>
      </c>
      <c r="AG25" s="396"/>
      <c r="AH25" s="567">
        <f t="shared" si="14"/>
        <v>19</v>
      </c>
      <c r="AI25" s="567">
        <v>15</v>
      </c>
      <c r="AJ25" s="567">
        <f t="shared" si="15"/>
        <v>4</v>
      </c>
      <c r="AK25" s="568" t="str">
        <f t="shared" si="16"/>
        <v>Balears, Illes</v>
      </c>
      <c r="AL25" s="569">
        <f t="shared" si="17"/>
        <v>1.2862261461715101</v>
      </c>
      <c r="AM25" s="396"/>
      <c r="AN25" s="567">
        <f t="shared" si="18"/>
        <v>18</v>
      </c>
      <c r="AO25" s="567">
        <v>15</v>
      </c>
      <c r="AP25" s="567">
        <f t="shared" si="19"/>
        <v>2</v>
      </c>
      <c r="AQ25" s="568" t="str">
        <f t="shared" si="20"/>
        <v>Aragón</v>
      </c>
      <c r="AR25" s="569">
        <f t="shared" si="21"/>
        <v>5.6449727104924055</v>
      </c>
      <c r="AS25" s="396"/>
      <c r="AT25" s="567">
        <f t="shared" si="22"/>
        <v>17</v>
      </c>
      <c r="AU25" s="567">
        <v>15</v>
      </c>
      <c r="AV25" s="567">
        <f t="shared" si="23"/>
        <v>18</v>
      </c>
      <c r="AW25" s="568" t="str">
        <f t="shared" si="24"/>
        <v>Ceuta y Melilla</v>
      </c>
      <c r="AX25" s="569">
        <f t="shared" si="25"/>
        <v>31.688258276783877</v>
      </c>
    </row>
    <row r="26" spans="1:50" s="329" customFormat="1" ht="18" customHeight="1" x14ac:dyDescent="0.25">
      <c r="B26" s="548" t="s">
        <v>45</v>
      </c>
      <c r="C26" s="573"/>
      <c r="D26" s="581">
        <f t="shared" si="4"/>
        <v>2216302</v>
      </c>
      <c r="E26" s="575">
        <f t="shared" si="0"/>
        <v>4.6090992225263738</v>
      </c>
      <c r="F26" s="573"/>
      <c r="G26" s="582">
        <f>'20pobl'!J27</f>
        <v>1696058</v>
      </c>
      <c r="H26" s="577">
        <f t="shared" si="5"/>
        <v>4.4170955022301532</v>
      </c>
      <c r="I26" s="573"/>
      <c r="J26" s="582">
        <f>'20pobl'!Q27</f>
        <v>361316</v>
      </c>
      <c r="K26" s="577">
        <f t="shared" si="6"/>
        <v>5.3010583161016225</v>
      </c>
      <c r="L26" s="573"/>
      <c r="M26" s="582">
        <f>'20pobl'!X27</f>
        <v>158928</v>
      </c>
      <c r="N26" s="577">
        <f t="shared" si="1"/>
        <v>5.5339860591798891</v>
      </c>
      <c r="O26" s="573"/>
      <c r="P26" s="583">
        <f t="shared" si="7"/>
        <v>116122</v>
      </c>
      <c r="Q26" s="579">
        <f t="shared" si="8"/>
        <v>5.2394484145211253</v>
      </c>
      <c r="R26" s="573"/>
      <c r="S26" s="582">
        <f>'23solcasaad'!J27</f>
        <v>30618</v>
      </c>
      <c r="T26" s="580">
        <f t="shared" si="9"/>
        <v>1.8052448678052284</v>
      </c>
      <c r="U26" s="573"/>
      <c r="V26" s="582">
        <f>'23solcasaad'!Q27</f>
        <v>23374</v>
      </c>
      <c r="W26" s="580">
        <f t="shared" si="10"/>
        <v>6.4691295154380102</v>
      </c>
      <c r="X26" s="573"/>
      <c r="Y26" s="582">
        <f>'23solcasaad'!X27</f>
        <v>62130</v>
      </c>
      <c r="Z26" s="565">
        <f t="shared" si="11"/>
        <v>39.093174267592872</v>
      </c>
      <c r="AA26" s="566"/>
      <c r="AB26" s="567">
        <f t="shared" si="12"/>
        <v>3</v>
      </c>
      <c r="AC26" s="567">
        <v>16</v>
      </c>
      <c r="AD26" s="567">
        <f t="shared" si="13"/>
        <v>18</v>
      </c>
      <c r="AE26" s="568" t="str">
        <f t="shared" si="2"/>
        <v>Ceuta y Melilla</v>
      </c>
      <c r="AF26" s="570">
        <f t="shared" si="3"/>
        <v>3.2620368447595598</v>
      </c>
      <c r="AG26" s="396"/>
      <c r="AH26" s="567">
        <f t="shared" si="14"/>
        <v>3</v>
      </c>
      <c r="AI26" s="567">
        <v>16</v>
      </c>
      <c r="AJ26" s="567">
        <f t="shared" si="15"/>
        <v>12</v>
      </c>
      <c r="AK26" s="568" t="str">
        <f t="shared" si="16"/>
        <v>Galicia</v>
      </c>
      <c r="AL26" s="569">
        <f t="shared" si="17"/>
        <v>1.2338257041492453</v>
      </c>
      <c r="AM26" s="396"/>
      <c r="AN26" s="567">
        <f t="shared" si="18"/>
        <v>10</v>
      </c>
      <c r="AO26" s="567">
        <v>16</v>
      </c>
      <c r="AP26" s="567">
        <f t="shared" si="19"/>
        <v>13</v>
      </c>
      <c r="AQ26" s="568" t="str">
        <f t="shared" si="20"/>
        <v>Madrid, Comunidad de</v>
      </c>
      <c r="AR26" s="569">
        <f t="shared" si="21"/>
        <v>5.5247589218558808</v>
      </c>
      <c r="AS26" s="396"/>
      <c r="AT26" s="567">
        <f t="shared" si="22"/>
        <v>7</v>
      </c>
      <c r="AU26" s="567">
        <v>16</v>
      </c>
      <c r="AV26" s="567">
        <f t="shared" si="23"/>
        <v>5</v>
      </c>
      <c r="AW26" s="568" t="str">
        <f t="shared" si="24"/>
        <v>Canarias</v>
      </c>
      <c r="AX26" s="569">
        <f t="shared" si="25"/>
        <v>30.601581718746825</v>
      </c>
    </row>
    <row r="27" spans="1:50" s="329" customFormat="1" ht="18" customHeight="1" x14ac:dyDescent="0.25">
      <c r="B27" s="548" t="s">
        <v>46</v>
      </c>
      <c r="C27" s="573"/>
      <c r="D27" s="581">
        <f t="shared" si="4"/>
        <v>322282</v>
      </c>
      <c r="E27" s="584">
        <f t="shared" si="0"/>
        <v>0.67022892892495911</v>
      </c>
      <c r="F27" s="573"/>
      <c r="G27" s="582">
        <f>'20pobl'!J28</f>
        <v>252101</v>
      </c>
      <c r="H27" s="585">
        <f t="shared" si="5"/>
        <v>0.65655431194435798</v>
      </c>
      <c r="I27" s="573"/>
      <c r="J27" s="582">
        <f>'20pobl'!Q28</f>
        <v>48101</v>
      </c>
      <c r="K27" s="585">
        <f t="shared" si="6"/>
        <v>0.70571523559101768</v>
      </c>
      <c r="L27" s="573"/>
      <c r="M27" s="582">
        <f>'20pobl'!X28</f>
        <v>22080</v>
      </c>
      <c r="N27" s="585">
        <f t="shared" si="1"/>
        <v>0.7688413129636813</v>
      </c>
      <c r="O27" s="573"/>
      <c r="P27" s="583">
        <f t="shared" si="7"/>
        <v>14871</v>
      </c>
      <c r="Q27" s="586">
        <f t="shared" si="8"/>
        <v>4.6142819021850432</v>
      </c>
      <c r="R27" s="573"/>
      <c r="S27" s="582">
        <f>'23solcasaad'!J28</f>
        <v>3472</v>
      </c>
      <c r="T27" s="587">
        <f t="shared" si="9"/>
        <v>1.3772257944236634</v>
      </c>
      <c r="U27" s="573"/>
      <c r="V27" s="582">
        <f>'23solcasaad'!Q28</f>
        <v>2779</v>
      </c>
      <c r="W27" s="587">
        <f t="shared" si="10"/>
        <v>5.7774266647263053</v>
      </c>
      <c r="X27" s="573"/>
      <c r="Y27" s="582">
        <f>'23solcasaad'!X28</f>
        <v>8620</v>
      </c>
      <c r="Z27" s="588">
        <f t="shared" si="11"/>
        <v>39.039855072463766</v>
      </c>
      <c r="AA27" s="566"/>
      <c r="AB27" s="567">
        <f t="shared" si="12"/>
        <v>8</v>
      </c>
      <c r="AC27" s="567">
        <v>17</v>
      </c>
      <c r="AD27" s="567">
        <f t="shared" si="13"/>
        <v>15</v>
      </c>
      <c r="AE27" s="568" t="str">
        <f t="shared" si="2"/>
        <v>Navarra, Comunidad Foral de</v>
      </c>
      <c r="AF27" s="569">
        <f t="shared" si="3"/>
        <v>3.2418117844842333</v>
      </c>
      <c r="AG27" s="396"/>
      <c r="AH27" s="567">
        <f t="shared" si="14"/>
        <v>11</v>
      </c>
      <c r="AI27" s="567">
        <v>17</v>
      </c>
      <c r="AJ27" s="567">
        <f t="shared" si="15"/>
        <v>13</v>
      </c>
      <c r="AK27" s="568" t="str">
        <f t="shared" si="16"/>
        <v>Madrid, Comunidad de</v>
      </c>
      <c r="AL27" s="569">
        <f t="shared" si="17"/>
        <v>1.0639628284687972</v>
      </c>
      <c r="AM27" s="396"/>
      <c r="AN27" s="567">
        <f t="shared" si="18"/>
        <v>14</v>
      </c>
      <c r="AO27" s="567">
        <v>17</v>
      </c>
      <c r="AP27" s="567">
        <f t="shared" si="19"/>
        <v>6</v>
      </c>
      <c r="AQ27" s="568" t="str">
        <f t="shared" si="20"/>
        <v>Cantabria</v>
      </c>
      <c r="AR27" s="569">
        <f t="shared" si="21"/>
        <v>5.3869429201497514</v>
      </c>
      <c r="AS27" s="396"/>
      <c r="AT27" s="567">
        <f t="shared" si="22"/>
        <v>9</v>
      </c>
      <c r="AU27" s="567">
        <v>17</v>
      </c>
      <c r="AV27" s="567">
        <f t="shared" si="23"/>
        <v>15</v>
      </c>
      <c r="AW27" s="568" t="str">
        <f t="shared" si="24"/>
        <v>Navarra, Comunidad Foral de</v>
      </c>
      <c r="AX27" s="569">
        <f t="shared" si="25"/>
        <v>30.190487600335448</v>
      </c>
    </row>
    <row r="28" spans="1:50" s="329" customFormat="1" ht="18" customHeight="1" x14ac:dyDescent="0.25">
      <c r="B28" s="548" t="s">
        <v>1</v>
      </c>
      <c r="C28" s="573"/>
      <c r="D28" s="581">
        <f t="shared" si="4"/>
        <v>168545</v>
      </c>
      <c r="E28" s="584">
        <f t="shared" si="0"/>
        <v>0.35051208204509476</v>
      </c>
      <c r="F28" s="573"/>
      <c r="G28" s="582">
        <f>'20pobl'!J29</f>
        <v>147939</v>
      </c>
      <c r="H28" s="585">
        <f t="shared" si="5"/>
        <v>0.38528204312849362</v>
      </c>
      <c r="I28" s="573"/>
      <c r="J28" s="582">
        <f>'20pobl'!Q29</f>
        <v>15743</v>
      </c>
      <c r="K28" s="585">
        <f t="shared" si="6"/>
        <v>0.23097388731854621</v>
      </c>
      <c r="L28" s="573"/>
      <c r="M28" s="582">
        <f>'20pobl'!X29</f>
        <v>4863</v>
      </c>
      <c r="N28" s="585">
        <f t="shared" si="1"/>
        <v>0.16933312069485426</v>
      </c>
      <c r="O28" s="573"/>
      <c r="P28" s="583">
        <f t="shared" si="7"/>
        <v>5498</v>
      </c>
      <c r="Q28" s="586">
        <f t="shared" si="8"/>
        <v>3.2620368447595598</v>
      </c>
      <c r="R28" s="573"/>
      <c r="S28" s="582">
        <f>'23solcasaad'!J29</f>
        <v>2926</v>
      </c>
      <c r="T28" s="587">
        <f t="shared" si="9"/>
        <v>1.9778422187523237</v>
      </c>
      <c r="U28" s="573"/>
      <c r="V28" s="582">
        <f>'23solcasaad'!Q29</f>
        <v>1031</v>
      </c>
      <c r="W28" s="587">
        <f t="shared" si="10"/>
        <v>6.5489423870926764</v>
      </c>
      <c r="X28" s="573"/>
      <c r="Y28" s="582">
        <f>'23solcasaad'!X29</f>
        <v>1541</v>
      </c>
      <c r="Z28" s="588">
        <f t="shared" si="11"/>
        <v>31.688258276783877</v>
      </c>
      <c r="AA28" s="566"/>
      <c r="AB28" s="567">
        <f t="shared" si="12"/>
        <v>16</v>
      </c>
      <c r="AC28" s="567">
        <v>18</v>
      </c>
      <c r="AD28" s="567">
        <f t="shared" si="13"/>
        <v>5</v>
      </c>
      <c r="AE28" s="568" t="str">
        <f t="shared" si="2"/>
        <v>Canarias</v>
      </c>
      <c r="AF28" s="569">
        <f t="shared" si="3"/>
        <v>3.2248298249990057</v>
      </c>
      <c r="AG28" s="396"/>
      <c r="AH28" s="567">
        <f t="shared" si="14"/>
        <v>1</v>
      </c>
      <c r="AI28" s="567">
        <v>18</v>
      </c>
      <c r="AJ28" s="567">
        <f t="shared" si="15"/>
        <v>2</v>
      </c>
      <c r="AK28" s="568" t="str">
        <f t="shared" si="16"/>
        <v>Aragón</v>
      </c>
      <c r="AL28" s="569">
        <f t="shared" si="17"/>
        <v>1.0379807687703677</v>
      </c>
      <c r="AM28" s="396"/>
      <c r="AN28" s="567">
        <f t="shared" si="18"/>
        <v>9</v>
      </c>
      <c r="AO28" s="567">
        <v>18</v>
      </c>
      <c r="AP28" s="567">
        <f t="shared" si="19"/>
        <v>15</v>
      </c>
      <c r="AQ28" s="568" t="str">
        <f t="shared" si="20"/>
        <v>Navarra, Comunidad Foral de</v>
      </c>
      <c r="AR28" s="569">
        <f t="shared" si="21"/>
        <v>4.1954461384131498</v>
      </c>
      <c r="AS28" s="396"/>
      <c r="AT28" s="567">
        <f t="shared" si="22"/>
        <v>15</v>
      </c>
      <c r="AU28" s="567">
        <v>18</v>
      </c>
      <c r="AV28" s="567">
        <f t="shared" si="23"/>
        <v>6</v>
      </c>
      <c r="AW28" s="568" t="str">
        <f t="shared" si="24"/>
        <v>Cantabria</v>
      </c>
      <c r="AX28" s="569">
        <f t="shared" si="25"/>
        <v>29.598308668076111</v>
      </c>
    </row>
    <row r="29" spans="1:50" s="329" customFormat="1" ht="3.75" customHeight="1" x14ac:dyDescent="0.25">
      <c r="A29" s="348"/>
      <c r="B29" s="319"/>
      <c r="D29" s="319"/>
      <c r="E29" s="543"/>
      <c r="G29" s="319"/>
      <c r="H29" s="544"/>
      <c r="J29" s="319"/>
      <c r="K29" s="544"/>
      <c r="M29" s="319"/>
      <c r="N29" s="544"/>
      <c r="P29" s="319"/>
      <c r="Q29" s="545"/>
      <c r="S29" s="319"/>
      <c r="T29" s="546"/>
      <c r="V29" s="319"/>
      <c r="W29" s="544"/>
      <c r="Y29" s="319"/>
      <c r="Z29" s="547"/>
      <c r="AA29" s="566"/>
      <c r="AB29" s="396"/>
      <c r="AC29" s="396"/>
      <c r="AD29" s="567">
        <f>MATCH(AC30,AB$11:AB$30,0)</f>
        <v>12</v>
      </c>
      <c r="AE29" s="568" t="str">
        <f t="shared" si="2"/>
        <v>Galicia</v>
      </c>
      <c r="AF29" s="569">
        <f t="shared" si="3"/>
        <v>3.1239627416811881</v>
      </c>
      <c r="AG29" s="396"/>
      <c r="AH29" s="396"/>
      <c r="AI29" s="396"/>
      <c r="AJ29" s="567">
        <f>MATCH(AI30,AH$11:AH$30,0)</f>
        <v>15</v>
      </c>
      <c r="AK29" s="568" t="str">
        <f t="shared" si="16"/>
        <v>Navarra, Comunidad Foral de</v>
      </c>
      <c r="AL29" s="569">
        <f t="shared" si="17"/>
        <v>0.96779441989373893</v>
      </c>
      <c r="AM29" s="396"/>
      <c r="AN29" s="396"/>
      <c r="AO29" s="396"/>
      <c r="AP29" s="567">
        <f>MATCH(AO30,AN$11:AN$30,0)</f>
        <v>12</v>
      </c>
      <c r="AQ29" s="568" t="str">
        <f t="shared" si="20"/>
        <v>Galicia</v>
      </c>
      <c r="AR29" s="569">
        <f>INDEX(W$11:W$30,AP29,1)</f>
        <v>3.1668202453313494</v>
      </c>
      <c r="AS29" s="396"/>
      <c r="AT29" s="396"/>
      <c r="AU29" s="396"/>
      <c r="AV29" s="567">
        <f>MATCH(AU30,AT$11:AT$30,0)</f>
        <v>12</v>
      </c>
      <c r="AW29" s="568" t="str">
        <f t="shared" si="24"/>
        <v>Galicia</v>
      </c>
      <c r="AX29" s="569">
        <f t="shared" si="25"/>
        <v>18.914822289589015</v>
      </c>
    </row>
    <row r="30" spans="1:50" s="329" customFormat="1" ht="18" customHeight="1" x14ac:dyDescent="0.25">
      <c r="B30" s="548" t="s">
        <v>0</v>
      </c>
      <c r="C30" s="320"/>
      <c r="D30" s="549">
        <f>SUM(D11:D28)</f>
        <v>48085361</v>
      </c>
      <c r="E30" s="546">
        <f>SUM(E11:E28)</f>
        <v>99.999999999999986</v>
      </c>
      <c r="F30" s="320"/>
      <c r="G30" s="549">
        <f>SUM(G11:G28)</f>
        <v>38397585</v>
      </c>
      <c r="H30" s="550">
        <f>SUM(H11:H28)</f>
        <v>100.00000000000001</v>
      </c>
      <c r="I30" s="320"/>
      <c r="J30" s="549">
        <f>SUM(J11:J28)</f>
        <v>6815922</v>
      </c>
      <c r="K30" s="550">
        <f>SUM(K11:K28)</f>
        <v>99.999999999999986</v>
      </c>
      <c r="L30" s="320"/>
      <c r="M30" s="549">
        <f>SUM(M11:M28)</f>
        <v>2871854</v>
      </c>
      <c r="N30" s="550">
        <f>SUM(N11:N28)</f>
        <v>100.00000000000001</v>
      </c>
      <c r="O30" s="320"/>
      <c r="P30" s="549">
        <f>SUM(P11:P28)</f>
        <v>2121851</v>
      </c>
      <c r="Q30" s="545">
        <f>P30*100/D30</f>
        <v>4.4126756165977419</v>
      </c>
      <c r="R30" s="320"/>
      <c r="S30" s="549">
        <f>SUM(S11:S28)</f>
        <v>551501</v>
      </c>
      <c r="T30" s="546">
        <f>S30*100/G30</f>
        <v>1.4362908500625755</v>
      </c>
      <c r="U30" s="320"/>
      <c r="V30" s="549">
        <f>SUM(V11:V28)</f>
        <v>459679</v>
      </c>
      <c r="W30" s="546">
        <f>V30*100/J30</f>
        <v>6.7441939623135356</v>
      </c>
      <c r="X30" s="320"/>
      <c r="Y30" s="549">
        <f>SUM(Y11:Y28)</f>
        <v>1110671</v>
      </c>
      <c r="Z30" s="551">
        <f>Y30*100/M30</f>
        <v>38.674354615520151</v>
      </c>
      <c r="AA30" s="566"/>
      <c r="AB30" s="567">
        <f>_xlfn.RANK.EQ(Q30,Q$11:Q$30,0)</f>
        <v>9</v>
      </c>
      <c r="AC30" s="567">
        <v>19</v>
      </c>
      <c r="AD30" s="396"/>
      <c r="AE30" s="396"/>
      <c r="AF30" s="589"/>
      <c r="AG30" s="396"/>
      <c r="AH30" s="567">
        <f t="shared" si="14"/>
        <v>10</v>
      </c>
      <c r="AI30" s="567">
        <v>19</v>
      </c>
      <c r="AJ30" s="396"/>
      <c r="AK30" s="396"/>
      <c r="AL30" s="589"/>
      <c r="AM30" s="396"/>
      <c r="AN30" s="567">
        <f t="shared" si="18"/>
        <v>8</v>
      </c>
      <c r="AO30" s="567">
        <v>19</v>
      </c>
      <c r="AP30" s="396"/>
      <c r="AQ30" s="396"/>
      <c r="AR30" s="589"/>
      <c r="AS30" s="396"/>
      <c r="AT30" s="567">
        <f t="shared" si="22"/>
        <v>10</v>
      </c>
      <c r="AU30" s="567">
        <v>19</v>
      </c>
      <c r="AV30" s="396"/>
      <c r="AW30" s="396"/>
      <c r="AX30" s="589"/>
    </row>
    <row r="31" spans="1:50" s="329" customFormat="1" ht="5.25" customHeight="1" x14ac:dyDescent="0.2">
      <c r="B31" s="590" t="s">
        <v>39</v>
      </c>
      <c r="C31" s="591"/>
      <c r="D31" s="591"/>
      <c r="E31" s="591"/>
      <c r="F31" s="591"/>
      <c r="G31" s="591"/>
      <c r="H31" s="591"/>
      <c r="I31" s="591"/>
      <c r="R31" s="591"/>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row>
    <row r="32" spans="1:50" s="329" customFormat="1" ht="5.25" customHeight="1" x14ac:dyDescent="0.2">
      <c r="B32" s="590" t="s">
        <v>47</v>
      </c>
      <c r="C32" s="591"/>
      <c r="D32" s="591"/>
      <c r="E32" s="591"/>
      <c r="F32" s="591"/>
      <c r="G32" s="591"/>
      <c r="H32" s="591"/>
      <c r="I32" s="591"/>
      <c r="R32" s="591"/>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row>
    <row r="33" spans="2:50" s="329" customFormat="1" ht="13.5" customHeight="1" x14ac:dyDescent="0.2">
      <c r="B33" s="1453" t="s">
        <v>171</v>
      </c>
      <c r="C33" s="1453"/>
      <c r="D33" s="1453"/>
      <c r="E33" s="1453"/>
      <c r="F33" s="1453"/>
      <c r="G33" s="1453"/>
      <c r="H33" s="1453"/>
      <c r="I33" s="1453"/>
      <c r="J33" s="1453"/>
      <c r="K33" s="1453"/>
      <c r="L33" s="1453"/>
      <c r="M33" s="1453"/>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row>
    <row r="34" spans="2:50" s="396" customFormat="1" ht="29.25" customHeight="1" x14ac:dyDescent="0.2">
      <c r="B34" s="1454"/>
      <c r="C34" s="1454"/>
      <c r="D34" s="1454"/>
      <c r="E34" s="1454"/>
      <c r="F34" s="1454"/>
      <c r="G34" s="1454"/>
      <c r="H34" s="1454"/>
      <c r="I34" s="1454"/>
      <c r="J34" s="1454"/>
      <c r="K34" s="1454"/>
      <c r="L34" s="1454"/>
      <c r="M34" s="1454"/>
      <c r="N34" s="1454"/>
      <c r="O34" s="1454"/>
      <c r="P34" s="1454"/>
    </row>
    <row r="35" spans="2:50" s="329" customFormat="1" ht="4.5" customHeight="1" x14ac:dyDescent="0.2">
      <c r="B35" s="1404"/>
      <c r="C35" s="1404"/>
      <c r="D35" s="1404"/>
      <c r="E35" s="1404"/>
      <c r="F35" s="1404"/>
      <c r="G35" s="1404"/>
      <c r="H35" s="1404"/>
      <c r="I35" s="1404"/>
      <c r="J35" s="1404"/>
      <c r="K35" s="1404"/>
      <c r="L35" s="1404"/>
      <c r="M35" s="1404"/>
      <c r="N35" s="1404"/>
      <c r="O35" s="1404"/>
      <c r="P35" s="1404"/>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row>
    <row r="36" spans="2:50" s="329" customFormat="1" x14ac:dyDescent="0.2">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row>
    <row r="37" spans="2:50" s="329" customFormat="1" x14ac:dyDescent="0.2">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row>
    <row r="38" spans="2:50" s="329" customFormat="1" x14ac:dyDescent="0.2">
      <c r="L38" s="592"/>
      <c r="M38" s="592"/>
      <c r="N38" s="592"/>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row>
    <row r="39" spans="2:50" s="329" customFormat="1" x14ac:dyDescent="0.2">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row>
    <row r="40" spans="2:50" s="329" customFormat="1" x14ac:dyDescent="0.2">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row>
    <row r="41" spans="2:50" s="329" customFormat="1" x14ac:dyDescent="0.2">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row>
    <row r="42" spans="2:50" s="329" customFormat="1" x14ac:dyDescent="0.2">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row>
    <row r="43" spans="2:50" s="329" customFormat="1" x14ac:dyDescent="0.2">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row>
    <row r="44" spans="2:50" s="329" customFormat="1" x14ac:dyDescent="0.2">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row>
    <row r="45" spans="2:50" s="329" customFormat="1" x14ac:dyDescent="0.2">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row>
    <row r="46" spans="2:50" s="329" customFormat="1" x14ac:dyDescent="0.2">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row>
    <row r="47" spans="2:50" s="329" customFormat="1" x14ac:dyDescent="0.2">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row>
    <row r="48" spans="2:50" s="329" customFormat="1" x14ac:dyDescent="0.2">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row>
    <row r="49" spans="26:50" s="329" customFormat="1" x14ac:dyDescent="0.2">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row>
    <row r="50" spans="26:50" s="329" customFormat="1" x14ac:dyDescent="0.2">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71"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14">
    <tabColor theme="0"/>
    <pageSetUpPr fitToPage="1"/>
  </sheetPr>
  <dimension ref="A1:AH52"/>
  <sheetViews>
    <sheetView zoomScaleNormal="100" workbookViewId="0"/>
  </sheetViews>
  <sheetFormatPr baseColWidth="10" defaultColWidth="11.42578125" defaultRowHeight="15" x14ac:dyDescent="0.2"/>
  <cols>
    <col min="1" max="1" width="2.85546875" style="333" customWidth="1"/>
    <col min="2" max="2" width="32.28515625" style="333" customWidth="1"/>
    <col min="3" max="3" width="0.5703125" style="333" customWidth="1"/>
    <col min="4" max="4" width="12.140625" style="333" customWidth="1"/>
    <col min="5" max="5" width="0.42578125" style="333" customWidth="1"/>
    <col min="6" max="6" width="11.85546875" style="333" customWidth="1"/>
    <col min="7" max="7" width="11.28515625" style="333" customWidth="1"/>
    <col min="8" max="8" width="0.42578125" style="333" customWidth="1"/>
    <col min="9" max="9" width="11.85546875" style="333" customWidth="1"/>
    <col min="10" max="10" width="9.85546875" style="333" customWidth="1"/>
    <col min="11" max="11" width="7" style="333" customWidth="1"/>
    <col min="12" max="12" width="8.42578125" style="333" customWidth="1"/>
    <col min="13" max="13" width="5" style="333" customWidth="1"/>
    <col min="14" max="14" width="8.140625" style="333" customWidth="1"/>
    <col min="15" max="15" width="6.28515625" style="333" customWidth="1"/>
    <col min="16" max="16" width="8.28515625" style="333" customWidth="1"/>
    <col min="17" max="17" width="6.5703125" style="333" customWidth="1"/>
    <col min="18" max="18" width="9" style="333" customWidth="1"/>
    <col min="19" max="19" width="5.85546875" style="333" customWidth="1"/>
    <col min="20" max="20" width="8.85546875" style="333" customWidth="1"/>
    <col min="21" max="21" width="7" style="333" customWidth="1"/>
    <col min="22" max="22" width="7.28515625" style="333" customWidth="1"/>
    <col min="23" max="23" width="3.5703125" style="333" customWidth="1"/>
    <col min="24" max="25" width="2.42578125" style="596" bestFit="1" customWidth="1"/>
    <col min="26" max="26" width="4.85546875" style="596" customWidth="1"/>
    <col min="27" max="27" width="10.7109375" style="1335" bestFit="1" customWidth="1"/>
    <col min="28" max="28" width="8.140625" style="396" bestFit="1" customWidth="1"/>
    <col min="29" max="29" width="8.42578125" style="396" bestFit="1" customWidth="1"/>
    <col min="30" max="30" width="4.28515625" style="329" bestFit="1" customWidth="1"/>
    <col min="31" max="31" width="2.42578125" style="333" bestFit="1" customWidth="1"/>
    <col min="32" max="32" width="4.28515625" style="333" bestFit="1" customWidth="1"/>
    <col min="33" max="33" width="8.42578125" style="333" bestFit="1" customWidth="1"/>
    <col min="34" max="34" width="4.28515625" style="333" bestFit="1" customWidth="1"/>
    <col min="35" max="16384" width="11.42578125" style="333"/>
  </cols>
  <sheetData>
    <row r="1" spans="1:34" s="340" customFormat="1" x14ac:dyDescent="0.2">
      <c r="B1" s="311"/>
      <c r="C1" s="341"/>
      <c r="E1" s="341"/>
      <c r="F1" s="342" t="s">
        <v>135</v>
      </c>
      <c r="G1" s="342"/>
      <c r="H1" s="342"/>
      <c r="I1" s="342" t="s">
        <v>16</v>
      </c>
      <c r="X1" s="598"/>
      <c r="Y1" s="598"/>
      <c r="Z1" s="598"/>
      <c r="AA1" s="1107"/>
      <c r="AB1" s="342"/>
      <c r="AC1" s="342"/>
      <c r="AD1" s="311"/>
    </row>
    <row r="2" spans="1:34" s="343" customFormat="1" x14ac:dyDescent="0.25">
      <c r="B2" s="1376"/>
      <c r="C2" s="1376"/>
      <c r="X2" s="599"/>
      <c r="Y2" s="599"/>
      <c r="Z2" s="599"/>
      <c r="AA2" s="1343"/>
      <c r="AB2" s="556"/>
      <c r="AC2" s="556"/>
      <c r="AD2" s="893"/>
    </row>
    <row r="3" spans="1:34" s="345" customFormat="1" ht="32.25" customHeight="1" x14ac:dyDescent="0.2">
      <c r="B3" s="1377"/>
      <c r="C3" s="1377"/>
      <c r="X3" s="599"/>
      <c r="Y3" s="599"/>
      <c r="Z3" s="599"/>
      <c r="AA3" s="1343"/>
      <c r="AB3" s="556"/>
      <c r="AC3" s="556"/>
      <c r="AD3" s="893"/>
    </row>
    <row r="4" spans="1:34" s="492" customFormat="1" ht="19.5" customHeight="1" x14ac:dyDescent="0.2">
      <c r="A4" s="1472" t="s">
        <v>397</v>
      </c>
      <c r="B4" s="1472"/>
      <c r="C4" s="1472"/>
      <c r="D4" s="1472"/>
      <c r="E4" s="1472"/>
      <c r="F4" s="1472"/>
      <c r="G4" s="1472"/>
      <c r="H4" s="1472"/>
      <c r="I4" s="1472"/>
      <c r="J4" s="1472"/>
      <c r="K4" s="1472"/>
      <c r="L4" s="1472"/>
      <c r="M4" s="1472"/>
      <c r="N4" s="1472"/>
      <c r="O4" s="1472"/>
      <c r="P4" s="1472"/>
      <c r="Q4" s="1472"/>
      <c r="R4" s="1472"/>
      <c r="S4" s="1472"/>
      <c r="T4" s="1472"/>
      <c r="U4" s="1472"/>
      <c r="V4" s="1472"/>
      <c r="AA4" s="1343"/>
      <c r="AB4" s="556"/>
      <c r="AC4" s="556"/>
      <c r="AD4" s="893"/>
    </row>
    <row r="5" spans="1:34" s="492" customFormat="1" ht="15.75" x14ac:dyDescent="0.2">
      <c r="B5" s="1415" t="str">
        <f>porsaad!$B$6</f>
        <v>Situación a 31 de julio de 2024</v>
      </c>
      <c r="C5" s="1415"/>
      <c r="D5" s="1415"/>
      <c r="E5" s="1415"/>
      <c r="F5" s="1415"/>
      <c r="G5" s="1415"/>
      <c r="H5" s="1415"/>
      <c r="I5" s="1415"/>
      <c r="J5" s="1415"/>
      <c r="K5" s="1415"/>
      <c r="L5" s="1415"/>
      <c r="M5" s="1415"/>
      <c r="N5" s="1415"/>
      <c r="O5" s="1415"/>
      <c r="P5" s="1415"/>
      <c r="Q5" s="1415"/>
      <c r="R5" s="1415"/>
      <c r="S5" s="1415"/>
      <c r="T5" s="1415"/>
      <c r="U5" s="1415"/>
      <c r="V5" s="1415"/>
      <c r="AA5" s="1343"/>
      <c r="AB5" s="556"/>
      <c r="AC5" s="556"/>
      <c r="AD5" s="893"/>
    </row>
    <row r="6" spans="1:34" s="492" customFormat="1" ht="6" customHeight="1" x14ac:dyDescent="0.2">
      <c r="AA6" s="1343"/>
      <c r="AB6" s="556"/>
      <c r="AC6" s="556"/>
      <c r="AD6" s="893"/>
    </row>
    <row r="7" spans="1:34" s="437" customFormat="1" ht="7.5" customHeight="1" x14ac:dyDescent="0.2">
      <c r="A7" s="488"/>
      <c r="B7" s="1380" t="s">
        <v>12</v>
      </c>
      <c r="D7" s="1416" t="s">
        <v>13</v>
      </c>
      <c r="E7" s="593"/>
      <c r="F7" s="1470"/>
      <c r="G7" s="1470"/>
      <c r="H7" s="489"/>
      <c r="I7" s="445"/>
      <c r="J7" s="445"/>
      <c r="K7" s="445"/>
      <c r="L7" s="445"/>
      <c r="M7" s="489"/>
      <c r="N7" s="489"/>
      <c r="O7" s="489"/>
      <c r="P7" s="489"/>
      <c r="Q7" s="489"/>
      <c r="R7" s="489"/>
      <c r="S7" s="594"/>
      <c r="T7" s="489"/>
      <c r="U7" s="489"/>
      <c r="V7" s="595"/>
      <c r="AA7" s="1344"/>
      <c r="AB7" s="513"/>
      <c r="AC7" s="513"/>
      <c r="AD7" s="320"/>
    </row>
    <row r="8" spans="1:34" s="437" customFormat="1" ht="15" customHeight="1" x14ac:dyDescent="0.2">
      <c r="A8" s="488"/>
      <c r="B8" s="1381"/>
      <c r="D8" s="1469"/>
      <c r="F8" s="1416" t="s">
        <v>242</v>
      </c>
      <c r="G8" s="1417"/>
      <c r="I8" s="1416" t="s">
        <v>243</v>
      </c>
      <c r="J8" s="1418"/>
      <c r="K8" s="1460" t="s">
        <v>372</v>
      </c>
      <c r="L8" s="1461"/>
      <c r="M8" s="1461"/>
      <c r="N8" s="1461"/>
      <c r="O8" s="1461"/>
      <c r="P8" s="1461"/>
      <c r="Q8" s="1461"/>
      <c r="R8" s="1461"/>
      <c r="S8" s="1461"/>
      <c r="T8" s="1461"/>
      <c r="U8" s="1461"/>
      <c r="V8" s="1462"/>
      <c r="AA8" s="1344"/>
      <c r="AB8" s="513"/>
      <c r="AC8" s="513"/>
      <c r="AD8" s="320"/>
    </row>
    <row r="9" spans="1:34" s="437" customFormat="1" ht="25.5" customHeight="1" x14ac:dyDescent="0.2">
      <c r="A9" s="488"/>
      <c r="B9" s="1381"/>
      <c r="D9" s="1435"/>
      <c r="E9" s="491"/>
      <c r="F9" s="1458"/>
      <c r="G9" s="1471"/>
      <c r="I9" s="1458"/>
      <c r="J9" s="1459"/>
      <c r="K9" s="1455" t="s">
        <v>373</v>
      </c>
      <c r="L9" s="1456"/>
      <c r="M9" s="1455" t="s">
        <v>374</v>
      </c>
      <c r="N9" s="1457"/>
      <c r="O9" s="1455" t="s">
        <v>375</v>
      </c>
      <c r="P9" s="1456"/>
      <c r="Q9" s="1464" t="s">
        <v>376</v>
      </c>
      <c r="R9" s="1464"/>
      <c r="S9" s="1465" t="s">
        <v>377</v>
      </c>
      <c r="T9" s="1466"/>
      <c r="U9" s="1467" t="s">
        <v>378</v>
      </c>
      <c r="V9" s="1468"/>
      <c r="AA9" s="1344"/>
      <c r="AB9" s="513"/>
      <c r="AC9" s="513"/>
      <c r="AD9" s="320"/>
    </row>
    <row r="10" spans="1:34" s="437" customFormat="1" ht="38.25" x14ac:dyDescent="0.2">
      <c r="A10" s="488"/>
      <c r="B10" s="1382"/>
      <c r="D10" s="600" t="s">
        <v>9</v>
      </c>
      <c r="E10" s="493"/>
      <c r="F10" s="455" t="s">
        <v>9</v>
      </c>
      <c r="G10" s="401" t="s">
        <v>212</v>
      </c>
      <c r="H10" s="494"/>
      <c r="I10" s="400" t="s">
        <v>9</v>
      </c>
      <c r="J10" s="406" t="s">
        <v>212</v>
      </c>
      <c r="K10" s="601" t="s">
        <v>9</v>
      </c>
      <c r="L10" s="403" t="s">
        <v>379</v>
      </c>
      <c r="M10" s="405" t="s">
        <v>9</v>
      </c>
      <c r="N10" s="403" t="s">
        <v>379</v>
      </c>
      <c r="O10" s="407" t="s">
        <v>9</v>
      </c>
      <c r="P10" s="403" t="s">
        <v>379</v>
      </c>
      <c r="Q10" s="406" t="s">
        <v>9</v>
      </c>
      <c r="R10" s="737" t="s">
        <v>379</v>
      </c>
      <c r="S10" s="406" t="s">
        <v>9</v>
      </c>
      <c r="T10" s="738" t="s">
        <v>379</v>
      </c>
      <c r="U10" s="407" t="s">
        <v>9</v>
      </c>
      <c r="V10" s="737" t="s">
        <v>379</v>
      </c>
      <c r="AA10" s="1345" t="s">
        <v>208</v>
      </c>
      <c r="AB10" s="602" t="s">
        <v>380</v>
      </c>
      <c r="AC10" s="603" t="s">
        <v>381</v>
      </c>
      <c r="AD10" s="320"/>
    </row>
    <row r="11" spans="1:34" s="328" customFormat="1" ht="8.25" customHeight="1" x14ac:dyDescent="0.2">
      <c r="A11" s="326"/>
      <c r="B11" s="327"/>
      <c r="D11" s="327"/>
      <c r="F11" s="327"/>
      <c r="G11" s="327"/>
      <c r="I11" s="327"/>
      <c r="J11" s="327"/>
      <c r="K11" s="319"/>
      <c r="L11" s="348"/>
      <c r="M11" s="329"/>
      <c r="N11" s="329"/>
      <c r="O11" s="329"/>
      <c r="P11" s="329"/>
      <c r="Q11" s="329"/>
      <c r="R11" s="329"/>
      <c r="S11" s="329"/>
      <c r="T11" s="329"/>
      <c r="U11" s="329"/>
      <c r="V11" s="329"/>
      <c r="X11" s="596"/>
      <c r="Y11" s="596"/>
      <c r="Z11" s="596"/>
      <c r="AA11" s="1345">
        <v>44286</v>
      </c>
      <c r="AB11" s="602">
        <v>27728</v>
      </c>
      <c r="AC11" s="602">
        <v>26286</v>
      </c>
      <c r="AD11" s="329"/>
    </row>
    <row r="12" spans="1:34" s="331" customFormat="1" x14ac:dyDescent="0.25">
      <c r="A12" s="330"/>
      <c r="B12" s="349" t="s">
        <v>8</v>
      </c>
      <c r="C12" s="350"/>
      <c r="D12" s="605">
        <v>411417</v>
      </c>
      <c r="E12" s="350"/>
      <c r="F12" s="355">
        <v>7328</v>
      </c>
      <c r="G12" s="358">
        <v>1.7811612062700373</v>
      </c>
      <c r="H12" s="350"/>
      <c r="I12" s="355">
        <v>3093</v>
      </c>
      <c r="J12" s="358">
        <v>0.75179197748269999</v>
      </c>
      <c r="K12" s="355">
        <v>2673</v>
      </c>
      <c r="L12" s="358">
        <v>86.420950533462658</v>
      </c>
      <c r="M12" s="355">
        <v>66</v>
      </c>
      <c r="N12" s="358">
        <v>2.1338506304558682</v>
      </c>
      <c r="O12" s="355">
        <v>1</v>
      </c>
      <c r="P12" s="358">
        <v>3.2331070158422244E-2</v>
      </c>
      <c r="Q12" s="355">
        <v>283</v>
      </c>
      <c r="R12" s="358">
        <v>9.1496928548334946</v>
      </c>
      <c r="S12" s="355">
        <v>44</v>
      </c>
      <c r="T12" s="358">
        <v>1.4225670869705787</v>
      </c>
      <c r="U12" s="355">
        <v>26</v>
      </c>
      <c r="V12" s="358">
        <v>0.84060782411897828</v>
      </c>
      <c r="X12" s="606"/>
      <c r="Y12" s="606"/>
      <c r="Z12" s="606"/>
      <c r="AA12" s="1345">
        <v>44316</v>
      </c>
      <c r="AB12" s="602">
        <v>26001</v>
      </c>
      <c r="AC12" s="602">
        <v>20329</v>
      </c>
      <c r="AD12" s="360"/>
      <c r="AE12" s="360"/>
      <c r="AF12" s="360"/>
      <c r="AG12" s="361"/>
      <c r="AH12" s="607"/>
    </row>
    <row r="13" spans="1:34" s="331" customFormat="1" x14ac:dyDescent="0.25">
      <c r="A13" s="330"/>
      <c r="B13" s="363" t="s">
        <v>7</v>
      </c>
      <c r="C13" s="350"/>
      <c r="D13" s="608">
        <v>57063</v>
      </c>
      <c r="E13" s="350"/>
      <c r="F13" s="368">
        <v>842</v>
      </c>
      <c r="G13" s="372">
        <v>1.4755620980319997</v>
      </c>
      <c r="H13" s="350"/>
      <c r="I13" s="368">
        <v>637</v>
      </c>
      <c r="J13" s="372">
        <v>1.1163100432854915</v>
      </c>
      <c r="K13" s="368">
        <v>603</v>
      </c>
      <c r="L13" s="372">
        <v>94.662480376766084</v>
      </c>
      <c r="M13" s="368">
        <v>12</v>
      </c>
      <c r="N13" s="372">
        <v>1.8838304552590266</v>
      </c>
      <c r="O13" s="368">
        <v>0</v>
      </c>
      <c r="P13" s="372">
        <v>0</v>
      </c>
      <c r="Q13" s="368">
        <v>6</v>
      </c>
      <c r="R13" s="372">
        <v>0.9419152276295133</v>
      </c>
      <c r="S13" s="368">
        <v>5</v>
      </c>
      <c r="T13" s="372">
        <v>0.78492935635792771</v>
      </c>
      <c r="U13" s="368">
        <v>11</v>
      </c>
      <c r="V13" s="372">
        <v>1.7268445839874409</v>
      </c>
      <c r="X13" s="606"/>
      <c r="Y13" s="606"/>
      <c r="Z13" s="606"/>
      <c r="AA13" s="1345">
        <v>44347</v>
      </c>
      <c r="AB13" s="602">
        <v>27218</v>
      </c>
      <c r="AC13" s="602">
        <v>17469</v>
      </c>
      <c r="AD13" s="360"/>
      <c r="AE13" s="360"/>
      <c r="AF13" s="360"/>
      <c r="AG13" s="361"/>
      <c r="AH13" s="607"/>
    </row>
    <row r="14" spans="1:34" s="331" customFormat="1" x14ac:dyDescent="0.25">
      <c r="A14" s="330"/>
      <c r="B14" s="363" t="s">
        <v>37</v>
      </c>
      <c r="C14" s="350"/>
      <c r="D14" s="608">
        <v>49263</v>
      </c>
      <c r="E14" s="350"/>
      <c r="F14" s="368">
        <v>1304</v>
      </c>
      <c r="G14" s="372">
        <v>2.6470170310374925</v>
      </c>
      <c r="H14" s="350"/>
      <c r="I14" s="368">
        <v>560</v>
      </c>
      <c r="J14" s="372">
        <v>1.1367557802001502</v>
      </c>
      <c r="K14" s="368">
        <v>478</v>
      </c>
      <c r="L14" s="372">
        <v>85.357142857142847</v>
      </c>
      <c r="M14" s="368">
        <v>7</v>
      </c>
      <c r="N14" s="372">
        <v>1.25</v>
      </c>
      <c r="O14" s="368">
        <v>5</v>
      </c>
      <c r="P14" s="372">
        <v>0.89285714285714279</v>
      </c>
      <c r="Q14" s="368">
        <v>1</v>
      </c>
      <c r="R14" s="372">
        <v>0.17857142857142858</v>
      </c>
      <c r="S14" s="368">
        <v>6</v>
      </c>
      <c r="T14" s="372">
        <v>1.0714285714285714</v>
      </c>
      <c r="U14" s="368">
        <v>63</v>
      </c>
      <c r="V14" s="372">
        <v>11.25</v>
      </c>
      <c r="X14" s="606"/>
      <c r="Y14" s="606"/>
      <c r="Z14" s="606"/>
      <c r="AA14" s="1345">
        <v>44377</v>
      </c>
      <c r="AB14" s="602">
        <v>28579</v>
      </c>
      <c r="AC14" s="602">
        <v>20931</v>
      </c>
      <c r="AD14" s="360"/>
      <c r="AE14" s="360"/>
      <c r="AF14" s="360"/>
      <c r="AG14" s="361"/>
      <c r="AH14" s="607"/>
    </row>
    <row r="15" spans="1:34" s="331" customFormat="1" x14ac:dyDescent="0.25">
      <c r="A15" s="330"/>
      <c r="B15" s="363" t="s">
        <v>38</v>
      </c>
      <c r="C15" s="350"/>
      <c r="D15" s="608">
        <v>45432</v>
      </c>
      <c r="E15" s="350"/>
      <c r="F15" s="368">
        <v>719</v>
      </c>
      <c r="G15" s="372">
        <v>1.582584962141222</v>
      </c>
      <c r="H15" s="350"/>
      <c r="I15" s="368">
        <v>429</v>
      </c>
      <c r="J15" s="372">
        <v>0.94426835710512413</v>
      </c>
      <c r="K15" s="368">
        <v>417</v>
      </c>
      <c r="L15" s="372">
        <v>97.2027972027972</v>
      </c>
      <c r="M15" s="368">
        <v>11</v>
      </c>
      <c r="N15" s="372">
        <v>2.5641025641025639</v>
      </c>
      <c r="O15" s="368">
        <v>0</v>
      </c>
      <c r="P15" s="372">
        <v>0</v>
      </c>
      <c r="Q15" s="368">
        <v>0</v>
      </c>
      <c r="R15" s="372">
        <v>0</v>
      </c>
      <c r="S15" s="368">
        <v>1</v>
      </c>
      <c r="T15" s="372">
        <v>0.23310023310023309</v>
      </c>
      <c r="U15" s="368">
        <v>0</v>
      </c>
      <c r="V15" s="372">
        <v>0</v>
      </c>
      <c r="X15" s="606"/>
      <c r="Y15" s="606"/>
      <c r="Z15" s="606"/>
      <c r="AA15" s="1345">
        <v>44408</v>
      </c>
      <c r="AB15" s="602">
        <v>30723</v>
      </c>
      <c r="AC15" s="602">
        <v>25882</v>
      </c>
      <c r="AD15" s="360"/>
      <c r="AE15" s="360"/>
      <c r="AF15" s="360"/>
      <c r="AG15" s="361"/>
      <c r="AH15" s="607"/>
    </row>
    <row r="16" spans="1:34" s="331" customFormat="1" x14ac:dyDescent="0.25">
      <c r="A16" s="330"/>
      <c r="B16" s="363" t="s">
        <v>6</v>
      </c>
      <c r="C16" s="350"/>
      <c r="D16" s="608">
        <v>71366</v>
      </c>
      <c r="E16" s="350"/>
      <c r="F16" s="368">
        <v>2514</v>
      </c>
      <c r="G16" s="372">
        <v>3.5226858728245944</v>
      </c>
      <c r="H16" s="350"/>
      <c r="I16" s="368">
        <v>612</v>
      </c>
      <c r="J16" s="372">
        <v>0.85755121486422103</v>
      </c>
      <c r="K16" s="368">
        <v>548</v>
      </c>
      <c r="L16" s="372">
        <v>89.542483660130728</v>
      </c>
      <c r="M16" s="368">
        <v>5</v>
      </c>
      <c r="N16" s="372">
        <v>0.81699346405228768</v>
      </c>
      <c r="O16" s="368">
        <v>0</v>
      </c>
      <c r="P16" s="372">
        <v>0</v>
      </c>
      <c r="Q16" s="368">
        <v>0</v>
      </c>
      <c r="R16" s="372">
        <v>0</v>
      </c>
      <c r="S16" s="368">
        <v>5</v>
      </c>
      <c r="T16" s="372">
        <v>0.81699346405228768</v>
      </c>
      <c r="U16" s="368">
        <v>54</v>
      </c>
      <c r="V16" s="372">
        <v>8.8235294117647065</v>
      </c>
      <c r="X16" s="606"/>
      <c r="Y16" s="606"/>
      <c r="Z16" s="606"/>
      <c r="AA16" s="1345">
        <v>44439</v>
      </c>
      <c r="AB16" s="602">
        <v>23332</v>
      </c>
      <c r="AC16" s="602">
        <v>22391</v>
      </c>
      <c r="AD16" s="360"/>
      <c r="AE16" s="360"/>
      <c r="AF16" s="360"/>
      <c r="AG16" s="361"/>
      <c r="AH16" s="607"/>
    </row>
    <row r="17" spans="1:34" s="331" customFormat="1" x14ac:dyDescent="0.25">
      <c r="A17" s="330"/>
      <c r="B17" s="363" t="s">
        <v>5</v>
      </c>
      <c r="C17" s="350"/>
      <c r="D17" s="609">
        <v>24038</v>
      </c>
      <c r="E17" s="350"/>
      <c r="F17" s="377">
        <v>563</v>
      </c>
      <c r="G17" s="372">
        <v>2.3421249687994012</v>
      </c>
      <c r="H17" s="350"/>
      <c r="I17" s="377">
        <v>225</v>
      </c>
      <c r="J17" s="372">
        <v>0.93601797154505373</v>
      </c>
      <c r="K17" s="377">
        <v>211</v>
      </c>
      <c r="L17" s="372">
        <v>93.777777777777786</v>
      </c>
      <c r="M17" s="377">
        <v>14</v>
      </c>
      <c r="N17" s="372">
        <v>6.2222222222222223</v>
      </c>
      <c r="O17" s="377">
        <v>0</v>
      </c>
      <c r="P17" s="372">
        <v>0</v>
      </c>
      <c r="Q17" s="377">
        <v>0</v>
      </c>
      <c r="R17" s="372">
        <v>0</v>
      </c>
      <c r="S17" s="377">
        <v>0</v>
      </c>
      <c r="T17" s="372">
        <v>0</v>
      </c>
      <c r="U17" s="377">
        <v>0</v>
      </c>
      <c r="V17" s="372">
        <v>0</v>
      </c>
      <c r="X17" s="606"/>
      <c r="Y17" s="606"/>
      <c r="Z17" s="606"/>
      <c r="AA17" s="1345">
        <v>44469</v>
      </c>
      <c r="AB17" s="602">
        <v>26490</v>
      </c>
      <c r="AC17" s="602">
        <v>22335</v>
      </c>
      <c r="AD17" s="360"/>
      <c r="AE17" s="360"/>
      <c r="AF17" s="360"/>
      <c r="AG17" s="361"/>
      <c r="AH17" s="607"/>
    </row>
    <row r="18" spans="1:34" s="331" customFormat="1" x14ac:dyDescent="0.25">
      <c r="A18" s="330"/>
      <c r="B18" s="363" t="s">
        <v>4</v>
      </c>
      <c r="C18" s="350"/>
      <c r="D18" s="608">
        <v>159998</v>
      </c>
      <c r="E18" s="350"/>
      <c r="F18" s="368">
        <v>1647</v>
      </c>
      <c r="G18" s="372">
        <v>1.0293878673483419</v>
      </c>
      <c r="H18" s="350"/>
      <c r="I18" s="368">
        <v>1610</v>
      </c>
      <c r="J18" s="372">
        <v>1.0062625782822285</v>
      </c>
      <c r="K18" s="368">
        <v>1396</v>
      </c>
      <c r="L18" s="372">
        <v>86.708074534161497</v>
      </c>
      <c r="M18" s="368">
        <v>48</v>
      </c>
      <c r="N18" s="372">
        <v>2.981366459627329</v>
      </c>
      <c r="O18" s="368">
        <v>0</v>
      </c>
      <c r="P18" s="372">
        <v>0</v>
      </c>
      <c r="Q18" s="368">
        <v>109</v>
      </c>
      <c r="R18" s="372">
        <v>6.7701863354037268</v>
      </c>
      <c r="S18" s="368">
        <v>9</v>
      </c>
      <c r="T18" s="372">
        <v>0.55900621118012428</v>
      </c>
      <c r="U18" s="368">
        <v>48</v>
      </c>
      <c r="V18" s="372">
        <v>2.981366459627329</v>
      </c>
      <c r="X18" s="606"/>
      <c r="Y18" s="606"/>
      <c r="Z18" s="606"/>
      <c r="AA18" s="1345">
        <v>44500</v>
      </c>
      <c r="AB18" s="602">
        <v>29231</v>
      </c>
      <c r="AC18" s="602">
        <v>19576</v>
      </c>
      <c r="AD18" s="360"/>
      <c r="AE18" s="360"/>
      <c r="AF18" s="360"/>
      <c r="AG18" s="361"/>
      <c r="AH18" s="607"/>
    </row>
    <row r="19" spans="1:34" s="331" customFormat="1" x14ac:dyDescent="0.25">
      <c r="A19" s="330"/>
      <c r="B19" s="363" t="s">
        <v>40</v>
      </c>
      <c r="C19" s="350"/>
      <c r="D19" s="608">
        <v>98427</v>
      </c>
      <c r="E19" s="350"/>
      <c r="F19" s="368">
        <v>1376</v>
      </c>
      <c r="G19" s="372">
        <v>1.397990388816077</v>
      </c>
      <c r="H19" s="350"/>
      <c r="I19" s="368">
        <v>1189</v>
      </c>
      <c r="J19" s="372">
        <v>1.2080018694057524</v>
      </c>
      <c r="K19" s="368">
        <v>961</v>
      </c>
      <c r="L19" s="372">
        <v>80.8242220353238</v>
      </c>
      <c r="M19" s="368">
        <v>33</v>
      </c>
      <c r="N19" s="372">
        <v>2.7754415475189238</v>
      </c>
      <c r="O19" s="368">
        <v>1</v>
      </c>
      <c r="P19" s="372">
        <v>8.4104289318755257E-2</v>
      </c>
      <c r="Q19" s="368">
        <v>45</v>
      </c>
      <c r="R19" s="372">
        <v>3.7846930193439863</v>
      </c>
      <c r="S19" s="368">
        <v>4</v>
      </c>
      <c r="T19" s="372">
        <v>0.33641715727502103</v>
      </c>
      <c r="U19" s="368">
        <v>145</v>
      </c>
      <c r="V19" s="372">
        <v>12.195121951219512</v>
      </c>
      <c r="X19" s="606"/>
      <c r="Y19" s="606"/>
      <c r="Z19" s="606"/>
      <c r="AA19" s="1345">
        <v>44530</v>
      </c>
      <c r="AB19" s="602">
        <v>29856</v>
      </c>
      <c r="AC19" s="602">
        <v>21916</v>
      </c>
      <c r="AD19" s="360"/>
      <c r="AE19" s="360"/>
      <c r="AF19" s="360"/>
      <c r="AG19" s="361"/>
      <c r="AH19" s="607"/>
    </row>
    <row r="20" spans="1:34" s="331" customFormat="1" x14ac:dyDescent="0.25">
      <c r="A20" s="330"/>
      <c r="B20" s="363" t="s">
        <v>41</v>
      </c>
      <c r="C20" s="350"/>
      <c r="D20" s="608">
        <v>371456</v>
      </c>
      <c r="E20" s="350"/>
      <c r="F20" s="368">
        <v>6594</v>
      </c>
      <c r="G20" s="372">
        <v>1.7751766023432116</v>
      </c>
      <c r="H20" s="350"/>
      <c r="I20" s="368">
        <v>3916</v>
      </c>
      <c r="J20" s="372">
        <v>1.0542298414886286</v>
      </c>
      <c r="K20" s="368">
        <v>2683</v>
      </c>
      <c r="L20" s="372">
        <v>68.513789581205316</v>
      </c>
      <c r="M20" s="368">
        <v>41</v>
      </c>
      <c r="N20" s="372">
        <v>1.0469867211440245</v>
      </c>
      <c r="O20" s="368">
        <v>494</v>
      </c>
      <c r="P20" s="372">
        <v>12.614913176710928</v>
      </c>
      <c r="Q20" s="368">
        <v>8</v>
      </c>
      <c r="R20" s="372">
        <v>0.20429009193054137</v>
      </c>
      <c r="S20" s="368">
        <v>322</v>
      </c>
      <c r="T20" s="372">
        <v>8.2226762002042904</v>
      </c>
      <c r="U20" s="368">
        <v>368</v>
      </c>
      <c r="V20" s="372">
        <v>9.3973442288049025</v>
      </c>
      <c r="X20" s="606"/>
      <c r="Y20" s="606"/>
      <c r="Z20" s="606"/>
      <c r="AA20" s="1345">
        <v>44561</v>
      </c>
      <c r="AB20" s="602">
        <v>24104</v>
      </c>
      <c r="AC20" s="602">
        <v>29010</v>
      </c>
      <c r="AD20" s="360"/>
      <c r="AE20" s="360"/>
      <c r="AF20" s="360"/>
      <c r="AG20" s="361"/>
      <c r="AH20" s="607"/>
    </row>
    <row r="21" spans="1:34" s="331" customFormat="1" x14ac:dyDescent="0.25">
      <c r="A21" s="330"/>
      <c r="B21" s="363" t="s">
        <v>3</v>
      </c>
      <c r="C21" s="350"/>
      <c r="D21" s="608">
        <v>213107</v>
      </c>
      <c r="E21" s="350"/>
      <c r="F21" s="368">
        <v>5687</v>
      </c>
      <c r="G21" s="372">
        <v>2.6686124810541183</v>
      </c>
      <c r="H21" s="350"/>
      <c r="I21" s="368">
        <v>1702</v>
      </c>
      <c r="J21" s="372">
        <v>0.79865982816143999</v>
      </c>
      <c r="K21" s="368">
        <v>1593</v>
      </c>
      <c r="L21" s="372">
        <v>93.5957696827262</v>
      </c>
      <c r="M21" s="368">
        <v>33</v>
      </c>
      <c r="N21" s="372">
        <v>1.9388954171562869</v>
      </c>
      <c r="O21" s="368">
        <v>0</v>
      </c>
      <c r="P21" s="372">
        <v>0</v>
      </c>
      <c r="Q21" s="368">
        <v>28</v>
      </c>
      <c r="R21" s="372">
        <v>1.6451233842538191</v>
      </c>
      <c r="S21" s="368">
        <v>0</v>
      </c>
      <c r="T21" s="372">
        <v>0</v>
      </c>
      <c r="U21" s="368">
        <v>48</v>
      </c>
      <c r="V21" s="372">
        <v>2.82021151586369</v>
      </c>
      <c r="X21" s="606"/>
      <c r="Y21" s="606"/>
      <c r="Z21" s="606"/>
      <c r="AA21" s="1345">
        <v>44592</v>
      </c>
      <c r="AB21" s="602">
        <v>22642</v>
      </c>
      <c r="AC21" s="602">
        <v>24609</v>
      </c>
      <c r="AD21" s="360"/>
      <c r="AE21" s="360"/>
      <c r="AF21" s="360"/>
      <c r="AG21" s="361"/>
      <c r="AH21" s="607"/>
    </row>
    <row r="22" spans="1:34" s="331" customFormat="1" x14ac:dyDescent="0.25">
      <c r="A22" s="330"/>
      <c r="B22" s="363" t="s">
        <v>2</v>
      </c>
      <c r="C22" s="350"/>
      <c r="D22" s="608">
        <v>58552</v>
      </c>
      <c r="E22" s="350"/>
      <c r="F22" s="368">
        <v>684</v>
      </c>
      <c r="G22" s="372">
        <v>1.1681923760076511</v>
      </c>
      <c r="H22" s="350"/>
      <c r="I22" s="368">
        <v>807</v>
      </c>
      <c r="J22" s="372">
        <v>1.3782620576581501</v>
      </c>
      <c r="K22" s="368">
        <v>548</v>
      </c>
      <c r="L22" s="372">
        <v>67.905824039653041</v>
      </c>
      <c r="M22" s="368">
        <v>29</v>
      </c>
      <c r="N22" s="372">
        <v>3.5935563816604712</v>
      </c>
      <c r="O22" s="368">
        <v>0</v>
      </c>
      <c r="P22" s="372">
        <v>0</v>
      </c>
      <c r="Q22" s="368">
        <v>22</v>
      </c>
      <c r="R22" s="372">
        <v>2.7261462205700124</v>
      </c>
      <c r="S22" s="368">
        <v>2</v>
      </c>
      <c r="T22" s="372">
        <v>0.24783147459727387</v>
      </c>
      <c r="U22" s="368">
        <v>206</v>
      </c>
      <c r="V22" s="372">
        <v>25.526641883519208</v>
      </c>
      <c r="X22" s="606"/>
      <c r="Y22" s="606"/>
      <c r="Z22" s="606"/>
      <c r="AA22" s="1345">
        <v>44620</v>
      </c>
      <c r="AB22" s="602">
        <v>24889</v>
      </c>
      <c r="AC22" s="602">
        <v>26478</v>
      </c>
      <c r="AD22" s="360"/>
      <c r="AE22" s="360"/>
      <c r="AF22" s="360"/>
      <c r="AG22" s="361"/>
      <c r="AH22" s="607"/>
    </row>
    <row r="23" spans="1:34" s="331" customFormat="1" x14ac:dyDescent="0.25">
      <c r="A23" s="330"/>
      <c r="B23" s="363" t="s">
        <v>35</v>
      </c>
      <c r="C23" s="350"/>
      <c r="D23" s="608">
        <v>84329</v>
      </c>
      <c r="E23" s="350"/>
      <c r="F23" s="368">
        <v>1008</v>
      </c>
      <c r="G23" s="372">
        <v>1.195318336515315</v>
      </c>
      <c r="H23" s="350"/>
      <c r="I23" s="368">
        <v>825</v>
      </c>
      <c r="J23" s="372">
        <v>0.9783111385169988</v>
      </c>
      <c r="K23" s="368">
        <v>794</v>
      </c>
      <c r="L23" s="372">
        <v>96.242424242424235</v>
      </c>
      <c r="M23" s="368">
        <v>17</v>
      </c>
      <c r="N23" s="372">
        <v>2.0606060606060606</v>
      </c>
      <c r="O23" s="368">
        <v>0</v>
      </c>
      <c r="P23" s="372">
        <v>0</v>
      </c>
      <c r="Q23" s="368">
        <v>12</v>
      </c>
      <c r="R23" s="372">
        <v>1.4545454545454546</v>
      </c>
      <c r="S23" s="368">
        <v>2</v>
      </c>
      <c r="T23" s="372">
        <v>0.24242424242424243</v>
      </c>
      <c r="U23" s="368">
        <v>0</v>
      </c>
      <c r="V23" s="372">
        <v>0</v>
      </c>
      <c r="X23" s="606"/>
      <c r="Y23" s="606"/>
      <c r="Z23" s="606"/>
      <c r="AA23" s="1345">
        <v>44651</v>
      </c>
      <c r="AB23" s="602">
        <v>30256</v>
      </c>
      <c r="AC23" s="602">
        <v>24903</v>
      </c>
      <c r="AD23" s="360"/>
      <c r="AE23" s="360"/>
      <c r="AF23" s="360"/>
      <c r="AG23" s="361"/>
      <c r="AH23" s="607"/>
    </row>
    <row r="24" spans="1:34" s="331" customFormat="1" x14ac:dyDescent="0.25">
      <c r="A24" s="330"/>
      <c r="B24" s="363" t="s">
        <v>42</v>
      </c>
      <c r="C24" s="350"/>
      <c r="D24" s="608">
        <v>253141</v>
      </c>
      <c r="E24" s="350"/>
      <c r="F24" s="368">
        <v>3004</v>
      </c>
      <c r="G24" s="372">
        <v>1.1866904215437246</v>
      </c>
      <c r="H24" s="350"/>
      <c r="I24" s="368">
        <v>1930</v>
      </c>
      <c r="J24" s="372">
        <v>0.76242094326877119</v>
      </c>
      <c r="K24" s="368">
        <v>1582</v>
      </c>
      <c r="L24" s="372">
        <v>81.968911917098438</v>
      </c>
      <c r="M24" s="368">
        <v>85</v>
      </c>
      <c r="N24" s="372">
        <v>4.4041450777202069</v>
      </c>
      <c r="O24" s="368">
        <v>0</v>
      </c>
      <c r="P24" s="372">
        <v>0</v>
      </c>
      <c r="Q24" s="368">
        <v>3</v>
      </c>
      <c r="R24" s="372">
        <v>0.15544041450777202</v>
      </c>
      <c r="S24" s="368">
        <v>0</v>
      </c>
      <c r="T24" s="372">
        <v>0</v>
      </c>
      <c r="U24" s="368">
        <v>260</v>
      </c>
      <c r="V24" s="372">
        <v>13.471502590673575</v>
      </c>
      <c r="X24" s="606"/>
      <c r="Y24" s="606"/>
      <c r="Z24" s="606"/>
      <c r="AA24" s="1345">
        <v>44681</v>
      </c>
      <c r="AB24" s="602">
        <v>32696</v>
      </c>
      <c r="AC24" s="602">
        <v>22635</v>
      </c>
      <c r="AD24" s="360"/>
      <c r="AE24" s="360"/>
      <c r="AF24" s="360"/>
      <c r="AG24" s="361"/>
      <c r="AH24" s="607"/>
    </row>
    <row r="25" spans="1:34" x14ac:dyDescent="0.25">
      <c r="A25" s="332"/>
      <c r="B25" s="363" t="s">
        <v>43</v>
      </c>
      <c r="C25" s="350"/>
      <c r="D25" s="608">
        <v>65981</v>
      </c>
      <c r="E25" s="350"/>
      <c r="F25" s="368">
        <v>900</v>
      </c>
      <c r="G25" s="372">
        <v>1.3640290386626452</v>
      </c>
      <c r="H25" s="350"/>
      <c r="I25" s="368">
        <v>858</v>
      </c>
      <c r="J25" s="372">
        <v>1.3003743501917218</v>
      </c>
      <c r="K25" s="368">
        <v>452</v>
      </c>
      <c r="L25" s="372">
        <v>52.680652680652685</v>
      </c>
      <c r="M25" s="368">
        <v>15</v>
      </c>
      <c r="N25" s="372">
        <v>1.7482517482517483</v>
      </c>
      <c r="O25" s="368">
        <v>0</v>
      </c>
      <c r="P25" s="372">
        <v>0</v>
      </c>
      <c r="Q25" s="368">
        <v>326</v>
      </c>
      <c r="R25" s="372">
        <v>37.995337995337998</v>
      </c>
      <c r="S25" s="368">
        <v>33</v>
      </c>
      <c r="T25" s="372">
        <v>3.8461538461538463</v>
      </c>
      <c r="U25" s="368">
        <v>32</v>
      </c>
      <c r="V25" s="372">
        <v>3.7296037296037294</v>
      </c>
      <c r="X25" s="606"/>
      <c r="Y25" s="606"/>
      <c r="Z25" s="606"/>
      <c r="AA25" s="1345">
        <v>44712</v>
      </c>
      <c r="AB25" s="602">
        <v>38586</v>
      </c>
      <c r="AC25" s="602">
        <v>22335</v>
      </c>
      <c r="AD25" s="360"/>
      <c r="AE25" s="360"/>
      <c r="AF25" s="360"/>
      <c r="AG25" s="361"/>
      <c r="AH25" s="607"/>
    </row>
    <row r="26" spans="1:34" s="331" customFormat="1" x14ac:dyDescent="0.25">
      <c r="B26" s="363" t="s">
        <v>44</v>
      </c>
      <c r="C26" s="350"/>
      <c r="D26" s="610">
        <v>21790</v>
      </c>
      <c r="E26" s="350"/>
      <c r="F26" s="377">
        <v>402</v>
      </c>
      <c r="G26" s="372">
        <v>1.8448829738412116</v>
      </c>
      <c r="H26" s="350"/>
      <c r="I26" s="377">
        <v>225</v>
      </c>
      <c r="J26" s="372">
        <v>1.0325837540156035</v>
      </c>
      <c r="K26" s="377">
        <v>219</v>
      </c>
      <c r="L26" s="372">
        <v>97.333333333333343</v>
      </c>
      <c r="M26" s="377">
        <v>6</v>
      </c>
      <c r="N26" s="372">
        <v>2.666666666666667</v>
      </c>
      <c r="O26" s="377">
        <v>0</v>
      </c>
      <c r="P26" s="372">
        <v>0</v>
      </c>
      <c r="Q26" s="377">
        <v>0</v>
      </c>
      <c r="R26" s="372">
        <v>0</v>
      </c>
      <c r="S26" s="377">
        <v>0</v>
      </c>
      <c r="T26" s="372">
        <v>0</v>
      </c>
      <c r="U26" s="377">
        <v>0</v>
      </c>
      <c r="V26" s="372">
        <v>0</v>
      </c>
      <c r="X26" s="606"/>
      <c r="Y26" s="606"/>
      <c r="Z26" s="606"/>
      <c r="AA26" s="1345">
        <v>44742</v>
      </c>
      <c r="AB26" s="602">
        <v>41750</v>
      </c>
      <c r="AC26" s="602">
        <v>23105</v>
      </c>
      <c r="AD26" s="360"/>
      <c r="AE26" s="360"/>
      <c r="AF26" s="360"/>
      <c r="AG26" s="361"/>
      <c r="AH26" s="607"/>
    </row>
    <row r="27" spans="1:34" s="331" customFormat="1" x14ac:dyDescent="0.25">
      <c r="B27" s="363" t="s">
        <v>45</v>
      </c>
      <c r="C27" s="350"/>
      <c r="D27" s="610">
        <v>116122</v>
      </c>
      <c r="E27" s="350"/>
      <c r="F27" s="377">
        <v>950</v>
      </c>
      <c r="G27" s="372">
        <v>0.81810509636416873</v>
      </c>
      <c r="H27" s="350"/>
      <c r="I27" s="377">
        <v>1069</v>
      </c>
      <c r="J27" s="372">
        <v>0.9205835242245225</v>
      </c>
      <c r="K27" s="377">
        <v>1002</v>
      </c>
      <c r="L27" s="372">
        <v>93.732460243217957</v>
      </c>
      <c r="M27" s="377">
        <v>35</v>
      </c>
      <c r="N27" s="372">
        <v>3.2740879326473342</v>
      </c>
      <c r="O27" s="377">
        <v>0</v>
      </c>
      <c r="P27" s="372">
        <v>0</v>
      </c>
      <c r="Q27" s="377">
        <v>8</v>
      </c>
      <c r="R27" s="372">
        <v>0.74836295603367631</v>
      </c>
      <c r="S27" s="377">
        <v>21</v>
      </c>
      <c r="T27" s="372">
        <v>1.9644527595884003</v>
      </c>
      <c r="U27" s="377">
        <v>3</v>
      </c>
      <c r="V27" s="372">
        <v>0.2806361085126286</v>
      </c>
      <c r="X27" s="606"/>
      <c r="Y27" s="606"/>
      <c r="Z27" s="606"/>
      <c r="AA27" s="1345">
        <v>44773</v>
      </c>
      <c r="AB27" s="602">
        <v>30827</v>
      </c>
      <c r="AC27" s="602">
        <v>22962</v>
      </c>
      <c r="AD27" s="360"/>
      <c r="AE27" s="360"/>
      <c r="AF27" s="360"/>
      <c r="AG27" s="361"/>
      <c r="AH27" s="607"/>
    </row>
    <row r="28" spans="1:34" s="331" customFormat="1" x14ac:dyDescent="0.25">
      <c r="B28" s="363" t="s">
        <v>46</v>
      </c>
      <c r="C28" s="350"/>
      <c r="D28" s="610">
        <v>14871</v>
      </c>
      <c r="E28" s="350"/>
      <c r="F28" s="377">
        <v>247</v>
      </c>
      <c r="G28" s="383">
        <v>1.6609508439244167</v>
      </c>
      <c r="H28" s="350"/>
      <c r="I28" s="377">
        <v>249</v>
      </c>
      <c r="J28" s="383">
        <v>1.6743998386120638</v>
      </c>
      <c r="K28" s="377">
        <v>46</v>
      </c>
      <c r="L28" s="383">
        <v>18.473895582329316</v>
      </c>
      <c r="M28" s="377">
        <v>8</v>
      </c>
      <c r="N28" s="383">
        <v>3.2128514056224895</v>
      </c>
      <c r="O28" s="377">
        <v>130</v>
      </c>
      <c r="P28" s="383">
        <v>52.208835341365464</v>
      </c>
      <c r="Q28" s="377">
        <v>0</v>
      </c>
      <c r="R28" s="383">
        <v>0</v>
      </c>
      <c r="S28" s="377">
        <v>0</v>
      </c>
      <c r="T28" s="383">
        <v>0</v>
      </c>
      <c r="U28" s="377">
        <v>65</v>
      </c>
      <c r="V28" s="383">
        <v>26.104417670682732</v>
      </c>
      <c r="X28" s="606"/>
      <c r="Y28" s="606"/>
      <c r="Z28" s="606"/>
      <c r="AA28" s="1345">
        <v>44804</v>
      </c>
      <c r="AB28" s="602">
        <v>26047</v>
      </c>
      <c r="AC28" s="602">
        <v>23877</v>
      </c>
      <c r="AD28" s="360"/>
      <c r="AE28" s="360"/>
      <c r="AF28" s="360"/>
      <c r="AG28" s="361"/>
      <c r="AH28" s="607"/>
    </row>
    <row r="29" spans="1:34" s="331" customFormat="1" x14ac:dyDescent="0.25">
      <c r="B29" s="384" t="s">
        <v>1</v>
      </c>
      <c r="C29" s="350"/>
      <c r="D29" s="611">
        <v>5498</v>
      </c>
      <c r="E29" s="350"/>
      <c r="F29" s="389">
        <v>71</v>
      </c>
      <c r="G29" s="393">
        <v>1.2913786831575118</v>
      </c>
      <c r="H29" s="350"/>
      <c r="I29" s="389">
        <v>47</v>
      </c>
      <c r="J29" s="393">
        <v>0.85485631138595852</v>
      </c>
      <c r="K29" s="389">
        <v>29</v>
      </c>
      <c r="L29" s="393">
        <v>61.702127659574465</v>
      </c>
      <c r="M29" s="389">
        <v>0</v>
      </c>
      <c r="N29" s="393">
        <v>0</v>
      </c>
      <c r="O29" s="389">
        <v>0</v>
      </c>
      <c r="P29" s="393">
        <v>0</v>
      </c>
      <c r="Q29" s="389">
        <v>12</v>
      </c>
      <c r="R29" s="393">
        <v>25.531914893617021</v>
      </c>
      <c r="S29" s="389">
        <v>1</v>
      </c>
      <c r="T29" s="393">
        <v>2.1276595744680851</v>
      </c>
      <c r="U29" s="389">
        <v>5</v>
      </c>
      <c r="V29" s="393">
        <v>10.638297872340425</v>
      </c>
      <c r="X29" s="606"/>
      <c r="Y29" s="606"/>
      <c r="Z29" s="606"/>
      <c r="AA29" s="1345">
        <v>44834</v>
      </c>
      <c r="AB29" s="602">
        <v>32379</v>
      </c>
      <c r="AC29" s="602">
        <v>24010</v>
      </c>
      <c r="AD29" s="360"/>
      <c r="AE29" s="360"/>
      <c r="AF29" s="360"/>
      <c r="AG29" s="361"/>
      <c r="AH29" s="607"/>
    </row>
    <row r="30" spans="1:34" s="328" customFormat="1" ht="7.5" customHeight="1" x14ac:dyDescent="0.25">
      <c r="A30" s="326"/>
      <c r="B30" s="327"/>
      <c r="D30" s="327"/>
      <c r="F30" s="327"/>
      <c r="G30" s="335"/>
      <c r="I30" s="327"/>
      <c r="J30" s="335"/>
      <c r="K30" s="327"/>
      <c r="L30" s="335"/>
      <c r="M30" s="327"/>
      <c r="N30" s="335"/>
      <c r="O30" s="327"/>
      <c r="P30" s="335"/>
      <c r="Q30" s="327"/>
      <c r="R30" s="335"/>
      <c r="S30" s="327"/>
      <c r="T30" s="335"/>
      <c r="U30" s="327"/>
      <c r="V30" s="335"/>
      <c r="X30" s="596"/>
      <c r="Y30" s="596"/>
      <c r="Z30" s="606"/>
      <c r="AA30" s="1345">
        <v>44865</v>
      </c>
      <c r="AB30" s="602">
        <v>29932</v>
      </c>
      <c r="AC30" s="602">
        <v>19815</v>
      </c>
      <c r="AD30" s="329"/>
      <c r="AE30" s="329"/>
      <c r="AF30" s="360"/>
      <c r="AG30" s="361"/>
      <c r="AH30" s="607"/>
    </row>
    <row r="31" spans="1:34" s="329" customFormat="1" x14ac:dyDescent="0.25">
      <c r="B31" s="1242" t="s">
        <v>0</v>
      </c>
      <c r="C31" s="320"/>
      <c r="D31" s="1250">
        <v>2121851</v>
      </c>
      <c r="E31" s="320"/>
      <c r="F31" s="1248">
        <v>35840</v>
      </c>
      <c r="G31" s="1249">
        <v>1.6890912698393996</v>
      </c>
      <c r="H31" s="320"/>
      <c r="I31" s="1248">
        <v>19983</v>
      </c>
      <c r="J31" s="1249">
        <v>0.94177206599332375</v>
      </c>
      <c r="K31" s="1248">
        <v>16235</v>
      </c>
      <c r="L31" s="1249">
        <v>81.244057448831512</v>
      </c>
      <c r="M31" s="1248">
        <v>465</v>
      </c>
      <c r="N31" s="1249">
        <v>2.3269779312415553</v>
      </c>
      <c r="O31" s="1248">
        <v>631</v>
      </c>
      <c r="P31" s="1249">
        <v>3.1576840314267129</v>
      </c>
      <c r="Q31" s="1248">
        <v>863</v>
      </c>
      <c r="R31" s="1249">
        <v>4.3186708702397043</v>
      </c>
      <c r="S31" s="1248">
        <v>455</v>
      </c>
      <c r="T31" s="1249">
        <v>2.2769353950858227</v>
      </c>
      <c r="U31" s="1248">
        <v>1334</v>
      </c>
      <c r="V31" s="1249">
        <v>6.6756743231746993</v>
      </c>
      <c r="X31" s="360"/>
      <c r="Y31" s="360"/>
      <c r="AA31" s="1345">
        <v>44895</v>
      </c>
      <c r="AB31" s="602">
        <v>32038</v>
      </c>
      <c r="AC31" s="602">
        <v>20330</v>
      </c>
      <c r="AD31" s="360"/>
      <c r="AE31" s="360"/>
      <c r="AH31" s="395"/>
    </row>
    <row r="32" spans="1:34" s="328" customFormat="1" ht="5.25" customHeight="1" x14ac:dyDescent="0.2">
      <c r="B32" s="612"/>
      <c r="C32" s="509"/>
      <c r="D32" s="496"/>
      <c r="E32" s="509"/>
      <c r="F32" s="496"/>
      <c r="G32" s="496"/>
      <c r="H32" s="496"/>
      <c r="I32" s="496"/>
      <c r="J32" s="496"/>
      <c r="K32" s="496"/>
      <c r="L32" s="496"/>
      <c r="M32" s="496"/>
      <c r="N32" s="496"/>
      <c r="O32" s="496"/>
      <c r="P32" s="496"/>
      <c r="Q32" s="496"/>
      <c r="R32" s="496"/>
      <c r="S32" s="496"/>
      <c r="T32" s="496"/>
      <c r="U32" s="496"/>
      <c r="V32" s="496"/>
      <c r="X32" s="596"/>
      <c r="Y32" s="596"/>
      <c r="Z32" s="596"/>
      <c r="AA32" s="1345">
        <v>44926</v>
      </c>
      <c r="AB32" s="602">
        <v>25446</v>
      </c>
      <c r="AC32" s="602">
        <v>23015</v>
      </c>
      <c r="AD32" s="329"/>
    </row>
    <row r="33" spans="2:30" s="394" customFormat="1" x14ac:dyDescent="0.2">
      <c r="B33" s="1463" t="s">
        <v>382</v>
      </c>
      <c r="C33" s="1463"/>
      <c r="D33" s="1463"/>
      <c r="E33" s="1463"/>
      <c r="F33" s="1463"/>
      <c r="G33" s="1463"/>
      <c r="H33" s="1463"/>
      <c r="I33" s="1463"/>
      <c r="J33" s="1463"/>
      <c r="K33" s="1463"/>
      <c r="L33" s="1463"/>
      <c r="M33" s="1463"/>
      <c r="N33" s="1463"/>
      <c r="O33" s="1463"/>
      <c r="P33" s="1463"/>
      <c r="Q33" s="1463"/>
      <c r="R33" s="1463"/>
      <c r="S33" s="1463"/>
      <c r="T33" s="1463"/>
      <c r="U33" s="1463"/>
      <c r="V33" s="1463"/>
      <c r="X33" s="596"/>
      <c r="Y33" s="596"/>
      <c r="Z33" s="596"/>
      <c r="AA33" s="1345">
        <v>44957</v>
      </c>
      <c r="AB33" s="602">
        <v>28819</v>
      </c>
      <c r="AC33" s="602">
        <v>24165</v>
      </c>
      <c r="AD33" s="329"/>
    </row>
    <row r="34" spans="2:30" s="394" customFormat="1" ht="12" customHeight="1" x14ac:dyDescent="0.2">
      <c r="B34" s="1463"/>
      <c r="C34" s="1463"/>
      <c r="D34" s="1463"/>
      <c r="E34" s="1463"/>
      <c r="F34" s="1463"/>
      <c r="G34" s="1463"/>
      <c r="H34" s="1463"/>
      <c r="I34" s="1463"/>
      <c r="J34" s="1463"/>
      <c r="K34" s="1463"/>
      <c r="L34" s="1463"/>
      <c r="M34" s="1463"/>
      <c r="N34" s="1463"/>
      <c r="O34" s="1463"/>
      <c r="P34" s="1463"/>
      <c r="Q34" s="1463"/>
      <c r="R34" s="1463"/>
      <c r="S34" s="1463"/>
      <c r="T34" s="1463"/>
      <c r="U34" s="1463"/>
      <c r="V34" s="1463"/>
      <c r="X34" s="596"/>
      <c r="Y34" s="596"/>
      <c r="Z34" s="596"/>
      <c r="AA34" s="1345">
        <v>44985</v>
      </c>
      <c r="AB34" s="602">
        <v>34747</v>
      </c>
      <c r="AC34" s="602">
        <v>23214</v>
      </c>
      <c r="AD34" s="329"/>
    </row>
    <row r="35" spans="2:30" x14ac:dyDescent="0.2">
      <c r="B35" s="1423"/>
      <c r="C35" s="1423"/>
      <c r="D35" s="1423"/>
      <c r="AA35" s="1345">
        <v>45016</v>
      </c>
      <c r="AB35" s="602">
        <v>39866</v>
      </c>
      <c r="AC35" s="602">
        <v>28170</v>
      </c>
    </row>
    <row r="36" spans="2:30" x14ac:dyDescent="0.2">
      <c r="B36" s="1413"/>
      <c r="C36" s="1413"/>
      <c r="D36" s="1413"/>
      <c r="AA36" s="1345">
        <v>45046</v>
      </c>
      <c r="AB36" s="602">
        <v>35704</v>
      </c>
      <c r="AC36" s="602">
        <v>24597</v>
      </c>
    </row>
    <row r="37" spans="2:30" x14ac:dyDescent="0.2">
      <c r="AA37" s="1345">
        <v>45077</v>
      </c>
      <c r="AB37" s="602">
        <v>38659</v>
      </c>
      <c r="AC37" s="602">
        <v>21489</v>
      </c>
    </row>
    <row r="38" spans="2:30" x14ac:dyDescent="0.2">
      <c r="AA38" s="1345">
        <v>45107</v>
      </c>
      <c r="AB38" s="602">
        <v>38600</v>
      </c>
      <c r="AC38" s="602">
        <v>21018</v>
      </c>
    </row>
    <row r="39" spans="2:30" x14ac:dyDescent="0.2">
      <c r="AA39" s="1345">
        <v>45138</v>
      </c>
      <c r="AB39" s="602">
        <v>27853</v>
      </c>
      <c r="AC39" s="602">
        <v>19454</v>
      </c>
    </row>
    <row r="40" spans="2:30" x14ac:dyDescent="0.2">
      <c r="AA40" s="1345">
        <v>45169</v>
      </c>
      <c r="AB40" s="602">
        <v>23854</v>
      </c>
      <c r="AC40" s="602">
        <v>17588</v>
      </c>
    </row>
    <row r="41" spans="2:30" x14ac:dyDescent="0.2">
      <c r="AA41" s="1345">
        <v>45199</v>
      </c>
      <c r="AB41" s="602">
        <v>30663</v>
      </c>
      <c r="AC41" s="602">
        <v>23194</v>
      </c>
    </row>
    <row r="42" spans="2:30" x14ac:dyDescent="0.2">
      <c r="AA42" s="1345">
        <v>45230</v>
      </c>
      <c r="AB42" s="602">
        <v>29848</v>
      </c>
      <c r="AC42" s="602">
        <v>22671</v>
      </c>
    </row>
    <row r="43" spans="2:30" x14ac:dyDescent="0.2">
      <c r="AA43" s="1345">
        <v>45260</v>
      </c>
      <c r="AB43" s="602">
        <v>25851</v>
      </c>
      <c r="AC43" s="602">
        <v>49513</v>
      </c>
    </row>
    <row r="44" spans="2:30" x14ac:dyDescent="0.2">
      <c r="AA44" s="1345">
        <v>45291</v>
      </c>
      <c r="AB44" s="602">
        <v>20461</v>
      </c>
      <c r="AC44" s="602">
        <v>20498</v>
      </c>
    </row>
    <row r="45" spans="2:30" x14ac:dyDescent="0.2">
      <c r="AA45" s="1345">
        <v>45322</v>
      </c>
      <c r="AB45" s="602">
        <v>31387</v>
      </c>
      <c r="AC45" s="602">
        <v>25158</v>
      </c>
    </row>
    <row r="46" spans="2:30" x14ac:dyDescent="0.2">
      <c r="AA46" s="1345">
        <v>45351</v>
      </c>
      <c r="AB46" s="602">
        <v>32616</v>
      </c>
      <c r="AC46" s="602">
        <v>29865</v>
      </c>
    </row>
    <row r="47" spans="2:30" x14ac:dyDescent="0.2">
      <c r="AA47" s="1345">
        <v>45382</v>
      </c>
      <c r="AB47" s="602">
        <v>37480</v>
      </c>
      <c r="AC47" s="602">
        <v>24763</v>
      </c>
    </row>
    <row r="48" spans="2:30" x14ac:dyDescent="0.2">
      <c r="AA48" s="1345">
        <v>45412</v>
      </c>
      <c r="AB48" s="602">
        <v>30764</v>
      </c>
      <c r="AC48" s="602">
        <v>22655</v>
      </c>
    </row>
    <row r="49" spans="27:29" x14ac:dyDescent="0.2">
      <c r="AA49" s="1345">
        <v>45443</v>
      </c>
      <c r="AB49" s="602">
        <v>29722</v>
      </c>
      <c r="AC49" s="602">
        <v>24266</v>
      </c>
    </row>
    <row r="50" spans="27:29" x14ac:dyDescent="0.2">
      <c r="AA50" s="1345">
        <v>45473</v>
      </c>
      <c r="AB50" s="602">
        <v>31629</v>
      </c>
      <c r="AC50" s="602">
        <v>22269</v>
      </c>
    </row>
    <row r="51" spans="27:29" x14ac:dyDescent="0.2">
      <c r="AA51" s="1345">
        <v>45504</v>
      </c>
      <c r="AB51" s="602">
        <v>35840</v>
      </c>
      <c r="AC51" s="602">
        <v>19983</v>
      </c>
    </row>
    <row r="52" spans="27:29" x14ac:dyDescent="0.2">
      <c r="AA52" s="1345"/>
      <c r="AB52" s="602"/>
      <c r="AC52" s="602"/>
    </row>
  </sheetData>
  <mergeCells count="19">
    <mergeCell ref="B2:C2"/>
    <mergeCell ref="B3:C3"/>
    <mergeCell ref="B7:B10"/>
    <mergeCell ref="D7:D9"/>
    <mergeCell ref="F7:G7"/>
    <mergeCell ref="F8:G9"/>
    <mergeCell ref="A4:V4"/>
    <mergeCell ref="B5:V5"/>
    <mergeCell ref="B36:D36"/>
    <mergeCell ref="K9:L9"/>
    <mergeCell ref="M9:N9"/>
    <mergeCell ref="O9:P9"/>
    <mergeCell ref="I8:J9"/>
    <mergeCell ref="K8:V8"/>
    <mergeCell ref="B33:V34"/>
    <mergeCell ref="Q9:R9"/>
    <mergeCell ref="S9:T9"/>
    <mergeCell ref="U9:V9"/>
    <mergeCell ref="B35:D35"/>
  </mergeCells>
  <printOptions horizontalCentered="1"/>
  <pageMargins left="0" right="0" top="0.43307086614173229" bottom="0.43307086614173229" header="0" footer="0"/>
  <pageSetup paperSize="9" scale="74"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4">
    <tabColor theme="0"/>
    <pageSetUpPr fitToPage="1"/>
  </sheetPr>
  <dimension ref="B1:AD37"/>
  <sheetViews>
    <sheetView showGridLines="0" topLeftCell="A2" zoomScale="90" zoomScaleNormal="90" workbookViewId="0"/>
  </sheetViews>
  <sheetFormatPr baseColWidth="10" defaultColWidth="11.42578125" defaultRowHeight="15" x14ac:dyDescent="0.2"/>
  <cols>
    <col min="1" max="1" width="1.140625" style="615" customWidth="1"/>
    <col min="2" max="2" width="10" style="615" customWidth="1"/>
    <col min="3" max="3" width="1" style="615" customWidth="1"/>
    <col min="4" max="4" width="0.7109375" style="615" customWidth="1"/>
    <col min="5" max="5" width="7.5703125" style="615" customWidth="1"/>
    <col min="6" max="6" width="6" style="615" customWidth="1"/>
    <col min="7" max="7" width="0.5703125" style="615" customWidth="1"/>
    <col min="8" max="8" width="8" style="615" customWidth="1"/>
    <col min="9" max="9" width="6.140625" style="615" customWidth="1"/>
    <col min="10" max="10" width="0.5703125" style="615" customWidth="1"/>
    <col min="11" max="11" width="8.28515625" style="615" bestFit="1" customWidth="1"/>
    <col min="12" max="12" width="5.85546875" style="615" customWidth="1"/>
    <col min="13" max="13" width="0.5703125" style="615" customWidth="1"/>
    <col min="14" max="14" width="6.85546875" style="615" customWidth="1"/>
    <col min="15" max="15" width="6.140625" style="615" customWidth="1"/>
    <col min="16" max="16" width="0.5703125" style="615" customWidth="1"/>
    <col min="17" max="17" width="7" style="615" customWidth="1"/>
    <col min="18" max="18" width="5" style="615" customWidth="1"/>
    <col min="19" max="19" width="0.5703125" style="615" customWidth="1"/>
    <col min="20" max="20" width="8.140625" style="615" customWidth="1"/>
    <col min="21" max="21" width="5.42578125" style="615" customWidth="1"/>
    <col min="22" max="22" width="0.7109375" style="615" customWidth="1"/>
    <col min="23" max="23" width="8.28515625" style="615" bestFit="1" customWidth="1"/>
    <col min="24" max="24" width="6.140625" style="615" customWidth="1"/>
    <col min="25" max="25" width="0.5703125" style="615" customWidth="1"/>
    <col min="26" max="26" width="9.85546875" style="615" bestFit="1" customWidth="1"/>
    <col min="27" max="27" width="6.140625" style="615" customWidth="1"/>
    <col min="28" max="28" width="0.7109375" style="615" customWidth="1"/>
    <col min="29" max="29" width="9.85546875" style="615" bestFit="1" customWidth="1"/>
    <col min="30" max="30" width="7.7109375" style="615" bestFit="1" customWidth="1"/>
    <col min="31" max="16384" width="11.42578125" style="615"/>
  </cols>
  <sheetData>
    <row r="1" spans="2:30" hidden="1" x14ac:dyDescent="0.2">
      <c r="E1" s="616" t="s">
        <v>36</v>
      </c>
      <c r="F1" s="616"/>
      <c r="H1" s="616" t="s">
        <v>21</v>
      </c>
      <c r="K1" s="616" t="s">
        <v>20</v>
      </c>
      <c r="N1" s="616" t="s">
        <v>19</v>
      </c>
      <c r="Q1" s="616" t="s">
        <v>18</v>
      </c>
      <c r="T1" s="616" t="s">
        <v>17</v>
      </c>
      <c r="W1" s="616" t="s">
        <v>16</v>
      </c>
      <c r="Z1" s="616" t="s">
        <v>15</v>
      </c>
    </row>
    <row r="2" spans="2:30" s="613" customFormat="1" x14ac:dyDescent="0.2">
      <c r="C2" s="617"/>
      <c r="D2" s="617"/>
      <c r="AB2" s="617"/>
    </row>
    <row r="3" spans="2:30" s="619" customFormat="1" ht="47.25" customHeight="1" x14ac:dyDescent="0.25">
      <c r="B3" s="1478"/>
      <c r="C3" s="1478"/>
      <c r="D3" s="1478"/>
      <c r="E3" s="1478"/>
      <c r="F3" s="1478"/>
      <c r="G3" s="1478"/>
      <c r="H3" s="1478"/>
      <c r="I3" s="1478"/>
      <c r="J3" s="1478"/>
      <c r="K3" s="1478"/>
      <c r="L3" s="618"/>
      <c r="M3" s="618"/>
      <c r="W3" s="620"/>
      <c r="AA3" s="620"/>
      <c r="AD3" s="620"/>
    </row>
    <row r="4" spans="2:30" s="621" customFormat="1" ht="7.5" customHeight="1" x14ac:dyDescent="0.2">
      <c r="B4" s="1479"/>
      <c r="C4" s="1479"/>
      <c r="D4" s="1479"/>
      <c r="E4" s="1479"/>
      <c r="F4" s="1479"/>
      <c r="G4" s="1479"/>
      <c r="H4" s="1479"/>
      <c r="I4" s="1479"/>
      <c r="J4" s="1479"/>
      <c r="K4" s="1479"/>
      <c r="L4" s="1479"/>
      <c r="M4" s="1479"/>
      <c r="N4" s="1479"/>
      <c r="O4" s="1479"/>
      <c r="P4" s="1479"/>
      <c r="Q4" s="1479"/>
      <c r="R4" s="1479"/>
      <c r="S4" s="1479"/>
      <c r="T4" s="1479"/>
      <c r="U4" s="1479"/>
      <c r="V4" s="1479"/>
      <c r="W4" s="1479"/>
      <c r="X4" s="1479"/>
      <c r="Y4" s="1479"/>
      <c r="Z4" s="1479"/>
      <c r="AA4" s="1479"/>
      <c r="AB4" s="1479"/>
      <c r="AC4" s="1479"/>
      <c r="AD4" s="1479"/>
    </row>
    <row r="5" spans="2:30" s="621" customFormat="1" ht="21" x14ac:dyDescent="0.2">
      <c r="B5" s="1480" t="s">
        <v>398</v>
      </c>
      <c r="C5" s="1480"/>
      <c r="D5" s="1480"/>
      <c r="E5" s="1480"/>
      <c r="F5" s="1480"/>
      <c r="G5" s="1480"/>
      <c r="H5" s="1480"/>
      <c r="I5" s="1480"/>
      <c r="J5" s="1480"/>
      <c r="K5" s="1480"/>
      <c r="L5" s="1480"/>
      <c r="M5" s="1480"/>
      <c r="N5" s="1480"/>
      <c r="O5" s="1480"/>
      <c r="P5" s="1480"/>
      <c r="Q5" s="1480"/>
      <c r="R5" s="1480"/>
      <c r="S5" s="1480"/>
      <c r="T5" s="1480"/>
      <c r="U5" s="1480"/>
      <c r="V5" s="1480"/>
      <c r="W5" s="1480"/>
      <c r="X5" s="1480"/>
      <c r="Y5" s="1480"/>
      <c r="Z5" s="1480"/>
      <c r="AA5" s="1480"/>
      <c r="AB5" s="1480"/>
      <c r="AC5" s="1480"/>
      <c r="AD5" s="1480"/>
    </row>
    <row r="6" spans="2:30" s="621" customFormat="1" ht="16.5" customHeight="1" x14ac:dyDescent="0.2">
      <c r="B6" s="1415" t="str">
        <f>porsaad!$B$6</f>
        <v>Situación a 31 de julio de 2024</v>
      </c>
      <c r="C6" s="1415"/>
      <c r="D6" s="1415"/>
      <c r="E6" s="1415"/>
      <c r="F6" s="1415"/>
      <c r="G6" s="1415"/>
      <c r="H6" s="1415"/>
      <c r="I6" s="1415"/>
      <c r="J6" s="1415"/>
      <c r="K6" s="1415"/>
      <c r="L6" s="1415"/>
      <c r="M6" s="1415"/>
      <c r="N6" s="1415"/>
      <c r="O6" s="1415"/>
      <c r="P6" s="1415"/>
      <c r="Q6" s="1415"/>
      <c r="R6" s="1415"/>
      <c r="S6" s="1415"/>
      <c r="T6" s="1415"/>
      <c r="U6" s="1415"/>
      <c r="V6" s="1415"/>
      <c r="W6" s="1415"/>
      <c r="X6" s="1415"/>
      <c r="Y6" s="1415"/>
      <c r="Z6" s="1415"/>
      <c r="AA6" s="1415"/>
      <c r="AB6" s="1415"/>
      <c r="AC6" s="1415"/>
      <c r="AD6" s="622"/>
    </row>
    <row r="7" spans="2:30" s="621" customFormat="1" ht="5.25" customHeight="1" x14ac:dyDescent="0.2">
      <c r="B7" s="623"/>
      <c r="C7" s="623"/>
      <c r="D7" s="623"/>
      <c r="E7" s="623"/>
      <c r="F7" s="623"/>
      <c r="G7" s="623"/>
      <c r="H7" s="623"/>
      <c r="I7" s="623"/>
      <c r="J7" s="623"/>
      <c r="K7" s="623"/>
      <c r="L7" s="623"/>
      <c r="M7" s="623"/>
      <c r="N7" s="623"/>
      <c r="O7" s="623"/>
      <c r="P7" s="623"/>
      <c r="Q7" s="623"/>
      <c r="R7" s="623"/>
      <c r="S7" s="623"/>
      <c r="T7" s="623"/>
      <c r="U7" s="623"/>
      <c r="V7" s="623"/>
      <c r="W7" s="623"/>
      <c r="X7" s="623"/>
      <c r="Y7" s="623"/>
      <c r="Z7" s="623"/>
      <c r="AA7" s="623"/>
      <c r="AB7" s="623"/>
      <c r="AC7" s="624"/>
      <c r="AD7" s="623"/>
    </row>
    <row r="8" spans="2:30" s="626" customFormat="1" ht="21.75" customHeight="1" x14ac:dyDescent="0.2">
      <c r="B8" s="1410" t="s">
        <v>27</v>
      </c>
      <c r="C8" s="625"/>
      <c r="D8" s="625"/>
      <c r="E8" s="1482" t="s">
        <v>26</v>
      </c>
      <c r="F8" s="1483"/>
      <c r="G8" s="1483"/>
      <c r="H8" s="1483"/>
      <c r="I8" s="1483"/>
      <c r="J8" s="1483"/>
      <c r="K8" s="1483"/>
      <c r="L8" s="1483"/>
      <c r="M8" s="1483"/>
      <c r="N8" s="1483"/>
      <c r="O8" s="1483"/>
      <c r="P8" s="1483"/>
      <c r="Q8" s="1483"/>
      <c r="R8" s="1483"/>
      <c r="S8" s="1483"/>
      <c r="T8" s="1483"/>
      <c r="U8" s="1483"/>
      <c r="V8" s="1483"/>
      <c r="W8" s="1483"/>
      <c r="X8" s="1483"/>
      <c r="Y8" s="1483"/>
      <c r="Z8" s="1483"/>
      <c r="AA8" s="1484"/>
      <c r="AB8" s="625"/>
      <c r="AC8" s="1408" t="s">
        <v>0</v>
      </c>
      <c r="AD8" s="1409"/>
    </row>
    <row r="9" spans="2:30" s="626" customFormat="1" ht="21.75" customHeight="1" x14ac:dyDescent="0.2">
      <c r="B9" s="1481"/>
      <c r="C9" s="625"/>
      <c r="D9" s="627"/>
      <c r="E9" s="1475" t="s">
        <v>22</v>
      </c>
      <c r="F9" s="1476"/>
      <c r="G9" s="627"/>
      <c r="H9" s="1475" t="s">
        <v>21</v>
      </c>
      <c r="I9" s="1476"/>
      <c r="J9" s="627"/>
      <c r="K9" s="1475" t="s">
        <v>20</v>
      </c>
      <c r="L9" s="1476"/>
      <c r="M9" s="627"/>
      <c r="N9" s="1475" t="s">
        <v>19</v>
      </c>
      <c r="O9" s="1476"/>
      <c r="P9" s="627"/>
      <c r="Q9" s="1475" t="s">
        <v>18</v>
      </c>
      <c r="R9" s="1476"/>
      <c r="S9" s="627"/>
      <c r="T9" s="1475" t="s">
        <v>17</v>
      </c>
      <c r="U9" s="1476"/>
      <c r="V9" s="627"/>
      <c r="W9" s="1475" t="s">
        <v>16</v>
      </c>
      <c r="X9" s="1476"/>
      <c r="Y9" s="627"/>
      <c r="Z9" s="1475" t="s">
        <v>15</v>
      </c>
      <c r="AA9" s="1476"/>
      <c r="AB9" s="625"/>
      <c r="AC9" s="1485"/>
      <c r="AD9" s="1486"/>
    </row>
    <row r="10" spans="2:30" s="626" customFormat="1" ht="21.75" customHeight="1" x14ac:dyDescent="0.2">
      <c r="B10" s="1411"/>
      <c r="C10" s="628"/>
      <c r="D10" s="627"/>
      <c r="E10" s="1220" t="s">
        <v>9</v>
      </c>
      <c r="F10" s="423" t="s">
        <v>25</v>
      </c>
      <c r="G10" s="629"/>
      <c r="H10" s="658" t="s">
        <v>9</v>
      </c>
      <c r="I10" s="423" t="s">
        <v>25</v>
      </c>
      <c r="J10" s="629"/>
      <c r="K10" s="658" t="s">
        <v>9</v>
      </c>
      <c r="L10" s="423" t="s">
        <v>25</v>
      </c>
      <c r="M10" s="629"/>
      <c r="N10" s="658" t="s">
        <v>9</v>
      </c>
      <c r="O10" s="423" t="s">
        <v>25</v>
      </c>
      <c r="P10" s="629"/>
      <c r="Q10" s="658" t="s">
        <v>9</v>
      </c>
      <c r="R10" s="423" t="s">
        <v>25</v>
      </c>
      <c r="S10" s="629"/>
      <c r="T10" s="658" t="s">
        <v>9</v>
      </c>
      <c r="U10" s="423" t="s">
        <v>25</v>
      </c>
      <c r="V10" s="629"/>
      <c r="W10" s="658" t="s">
        <v>9</v>
      </c>
      <c r="X10" s="423" t="s">
        <v>25</v>
      </c>
      <c r="Y10" s="629"/>
      <c r="Z10" s="658" t="s">
        <v>9</v>
      </c>
      <c r="AA10" s="423" t="s">
        <v>25</v>
      </c>
      <c r="AB10" s="628"/>
      <c r="AC10" s="659" t="s">
        <v>9</v>
      </c>
      <c r="AD10" s="660" t="s">
        <v>25</v>
      </c>
    </row>
    <row r="11" spans="2:30" s="631" customFormat="1" ht="9" customHeight="1" x14ac:dyDescent="0.2">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0" s="633" customFormat="1" ht="21" customHeight="1" x14ac:dyDescent="0.2">
      <c r="B12" s="632" t="s">
        <v>24</v>
      </c>
      <c r="D12" s="634"/>
      <c r="E12" s="635">
        <v>2788</v>
      </c>
      <c r="F12" s="636">
        <v>0.21080552207635878</v>
      </c>
      <c r="G12" s="634"/>
      <c r="H12" s="635">
        <v>44593</v>
      </c>
      <c r="I12" s="636">
        <v>3.3717541771703972</v>
      </c>
      <c r="J12" s="634"/>
      <c r="K12" s="635">
        <v>26556</v>
      </c>
      <c r="L12" s="636">
        <v>2.007945281298344</v>
      </c>
      <c r="M12" s="634"/>
      <c r="N12" s="635">
        <v>37486</v>
      </c>
      <c r="O12" s="636">
        <v>2.834381564043897</v>
      </c>
      <c r="P12" s="634"/>
      <c r="Q12" s="635">
        <v>45560</v>
      </c>
      <c r="R12" s="636">
        <v>3.4448707266136678</v>
      </c>
      <c r="S12" s="634"/>
      <c r="T12" s="635">
        <v>77491</v>
      </c>
      <c r="U12" s="636">
        <v>5.8592290929767286</v>
      </c>
      <c r="V12" s="634"/>
      <c r="W12" s="635">
        <v>287629</v>
      </c>
      <c r="X12" s="636">
        <v>21.748128231456601</v>
      </c>
      <c r="Y12" s="634"/>
      <c r="Z12" s="635">
        <v>800443</v>
      </c>
      <c r="AA12" s="636">
        <f>Z12*100/$AC$12</f>
        <v>60.522885404364004</v>
      </c>
      <c r="AB12" s="637"/>
      <c r="AC12" s="638">
        <f>E12+H12+K12+N12+Q12+T12+W12+Z12</f>
        <v>1322546</v>
      </c>
      <c r="AD12" s="446">
        <f>F12+I12+L12+O12+R12+U12+X12+AA12</f>
        <v>100</v>
      </c>
    </row>
    <row r="13" spans="2:30" s="633" customFormat="1" ht="20.25" customHeight="1" x14ac:dyDescent="0.2">
      <c r="B13" s="639" t="s">
        <v>23</v>
      </c>
      <c r="D13" s="634"/>
      <c r="E13" s="640">
        <v>3651</v>
      </c>
      <c r="F13" s="641">
        <v>0.45677182051907594</v>
      </c>
      <c r="G13" s="634"/>
      <c r="H13" s="640">
        <v>93329</v>
      </c>
      <c r="I13" s="641">
        <v>11.676268758483934</v>
      </c>
      <c r="J13" s="634"/>
      <c r="K13" s="640">
        <v>42425</v>
      </c>
      <c r="L13" s="641">
        <v>5.3077360957331683</v>
      </c>
      <c r="M13" s="634"/>
      <c r="N13" s="640">
        <v>48653</v>
      </c>
      <c r="O13" s="641">
        <v>6.0869130056736793</v>
      </c>
      <c r="P13" s="634"/>
      <c r="Q13" s="640">
        <v>50781</v>
      </c>
      <c r="R13" s="641">
        <v>6.3531442941055039</v>
      </c>
      <c r="S13" s="634"/>
      <c r="T13" s="640">
        <v>78188</v>
      </c>
      <c r="U13" s="641">
        <v>9.7819981108588081</v>
      </c>
      <c r="V13" s="634"/>
      <c r="W13" s="640">
        <v>172050</v>
      </c>
      <c r="X13" s="641">
        <v>21.52494980013887</v>
      </c>
      <c r="Y13" s="634"/>
      <c r="Z13" s="640">
        <v>310228</v>
      </c>
      <c r="AA13" s="641">
        <f>Z13*100/$AC$13</f>
        <v>38.81221811448696</v>
      </c>
      <c r="AB13" s="637"/>
      <c r="AC13" s="642">
        <f>E13+H13+K13+N13+Q13+T13+W13+Z13</f>
        <v>799305</v>
      </c>
      <c r="AD13" s="643">
        <f>F13+I13+L13+O13+R13+U13+X13+AA13</f>
        <v>100</v>
      </c>
    </row>
    <row r="14" spans="2:30" s="649" customFormat="1" ht="3" customHeight="1" x14ac:dyDescent="0.2">
      <c r="B14" s="644"/>
      <c r="C14" s="645"/>
      <c r="D14" s="637"/>
      <c r="E14" s="646"/>
      <c r="F14" s="647"/>
      <c r="G14" s="637"/>
      <c r="H14" s="646"/>
      <c r="I14" s="647"/>
      <c r="J14" s="637"/>
      <c r="K14" s="646"/>
      <c r="L14" s="647"/>
      <c r="M14" s="637"/>
      <c r="N14" s="646"/>
      <c r="O14" s="647"/>
      <c r="P14" s="637"/>
      <c r="Q14" s="646"/>
      <c r="R14" s="647"/>
      <c r="S14" s="637"/>
      <c r="T14" s="646"/>
      <c r="U14" s="647"/>
      <c r="V14" s="637"/>
      <c r="W14" s="646"/>
      <c r="X14" s="647"/>
      <c r="Y14" s="637"/>
      <c r="Z14" s="646"/>
      <c r="AA14" s="647"/>
      <c r="AB14" s="637"/>
      <c r="AC14" s="646"/>
      <c r="AD14" s="648"/>
    </row>
    <row r="15" spans="2:30" s="920" customFormat="1" ht="18" customHeight="1" x14ac:dyDescent="0.2">
      <c r="B15" s="1230" t="s">
        <v>0</v>
      </c>
      <c r="C15" s="1231"/>
      <c r="D15" s="1251"/>
      <c r="E15" s="1232">
        <f>SUM(E12:E13)</f>
        <v>6439</v>
      </c>
      <c r="F15" s="1252">
        <f>E15*100/$AC$15</f>
        <v>0.3034614588866042</v>
      </c>
      <c r="G15" s="1251"/>
      <c r="H15" s="1232">
        <f>SUM(H12:H13)</f>
        <v>137922</v>
      </c>
      <c r="I15" s="1252">
        <f>H15*100/$AC$15</f>
        <v>6.5000794117965874</v>
      </c>
      <c r="J15" s="1251"/>
      <c r="K15" s="1232">
        <f>SUM(K12:K13)</f>
        <v>68981</v>
      </c>
      <c r="L15" s="1252">
        <f>K15*100/$AC$15</f>
        <v>3.2509822791515521</v>
      </c>
      <c r="M15" s="1251"/>
      <c r="N15" s="1232">
        <f>SUM(N12:N13)</f>
        <v>86139</v>
      </c>
      <c r="O15" s="1252">
        <f>N15*100/$AC$15</f>
        <v>4.0596158731220999</v>
      </c>
      <c r="P15" s="1251"/>
      <c r="Q15" s="1232">
        <f>SUM(Q12:Q13)</f>
        <v>96341</v>
      </c>
      <c r="R15" s="1252">
        <f>Q15*100/$AC$15</f>
        <v>4.5404224896093082</v>
      </c>
      <c r="S15" s="1251"/>
      <c r="T15" s="1232">
        <f>SUM(T12:T13)</f>
        <v>155679</v>
      </c>
      <c r="U15" s="1252">
        <f>T15*100/$AC$15</f>
        <v>7.3369430747022291</v>
      </c>
      <c r="V15" s="1251"/>
      <c r="W15" s="1232">
        <f>SUM(W12:W13)</f>
        <v>459679</v>
      </c>
      <c r="X15" s="1252">
        <f>W15*100/$AC$15</f>
        <v>21.664056524232851</v>
      </c>
      <c r="Y15" s="1251"/>
      <c r="Z15" s="1232">
        <f>SUM(Z12:Z13)</f>
        <v>1110671</v>
      </c>
      <c r="AA15" s="1252">
        <f>Z15*100/$AC$15</f>
        <v>52.344438888498772</v>
      </c>
      <c r="AB15" s="1251"/>
      <c r="AC15" s="1232">
        <f>E15+H15+K15+N15+Q15+T15+W15+Z15</f>
        <v>2121851</v>
      </c>
      <c r="AD15" s="1253">
        <f>F15+I15+L15+O15+R15+U15+X15+AA15</f>
        <v>100</v>
      </c>
    </row>
    <row r="16" spans="2:30" s="631" customFormat="1" ht="5.25" customHeight="1" x14ac:dyDescent="0.2">
      <c r="B16" s="651"/>
      <c r="C16" s="651"/>
      <c r="D16" s="651"/>
      <c r="E16" s="651"/>
      <c r="F16" s="651"/>
      <c r="G16" s="651"/>
      <c r="H16" s="651"/>
      <c r="I16" s="651"/>
      <c r="J16" s="651"/>
      <c r="K16" s="651"/>
      <c r="L16" s="651"/>
      <c r="M16" s="651"/>
      <c r="N16" s="651"/>
      <c r="O16" s="652"/>
      <c r="P16" s="652"/>
    </row>
    <row r="17" spans="2:16" s="631" customFormat="1" ht="12.75" customHeight="1" x14ac:dyDescent="0.2">
      <c r="B17" s="652"/>
      <c r="C17" s="652"/>
      <c r="D17" s="652"/>
      <c r="E17" s="652"/>
      <c r="F17" s="652"/>
      <c r="G17" s="652"/>
      <c r="H17" s="652"/>
      <c r="I17" s="652"/>
      <c r="J17" s="652"/>
      <c r="K17" s="652"/>
      <c r="L17" s="652"/>
      <c r="M17" s="652"/>
      <c r="N17" s="652"/>
      <c r="O17" s="652"/>
      <c r="P17" s="652"/>
    </row>
    <row r="18" spans="2:16" s="649" customFormat="1" ht="24.75" customHeight="1" x14ac:dyDescent="0.2">
      <c r="B18" s="653"/>
      <c r="C18" s="653"/>
      <c r="D18" s="653"/>
      <c r="E18" s="653" t="s">
        <v>22</v>
      </c>
      <c r="F18" s="653" t="s">
        <v>21</v>
      </c>
      <c r="G18" s="653"/>
      <c r="H18" s="653" t="s">
        <v>20</v>
      </c>
      <c r="I18" s="653" t="s">
        <v>19</v>
      </c>
      <c r="J18" s="653"/>
      <c r="K18" s="653" t="s">
        <v>18</v>
      </c>
      <c r="L18" s="653" t="s">
        <v>17</v>
      </c>
      <c r="M18" s="653"/>
      <c r="N18" s="653" t="s">
        <v>16</v>
      </c>
      <c r="O18" s="653" t="s">
        <v>15</v>
      </c>
      <c r="P18" s="653"/>
    </row>
    <row r="19" spans="2:16" s="649" customFormat="1" x14ac:dyDescent="0.2">
      <c r="B19" s="654"/>
      <c r="C19" s="654"/>
      <c r="D19" s="654"/>
      <c r="E19" s="654">
        <f>E15</f>
        <v>6439</v>
      </c>
      <c r="F19" s="655">
        <f>H15</f>
        <v>137922</v>
      </c>
      <c r="G19" s="655"/>
      <c r="H19" s="655">
        <f>K15</f>
        <v>68981</v>
      </c>
      <c r="I19" s="655">
        <f>N15</f>
        <v>86139</v>
      </c>
      <c r="J19" s="655"/>
      <c r="K19" s="655">
        <f>Q15</f>
        <v>96341</v>
      </c>
      <c r="L19" s="655">
        <f>T15</f>
        <v>155679</v>
      </c>
      <c r="M19" s="655"/>
      <c r="N19" s="655">
        <f>W15</f>
        <v>459679</v>
      </c>
      <c r="O19" s="655">
        <f>Z15</f>
        <v>1110671</v>
      </c>
      <c r="P19" s="655"/>
    </row>
    <row r="20" spans="2:16" s="631" customFormat="1" x14ac:dyDescent="0.2">
      <c r="B20" s="652"/>
      <c r="C20" s="652"/>
      <c r="D20" s="652"/>
      <c r="E20" s="652"/>
      <c r="F20" s="652"/>
      <c r="G20" s="652"/>
      <c r="H20" s="652"/>
      <c r="I20" s="652"/>
      <c r="J20" s="652"/>
      <c r="K20" s="652"/>
      <c r="L20" s="652"/>
      <c r="M20" s="652"/>
      <c r="N20" s="652"/>
      <c r="O20" s="652"/>
      <c r="P20" s="652"/>
    </row>
    <row r="21" spans="2:16" s="631" customFormat="1" x14ac:dyDescent="0.2">
      <c r="B21" s="652"/>
      <c r="C21" s="652"/>
      <c r="D21" s="652"/>
      <c r="E21" s="652"/>
      <c r="F21" s="652"/>
      <c r="G21" s="652"/>
      <c r="H21" s="652"/>
      <c r="I21" s="652"/>
      <c r="J21" s="652"/>
      <c r="K21" s="652"/>
      <c r="L21" s="652"/>
      <c r="M21" s="652"/>
      <c r="N21" s="652"/>
      <c r="O21" s="652"/>
      <c r="P21" s="652"/>
    </row>
    <row r="22" spans="2:16" s="631" customFormat="1" x14ac:dyDescent="0.2">
      <c r="B22" s="652"/>
      <c r="C22" s="652"/>
      <c r="D22" s="652"/>
      <c r="E22" s="652"/>
      <c r="F22" s="652"/>
      <c r="G22" s="652"/>
      <c r="H22" s="652"/>
      <c r="I22" s="652"/>
      <c r="J22" s="652"/>
      <c r="K22" s="652"/>
      <c r="L22" s="652"/>
      <c r="M22" s="652"/>
      <c r="N22" s="652"/>
      <c r="O22" s="652"/>
      <c r="P22" s="652"/>
    </row>
    <row r="23" spans="2:16" s="631" customFormat="1" x14ac:dyDescent="0.2">
      <c r="B23" s="652"/>
      <c r="C23" s="652"/>
      <c r="D23" s="652"/>
      <c r="E23" s="652"/>
      <c r="F23" s="652"/>
      <c r="G23" s="652"/>
      <c r="H23" s="652"/>
      <c r="I23" s="652"/>
      <c r="J23" s="652"/>
      <c r="K23" s="652"/>
      <c r="L23" s="652"/>
      <c r="M23" s="652"/>
      <c r="N23" s="652"/>
      <c r="O23" s="652"/>
      <c r="P23" s="652"/>
    </row>
    <row r="24" spans="2:16" s="631" customFormat="1" x14ac:dyDescent="0.2">
      <c r="B24" s="652"/>
      <c r="C24" s="652"/>
      <c r="D24" s="652"/>
      <c r="E24" s="652"/>
      <c r="F24" s="652"/>
      <c r="G24" s="652"/>
      <c r="H24" s="652"/>
      <c r="I24" s="652"/>
      <c r="J24" s="652"/>
      <c r="K24" s="652"/>
      <c r="L24" s="652"/>
      <c r="M24" s="652"/>
      <c r="N24" s="652"/>
      <c r="O24" s="652"/>
      <c r="P24" s="652"/>
    </row>
    <row r="25" spans="2:16" s="631" customFormat="1" x14ac:dyDescent="0.2">
      <c r="B25" s="652"/>
      <c r="C25" s="652"/>
      <c r="D25" s="652"/>
      <c r="E25" s="652"/>
      <c r="F25" s="652"/>
      <c r="G25" s="652"/>
      <c r="H25" s="652"/>
      <c r="I25" s="652"/>
      <c r="J25" s="652"/>
      <c r="K25" s="652"/>
      <c r="L25" s="652"/>
      <c r="M25" s="652"/>
      <c r="N25" s="652"/>
      <c r="O25" s="652"/>
      <c r="P25" s="652"/>
    </row>
    <row r="26" spans="2:16" s="631" customFormat="1" x14ac:dyDescent="0.2">
      <c r="B26" s="652"/>
      <c r="C26" s="652"/>
      <c r="D26" s="652"/>
      <c r="E26" s="652"/>
      <c r="F26" s="652"/>
      <c r="G26" s="652"/>
      <c r="H26" s="652"/>
      <c r="I26" s="652"/>
      <c r="J26" s="652"/>
      <c r="K26" s="652"/>
      <c r="L26" s="652"/>
      <c r="M26" s="652"/>
      <c r="N26" s="652"/>
      <c r="O26" s="652"/>
      <c r="P26" s="652"/>
    </row>
    <row r="27" spans="2:16" s="631" customFormat="1" x14ac:dyDescent="0.2">
      <c r="B27" s="652"/>
      <c r="C27" s="652"/>
      <c r="D27" s="652"/>
      <c r="E27" s="652"/>
      <c r="F27" s="652"/>
      <c r="G27" s="652"/>
      <c r="H27" s="652"/>
      <c r="I27" s="652"/>
      <c r="J27" s="652"/>
      <c r="K27" s="652"/>
      <c r="L27" s="652"/>
      <c r="M27" s="652"/>
      <c r="N27" s="652"/>
      <c r="O27" s="652"/>
      <c r="P27" s="652"/>
    </row>
    <row r="28" spans="2:16" s="631" customFormat="1" x14ac:dyDescent="0.2">
      <c r="B28" s="652"/>
      <c r="C28" s="652"/>
      <c r="D28" s="652"/>
      <c r="E28" s="652"/>
      <c r="F28" s="652"/>
      <c r="G28" s="652"/>
      <c r="H28" s="652"/>
      <c r="I28" s="652"/>
      <c r="J28" s="652"/>
      <c r="K28" s="652"/>
      <c r="L28" s="652"/>
      <c r="M28" s="652"/>
      <c r="N28" s="652"/>
      <c r="O28" s="652"/>
      <c r="P28" s="652"/>
    </row>
    <row r="29" spans="2:16" s="631" customFormat="1" x14ac:dyDescent="0.2">
      <c r="B29" s="652"/>
      <c r="C29" s="652"/>
      <c r="D29" s="652"/>
      <c r="E29" s="652"/>
      <c r="F29" s="652"/>
      <c r="G29" s="652"/>
      <c r="H29" s="652"/>
      <c r="I29" s="652"/>
      <c r="J29" s="652"/>
      <c r="K29" s="652"/>
      <c r="L29" s="652"/>
      <c r="M29" s="652"/>
      <c r="N29" s="652"/>
      <c r="O29" s="652"/>
      <c r="P29" s="652"/>
    </row>
    <row r="30" spans="2:16" s="631" customFormat="1" x14ac:dyDescent="0.2">
      <c r="B30" s="652"/>
      <c r="C30" s="652"/>
      <c r="D30" s="652"/>
      <c r="E30" s="652"/>
      <c r="F30" s="652"/>
      <c r="G30" s="652"/>
      <c r="H30" s="652"/>
      <c r="I30" s="652"/>
      <c r="J30" s="652"/>
      <c r="K30" s="652"/>
      <c r="L30" s="652"/>
      <c r="M30" s="652"/>
      <c r="N30" s="652"/>
      <c r="O30" s="652"/>
      <c r="P30" s="652"/>
    </row>
    <row r="31" spans="2:16" s="631" customFormat="1" ht="5.25" customHeight="1" x14ac:dyDescent="0.2">
      <c r="B31" s="652"/>
      <c r="C31" s="652"/>
      <c r="D31" s="652"/>
      <c r="E31" s="652"/>
      <c r="F31" s="652"/>
      <c r="G31" s="652"/>
      <c r="H31" s="652"/>
      <c r="I31" s="652"/>
      <c r="J31" s="652"/>
      <c r="K31" s="652"/>
      <c r="L31" s="652"/>
      <c r="M31" s="652"/>
      <c r="N31" s="652"/>
      <c r="O31" s="652"/>
      <c r="P31" s="652"/>
    </row>
    <row r="32" spans="2:16" s="631" customFormat="1" ht="5.25" customHeight="1" x14ac:dyDescent="0.2">
      <c r="B32" s="652"/>
      <c r="C32" s="652"/>
      <c r="D32" s="652"/>
      <c r="E32" s="652"/>
      <c r="F32" s="652"/>
      <c r="G32" s="652"/>
      <c r="H32" s="652"/>
      <c r="I32" s="652"/>
      <c r="J32" s="652"/>
      <c r="K32" s="652"/>
      <c r="L32" s="652"/>
      <c r="M32" s="652"/>
      <c r="N32" s="652"/>
      <c r="O32" s="652"/>
      <c r="P32" s="652"/>
    </row>
    <row r="33" spans="2:16" s="631" customFormat="1" ht="16.5" customHeight="1" x14ac:dyDescent="0.2">
      <c r="B33" s="652"/>
      <c r="C33" s="652"/>
      <c r="D33" s="652"/>
      <c r="E33" s="652"/>
      <c r="F33" s="652"/>
      <c r="G33" s="652"/>
      <c r="H33" s="652"/>
      <c r="I33" s="652"/>
      <c r="J33" s="652"/>
      <c r="K33" s="652"/>
      <c r="L33" s="652"/>
      <c r="M33" s="652"/>
      <c r="N33" s="652"/>
      <c r="O33" s="652"/>
      <c r="P33" s="652"/>
    </row>
    <row r="34" spans="2:16" s="631" customFormat="1" x14ac:dyDescent="0.2">
      <c r="B34" s="652"/>
      <c r="C34" s="652"/>
      <c r="D34" s="652"/>
      <c r="E34" s="652"/>
      <c r="F34" s="652"/>
      <c r="G34" s="652"/>
      <c r="H34" s="652"/>
      <c r="I34" s="652"/>
      <c r="J34" s="652"/>
      <c r="K34" s="652"/>
      <c r="L34" s="652"/>
      <c r="M34" s="652"/>
      <c r="N34" s="652"/>
      <c r="O34" s="652"/>
      <c r="P34" s="652"/>
    </row>
    <row r="35" spans="2:16" s="631" customFormat="1" x14ac:dyDescent="0.2"/>
    <row r="36" spans="2:16" s="650" customFormat="1" x14ac:dyDescent="0.2">
      <c r="B36" s="1477" t="s">
        <v>14</v>
      </c>
      <c r="C36" s="1477"/>
      <c r="D36" s="1477"/>
      <c r="E36" s="1477"/>
      <c r="F36" s="1477"/>
      <c r="G36" s="1477"/>
      <c r="H36" s="1477"/>
      <c r="I36" s="1477"/>
      <c r="J36" s="1477"/>
      <c r="K36" s="1477"/>
    </row>
    <row r="37" spans="2:16" s="657" customFormat="1" ht="12.75" customHeight="1" x14ac:dyDescent="0.2">
      <c r="B37" s="1473"/>
      <c r="C37" s="1474"/>
      <c r="D37" s="1474"/>
      <c r="E37" s="1474"/>
      <c r="F37" s="1474"/>
      <c r="G37" s="1474"/>
      <c r="H37" s="1474"/>
      <c r="I37" s="1474"/>
      <c r="J37" s="1474"/>
      <c r="K37" s="1474"/>
      <c r="L37" s="1474"/>
      <c r="M37" s="1474"/>
      <c r="N37" s="1474"/>
      <c r="O37" s="1474"/>
      <c r="P37" s="656"/>
    </row>
  </sheetData>
  <mergeCells count="17">
    <mergeCell ref="Z9:AA9"/>
    <mergeCell ref="B36:K36"/>
    <mergeCell ref="B3:K3"/>
    <mergeCell ref="B4:AD4"/>
    <mergeCell ref="B5:AD5"/>
    <mergeCell ref="B6:AC6"/>
    <mergeCell ref="B8:B10"/>
    <mergeCell ref="E8:AA8"/>
    <mergeCell ref="AC8:AD9"/>
    <mergeCell ref="E9:F9"/>
    <mergeCell ref="H9:I9"/>
    <mergeCell ref="K9:L9"/>
    <mergeCell ref="B37:O37"/>
    <mergeCell ref="N9:O9"/>
    <mergeCell ref="Q9:R9"/>
    <mergeCell ref="T9:U9"/>
    <mergeCell ref="W9:X9"/>
  </mergeCells>
  <printOptions horizontalCentered="1"/>
  <pageMargins left="0" right="0" top="0.43307086614173229" bottom="0.43307086614173229" header="0" footer="0"/>
  <pageSetup paperSize="9" scale="9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05">
    <tabColor theme="0"/>
    <pageSetUpPr fitToPage="1"/>
  </sheetPr>
  <dimension ref="A1:U40"/>
  <sheetViews>
    <sheetView topLeftCell="A8" zoomScaleNormal="100" workbookViewId="0"/>
  </sheetViews>
  <sheetFormatPr baseColWidth="10" defaultColWidth="11.42578125" defaultRowHeight="15" x14ac:dyDescent="0.2"/>
  <cols>
    <col min="1" max="1" width="2" style="212" customWidth="1"/>
    <col min="2" max="2" width="4.5703125" style="212" customWidth="1"/>
    <col min="3" max="3" width="13.42578125" style="212" customWidth="1"/>
    <col min="4" max="4" width="0.85546875" style="212" customWidth="1"/>
    <col min="5" max="5" width="7" style="212" customWidth="1"/>
    <col min="6" max="6" width="7.140625" style="212" customWidth="1"/>
    <col min="7" max="7" width="7" style="212" customWidth="1"/>
    <col min="8" max="8" width="7.140625" style="212" customWidth="1"/>
    <col min="9" max="9" width="7" style="212" customWidth="1"/>
    <col min="10" max="10" width="7.140625" style="212" customWidth="1"/>
    <col min="11" max="11" width="7" style="212" customWidth="1"/>
    <col min="12" max="12" width="7.140625" style="212" customWidth="1"/>
    <col min="13" max="13" width="7" style="212" customWidth="1"/>
    <col min="14" max="14" width="7.140625" style="212" customWidth="1"/>
    <col min="15" max="15" width="7" style="209" customWidth="1"/>
    <col min="16" max="16" width="5.28515625" style="212" customWidth="1"/>
    <col min="17" max="17" width="7" style="209" customWidth="1"/>
    <col min="18" max="18" width="7.140625" style="212" customWidth="1"/>
    <col min="19" max="19" width="2.85546875" style="212" customWidth="1"/>
    <col min="20" max="20" width="11.140625" style="212" customWidth="1"/>
    <col min="21" max="16384" width="11.42578125" style="212"/>
  </cols>
  <sheetData>
    <row r="1" spans="1:20" s="209" customFormat="1" ht="13.5" customHeight="1" x14ac:dyDescent="0.2"/>
    <row r="2" spans="1:20" s="211" customFormat="1" ht="66.75" customHeight="1" x14ac:dyDescent="0.2">
      <c r="A2" s="210"/>
      <c r="B2" s="1356"/>
      <c r="C2" s="1356"/>
      <c r="D2" s="1356"/>
      <c r="E2" s="1356"/>
      <c r="F2" s="1356"/>
      <c r="G2" s="1356"/>
      <c r="H2" s="1356"/>
      <c r="I2" s="1356"/>
      <c r="J2" s="1356"/>
      <c r="K2" s="1356"/>
      <c r="L2" s="1356"/>
      <c r="M2" s="1356"/>
      <c r="N2" s="1356"/>
      <c r="O2" s="1356"/>
      <c r="P2" s="1356"/>
      <c r="Q2" s="1356"/>
      <c r="R2" s="1356"/>
      <c r="S2" s="210"/>
      <c r="T2" s="210"/>
    </row>
    <row r="3" spans="1:20" x14ac:dyDescent="0.2">
      <c r="C3" s="1357" t="s">
        <v>290</v>
      </c>
      <c r="D3" s="1357"/>
      <c r="E3" s="1357"/>
    </row>
    <row r="5" spans="1:20" ht="23.25" customHeight="1" x14ac:dyDescent="0.2">
      <c r="B5" s="1358" t="s">
        <v>291</v>
      </c>
      <c r="C5" s="1359"/>
      <c r="D5" s="1359"/>
      <c r="E5" s="1359"/>
      <c r="F5" s="1359"/>
      <c r="G5" s="1359"/>
      <c r="H5" s="1359"/>
      <c r="I5" s="1359"/>
      <c r="J5" s="1359"/>
      <c r="K5" s="1359"/>
      <c r="L5" s="1359"/>
      <c r="M5" s="1359"/>
      <c r="N5" s="1359"/>
      <c r="O5" s="1359"/>
      <c r="P5" s="1359"/>
      <c r="Q5" s="1360">
        <v>45504</v>
      </c>
      <c r="R5" s="1361"/>
      <c r="S5" s="1361"/>
    </row>
    <row r="6" spans="1:20" ht="18.95" customHeight="1" x14ac:dyDescent="0.2">
      <c r="B6" s="213"/>
      <c r="C6" s="213"/>
      <c r="D6" s="213"/>
      <c r="E6" s="213"/>
      <c r="F6" s="213"/>
      <c r="G6" s="213"/>
      <c r="H6" s="213"/>
      <c r="I6" s="213"/>
      <c r="J6" s="213"/>
      <c r="K6" s="213"/>
      <c r="L6" s="213"/>
      <c r="M6" s="213"/>
      <c r="N6" s="213"/>
      <c r="O6" s="213"/>
      <c r="P6" s="213"/>
      <c r="Q6" s="213"/>
      <c r="R6" s="213"/>
      <c r="S6" s="213"/>
    </row>
    <row r="7" spans="1:20" ht="18.75" customHeight="1" x14ac:dyDescent="0.2">
      <c r="B7" s="1355" t="s">
        <v>292</v>
      </c>
      <c r="C7" s="1355"/>
      <c r="D7" s="1355"/>
      <c r="E7" s="1355"/>
      <c r="F7" s="1355"/>
      <c r="G7" s="1355"/>
      <c r="H7" s="1355"/>
      <c r="I7" s="1355"/>
      <c r="J7" s="1355"/>
      <c r="K7" s="1355"/>
      <c r="L7" s="1355"/>
      <c r="M7" s="1355"/>
      <c r="N7" s="1355"/>
      <c r="O7" s="1355"/>
      <c r="P7" s="1355"/>
      <c r="Q7" s="1355"/>
      <c r="R7" s="1355"/>
      <c r="S7" s="1355"/>
    </row>
    <row r="8" spans="1:20" ht="18.75" customHeight="1" x14ac:dyDescent="0.2">
      <c r="B8" s="1354" t="s">
        <v>293</v>
      </c>
      <c r="C8" s="1354"/>
      <c r="D8" s="1354"/>
      <c r="E8" s="1354"/>
      <c r="F8" s="1354"/>
      <c r="G8" s="1354"/>
      <c r="H8" s="1354"/>
      <c r="I8" s="1354"/>
      <c r="J8" s="1354"/>
      <c r="K8" s="1354"/>
      <c r="L8" s="1354"/>
      <c r="M8" s="1354"/>
      <c r="N8" s="1354"/>
      <c r="O8" s="1354"/>
      <c r="P8" s="1354"/>
      <c r="Q8" s="1354"/>
      <c r="R8" s="1354"/>
      <c r="S8" s="1354"/>
    </row>
    <row r="9" spans="1:20" ht="18.75" customHeight="1" x14ac:dyDescent="0.2">
      <c r="B9" s="1354" t="s">
        <v>294</v>
      </c>
      <c r="C9" s="1354"/>
      <c r="D9" s="1354"/>
      <c r="E9" s="1354"/>
      <c r="F9" s="1354"/>
      <c r="G9" s="1354"/>
      <c r="H9" s="1354"/>
      <c r="I9" s="1354"/>
      <c r="J9" s="1354"/>
      <c r="K9" s="1354"/>
      <c r="L9" s="1354"/>
      <c r="M9" s="1354"/>
      <c r="N9" s="1354"/>
      <c r="O9" s="1354"/>
      <c r="P9" s="1354"/>
      <c r="Q9" s="1354"/>
      <c r="R9" s="1354"/>
      <c r="S9" s="1354"/>
    </row>
    <row r="10" spans="1:20" ht="18.75" customHeight="1" x14ac:dyDescent="0.2">
      <c r="B10" s="1354" t="s">
        <v>295</v>
      </c>
      <c r="C10" s="1354"/>
      <c r="D10" s="1354"/>
      <c r="E10" s="1354"/>
      <c r="F10" s="1354"/>
      <c r="G10" s="1354"/>
      <c r="H10" s="1354"/>
      <c r="I10" s="1354"/>
      <c r="J10" s="1354"/>
      <c r="K10" s="1354"/>
      <c r="L10" s="1354"/>
      <c r="M10" s="1354"/>
      <c r="N10" s="1354"/>
      <c r="O10" s="1354"/>
      <c r="P10" s="1354"/>
      <c r="Q10" s="1354"/>
      <c r="R10" s="1354"/>
      <c r="S10" s="1354"/>
    </row>
    <row r="11" spans="1:20" ht="18.75" customHeight="1" x14ac:dyDescent="0.2">
      <c r="B11" s="1354" t="s">
        <v>296</v>
      </c>
      <c r="C11" s="1354"/>
      <c r="D11" s="1354"/>
      <c r="E11" s="1354"/>
      <c r="F11" s="1354"/>
      <c r="G11" s="1354"/>
      <c r="H11" s="1354"/>
      <c r="I11" s="1354"/>
      <c r="J11" s="1354"/>
      <c r="K11" s="1354"/>
      <c r="L11" s="1354"/>
      <c r="M11" s="1354"/>
      <c r="N11" s="1354"/>
      <c r="O11" s="1354"/>
      <c r="P11" s="1354"/>
      <c r="Q11" s="1354"/>
      <c r="R11" s="1354"/>
      <c r="S11" s="1354"/>
    </row>
    <row r="12" spans="1:20" ht="18.75" customHeight="1" x14ac:dyDescent="0.2">
      <c r="B12" s="1354" t="s">
        <v>297</v>
      </c>
      <c r="C12" s="1354"/>
      <c r="D12" s="1354"/>
      <c r="E12" s="1354"/>
      <c r="F12" s="1354"/>
      <c r="G12" s="1354"/>
      <c r="H12" s="1354"/>
      <c r="I12" s="1354"/>
      <c r="J12" s="1354"/>
      <c r="K12" s="1354"/>
      <c r="L12" s="1354"/>
      <c r="M12" s="1354"/>
      <c r="N12" s="1354"/>
      <c r="O12" s="1354"/>
      <c r="P12" s="1354"/>
      <c r="Q12" s="1354"/>
      <c r="R12" s="1354"/>
      <c r="S12" s="1354"/>
    </row>
    <row r="13" spans="1:20" ht="18.75" customHeight="1" x14ac:dyDescent="0.2">
      <c r="B13" s="1354" t="s">
        <v>298</v>
      </c>
      <c r="C13" s="1354"/>
      <c r="D13" s="1354"/>
      <c r="E13" s="1354"/>
      <c r="F13" s="1354"/>
      <c r="G13" s="1354"/>
      <c r="H13" s="1354"/>
      <c r="I13" s="1354"/>
      <c r="J13" s="1354"/>
      <c r="K13" s="1354"/>
      <c r="L13" s="1354"/>
      <c r="M13" s="1354"/>
      <c r="N13" s="1354"/>
      <c r="O13" s="1354"/>
      <c r="P13" s="1354"/>
      <c r="Q13" s="1354"/>
      <c r="R13" s="1354"/>
      <c r="S13" s="1354"/>
    </row>
    <row r="14" spans="1:20" ht="18.75" customHeight="1" x14ac:dyDescent="0.2">
      <c r="B14" s="1354" t="s">
        <v>299</v>
      </c>
      <c r="C14" s="1354"/>
      <c r="D14" s="1354"/>
      <c r="E14" s="1354"/>
      <c r="F14" s="1354"/>
      <c r="G14" s="1354"/>
      <c r="H14" s="1354"/>
      <c r="I14" s="1354"/>
      <c r="J14" s="1354"/>
      <c r="K14" s="1354"/>
      <c r="L14" s="1354"/>
      <c r="M14" s="1354"/>
      <c r="N14" s="1354"/>
      <c r="O14" s="1354"/>
      <c r="P14" s="1354"/>
      <c r="Q14" s="1354"/>
      <c r="R14" s="1354"/>
      <c r="S14" s="1354"/>
    </row>
    <row r="15" spans="1:20" ht="18.75" customHeight="1" x14ac:dyDescent="0.2">
      <c r="B15" s="214"/>
      <c r="C15" s="214"/>
      <c r="D15" s="214"/>
      <c r="E15" s="214"/>
      <c r="F15" s="214"/>
      <c r="G15" s="214"/>
      <c r="H15" s="214"/>
      <c r="I15" s="214"/>
      <c r="J15" s="214"/>
      <c r="K15" s="214"/>
      <c r="L15" s="214"/>
      <c r="M15" s="214"/>
      <c r="N15" s="214"/>
      <c r="O15" s="214"/>
      <c r="P15" s="214"/>
      <c r="Q15" s="214"/>
      <c r="R15" s="214"/>
      <c r="S15" s="214"/>
    </row>
    <row r="16" spans="1:20" ht="18.75" customHeight="1" x14ac:dyDescent="0.2">
      <c r="B16" s="1355" t="s">
        <v>300</v>
      </c>
      <c r="C16" s="1355"/>
      <c r="D16" s="1355"/>
      <c r="E16" s="1355"/>
      <c r="F16" s="1355"/>
      <c r="G16" s="1355"/>
      <c r="H16" s="1355"/>
      <c r="I16" s="1355"/>
      <c r="J16" s="1355"/>
      <c r="K16" s="1355"/>
      <c r="L16" s="1355"/>
      <c r="M16" s="1355"/>
      <c r="N16" s="1355"/>
      <c r="O16" s="1355"/>
      <c r="P16" s="1355"/>
      <c r="Q16" s="1355"/>
      <c r="R16" s="1355"/>
      <c r="S16" s="1355"/>
    </row>
    <row r="17" spans="2:21" ht="18.75" customHeight="1" x14ac:dyDescent="0.2">
      <c r="B17" s="1354" t="s">
        <v>301</v>
      </c>
      <c r="C17" s="1354"/>
      <c r="D17" s="1354"/>
      <c r="E17" s="1354"/>
      <c r="F17" s="1354"/>
      <c r="G17" s="1354"/>
      <c r="H17" s="1354"/>
      <c r="I17" s="1354"/>
      <c r="J17" s="1354"/>
      <c r="K17" s="1354"/>
      <c r="L17" s="1354"/>
      <c r="M17" s="1354"/>
      <c r="N17" s="1354"/>
      <c r="O17" s="1354"/>
      <c r="P17" s="1354"/>
      <c r="Q17" s="1354"/>
      <c r="R17" s="1354"/>
      <c r="S17" s="1354"/>
      <c r="T17" s="214"/>
    </row>
    <row r="18" spans="2:21" ht="18.75" customHeight="1" x14ac:dyDescent="0.2">
      <c r="B18" s="1354" t="s">
        <v>302</v>
      </c>
      <c r="C18" s="1354"/>
      <c r="D18" s="1354"/>
      <c r="E18" s="1354"/>
      <c r="F18" s="1354"/>
      <c r="G18" s="1354"/>
      <c r="H18" s="1354"/>
      <c r="I18" s="1354"/>
      <c r="J18" s="1354"/>
      <c r="K18" s="1354"/>
      <c r="L18" s="1354"/>
      <c r="M18" s="1354"/>
      <c r="N18" s="1354"/>
      <c r="O18" s="1354"/>
      <c r="P18" s="1354"/>
      <c r="Q18" s="1354"/>
      <c r="R18" s="1354"/>
      <c r="S18" s="1354"/>
      <c r="T18" s="214"/>
    </row>
    <row r="19" spans="2:21" ht="18.75" customHeight="1" x14ac:dyDescent="0.2">
      <c r="B19" s="1354" t="s">
        <v>303</v>
      </c>
      <c r="C19" s="1354"/>
      <c r="D19" s="1354"/>
      <c r="E19" s="1354"/>
      <c r="F19" s="1354"/>
      <c r="G19" s="1354"/>
      <c r="H19" s="1354"/>
      <c r="I19" s="1354"/>
      <c r="J19" s="1354"/>
      <c r="K19" s="1354"/>
      <c r="L19" s="1354"/>
      <c r="M19" s="1354"/>
      <c r="N19" s="1354"/>
      <c r="O19" s="1354"/>
      <c r="P19" s="1354"/>
      <c r="Q19" s="1354"/>
      <c r="R19" s="1354"/>
      <c r="S19" s="1354"/>
      <c r="T19" s="214"/>
    </row>
    <row r="20" spans="2:21" ht="18.75" customHeight="1" x14ac:dyDescent="0.2">
      <c r="B20" s="1354" t="s">
        <v>304</v>
      </c>
      <c r="C20" s="1354"/>
      <c r="D20" s="1354"/>
      <c r="E20" s="1354"/>
      <c r="F20" s="1354"/>
      <c r="G20" s="1354"/>
      <c r="H20" s="1354"/>
      <c r="I20" s="1354"/>
      <c r="J20" s="1354"/>
      <c r="K20" s="1354"/>
      <c r="L20" s="1354"/>
      <c r="M20" s="1354"/>
      <c r="N20" s="1354"/>
      <c r="O20" s="1354"/>
      <c r="P20" s="1354"/>
      <c r="Q20" s="1354"/>
      <c r="R20" s="1354"/>
      <c r="S20" s="1354"/>
      <c r="T20" s="214"/>
    </row>
    <row r="21" spans="2:21" ht="18.75" customHeight="1" x14ac:dyDescent="0.2">
      <c r="B21" s="1354" t="s">
        <v>305</v>
      </c>
      <c r="C21" s="1354"/>
      <c r="D21" s="1354"/>
      <c r="E21" s="1354"/>
      <c r="F21" s="1354"/>
      <c r="G21" s="1354"/>
      <c r="H21" s="1354"/>
      <c r="I21" s="1354"/>
      <c r="J21" s="1354"/>
      <c r="K21" s="1354"/>
      <c r="L21" s="1354"/>
      <c r="M21" s="1354"/>
      <c r="N21" s="1354"/>
      <c r="O21" s="1354"/>
      <c r="P21" s="1354"/>
      <c r="Q21" s="1354"/>
      <c r="R21" s="1354"/>
      <c r="S21" s="1354"/>
      <c r="T21" s="1354"/>
    </row>
    <row r="22" spans="2:21" ht="18.75" customHeight="1" x14ac:dyDescent="0.2">
      <c r="B22" s="1354" t="s">
        <v>306</v>
      </c>
      <c r="C22" s="1354"/>
      <c r="D22" s="1354"/>
      <c r="E22" s="1354"/>
      <c r="F22" s="1354"/>
      <c r="G22" s="1354"/>
      <c r="H22" s="1354"/>
      <c r="I22" s="1354"/>
      <c r="J22" s="1354"/>
      <c r="K22" s="1354"/>
      <c r="L22" s="1354"/>
      <c r="M22" s="1354"/>
      <c r="N22" s="1354"/>
      <c r="O22" s="1354"/>
      <c r="P22" s="1354"/>
      <c r="Q22" s="1354"/>
      <c r="R22" s="1354"/>
      <c r="S22" s="1354"/>
      <c r="T22" s="214"/>
    </row>
    <row r="23" spans="2:21" ht="18.75" customHeight="1" x14ac:dyDescent="0.2">
      <c r="B23" s="1354" t="s">
        <v>307</v>
      </c>
      <c r="C23" s="1354"/>
      <c r="D23" s="1354"/>
      <c r="E23" s="1354"/>
      <c r="F23" s="1354"/>
      <c r="G23" s="1354"/>
      <c r="H23" s="1354"/>
      <c r="I23" s="1354"/>
      <c r="J23" s="1354"/>
      <c r="K23" s="1354"/>
      <c r="L23" s="1354"/>
      <c r="M23" s="1354"/>
      <c r="N23" s="1354"/>
      <c r="O23" s="1354"/>
      <c r="P23" s="1354"/>
      <c r="Q23" s="1354"/>
      <c r="R23" s="1354"/>
      <c r="S23" s="1354"/>
      <c r="T23" s="214"/>
    </row>
    <row r="24" spans="2:21" ht="18.75" customHeight="1" x14ac:dyDescent="0.2">
      <c r="B24" s="214"/>
      <c r="C24" s="214"/>
      <c r="D24" s="214"/>
      <c r="E24" s="214"/>
      <c r="F24" s="214"/>
      <c r="G24" s="214"/>
      <c r="H24" s="214"/>
      <c r="I24" s="214"/>
      <c r="J24" s="214"/>
      <c r="K24" s="214"/>
      <c r="L24" s="214"/>
      <c r="M24" s="214"/>
      <c r="N24" s="214"/>
      <c r="O24" s="214"/>
      <c r="P24" s="214"/>
      <c r="Q24" s="214"/>
      <c r="R24" s="214"/>
      <c r="S24" s="214"/>
    </row>
    <row r="25" spans="2:21" ht="18.75" customHeight="1" x14ac:dyDescent="0.2">
      <c r="B25" s="1355" t="s">
        <v>308</v>
      </c>
      <c r="C25" s="1355"/>
      <c r="D25" s="1355"/>
      <c r="E25" s="1355"/>
      <c r="F25" s="1355"/>
      <c r="G25" s="1355"/>
      <c r="H25" s="1355"/>
      <c r="I25" s="1355"/>
      <c r="J25" s="1355"/>
      <c r="K25" s="1355"/>
      <c r="L25" s="1355"/>
      <c r="M25" s="1355"/>
      <c r="N25" s="1355"/>
      <c r="O25" s="1355"/>
      <c r="P25" s="1355"/>
      <c r="Q25" s="1355"/>
      <c r="R25" s="1355"/>
      <c r="S25" s="1355"/>
    </row>
    <row r="26" spans="2:21" ht="18.75" customHeight="1" x14ac:dyDescent="0.2">
      <c r="B26" s="1354" t="s">
        <v>309</v>
      </c>
      <c r="C26" s="1354"/>
      <c r="D26" s="1354"/>
      <c r="E26" s="1354"/>
      <c r="F26" s="1354"/>
      <c r="G26" s="1354"/>
      <c r="H26" s="1354"/>
      <c r="I26" s="1354"/>
      <c r="J26" s="1354"/>
      <c r="K26" s="1354"/>
      <c r="L26" s="1354"/>
      <c r="M26" s="1354"/>
      <c r="N26" s="1354"/>
      <c r="O26" s="1354"/>
      <c r="P26" s="1354"/>
      <c r="Q26" s="1354"/>
      <c r="R26" s="1354"/>
      <c r="S26" s="1354"/>
      <c r="T26" s="1354"/>
      <c r="U26" s="1354"/>
    </row>
    <row r="27" spans="2:21" ht="18.75" customHeight="1" x14ac:dyDescent="0.2">
      <c r="B27" s="1354" t="s">
        <v>310</v>
      </c>
      <c r="C27" s="1354"/>
      <c r="D27" s="1354"/>
      <c r="E27" s="1354"/>
      <c r="F27" s="1354"/>
      <c r="G27" s="1354"/>
      <c r="H27" s="1354"/>
      <c r="I27" s="1354"/>
      <c r="J27" s="1354"/>
      <c r="K27" s="1354"/>
      <c r="L27" s="1354"/>
      <c r="M27" s="1354"/>
      <c r="N27" s="1354"/>
      <c r="O27" s="1354"/>
      <c r="P27" s="1354"/>
      <c r="Q27" s="1354"/>
      <c r="R27" s="1354"/>
      <c r="S27" s="1354"/>
      <c r="T27" s="1354"/>
      <c r="U27" s="1354"/>
    </row>
    <row r="28" spans="2:21" ht="18.75" customHeight="1" x14ac:dyDescent="0.2">
      <c r="B28" s="1354" t="s">
        <v>311</v>
      </c>
      <c r="C28" s="1354"/>
      <c r="D28" s="1354"/>
      <c r="E28" s="1354"/>
      <c r="F28" s="1354"/>
      <c r="G28" s="1354"/>
      <c r="H28" s="1354"/>
      <c r="I28" s="1354"/>
      <c r="J28" s="1354"/>
      <c r="K28" s="1354"/>
      <c r="L28" s="1354"/>
      <c r="M28" s="1354"/>
      <c r="N28" s="1354"/>
      <c r="O28" s="1354"/>
      <c r="P28" s="1354"/>
      <c r="Q28" s="1354"/>
      <c r="R28" s="1354"/>
      <c r="S28" s="1354"/>
      <c r="T28" s="1354"/>
      <c r="U28" s="1354"/>
    </row>
    <row r="29" spans="2:21" ht="18.75" customHeight="1" x14ac:dyDescent="0.2">
      <c r="B29" s="1354" t="s">
        <v>312</v>
      </c>
      <c r="C29" s="1354"/>
      <c r="D29" s="1354"/>
      <c r="E29" s="1354"/>
      <c r="F29" s="1354"/>
      <c r="G29" s="1354"/>
      <c r="H29" s="1354"/>
      <c r="I29" s="1354"/>
      <c r="J29" s="1354"/>
      <c r="K29" s="1354"/>
      <c r="L29" s="1354"/>
      <c r="M29" s="1354"/>
      <c r="N29" s="1354"/>
      <c r="O29" s="1354"/>
      <c r="P29" s="1354"/>
      <c r="Q29" s="1354"/>
      <c r="R29" s="1354"/>
      <c r="S29" s="1354"/>
      <c r="T29" s="1354"/>
      <c r="U29" s="1354"/>
    </row>
    <row r="30" spans="2:21" ht="15" customHeight="1" x14ac:dyDescent="0.2">
      <c r="B30" s="1354" t="s">
        <v>313</v>
      </c>
      <c r="C30" s="1354"/>
      <c r="D30" s="1354"/>
      <c r="E30" s="1354"/>
      <c r="F30" s="1354"/>
      <c r="G30" s="1354"/>
      <c r="H30" s="1354"/>
      <c r="I30" s="1354"/>
      <c r="J30" s="1354"/>
      <c r="K30" s="1354"/>
      <c r="L30" s="1354"/>
      <c r="M30" s="1354"/>
      <c r="N30" s="1354"/>
      <c r="O30" s="1354"/>
      <c r="P30" s="1354"/>
      <c r="Q30" s="1354"/>
      <c r="R30" s="1354"/>
      <c r="S30" s="1354"/>
      <c r="T30" s="1354"/>
      <c r="U30" s="1354"/>
    </row>
    <row r="31" spans="2:21" ht="18.75" customHeight="1" x14ac:dyDescent="0.2">
      <c r="B31" s="1354" t="s">
        <v>314</v>
      </c>
      <c r="C31" s="1354"/>
      <c r="D31" s="1354"/>
      <c r="E31" s="1354"/>
      <c r="F31" s="1354"/>
      <c r="G31" s="1354"/>
      <c r="H31" s="1354"/>
      <c r="I31" s="1354"/>
      <c r="J31" s="1354"/>
      <c r="K31" s="1354"/>
      <c r="L31" s="1354"/>
      <c r="M31" s="1354"/>
      <c r="N31" s="1354"/>
      <c r="O31" s="1354"/>
      <c r="P31" s="1354"/>
      <c r="Q31" s="1354"/>
      <c r="R31" s="1354"/>
      <c r="S31" s="1354"/>
      <c r="T31" s="1354"/>
      <c r="U31" s="1354"/>
    </row>
    <row r="32" spans="2:21" ht="18.75" customHeight="1" x14ac:dyDescent="0.2">
      <c r="B32" s="214"/>
      <c r="C32" s="214"/>
      <c r="D32" s="214"/>
      <c r="E32" s="214"/>
      <c r="F32" s="214"/>
      <c r="G32" s="214"/>
      <c r="H32" s="214"/>
      <c r="I32" s="214"/>
      <c r="J32" s="214"/>
      <c r="K32" s="214"/>
      <c r="L32" s="214"/>
      <c r="M32" s="214"/>
      <c r="N32" s="214"/>
      <c r="O32" s="214"/>
      <c r="P32" s="214"/>
      <c r="Q32" s="214"/>
      <c r="R32" s="214"/>
      <c r="S32" s="214"/>
    </row>
    <row r="33" spans="15:17" ht="15.95" customHeight="1" x14ac:dyDescent="0.2">
      <c r="O33" s="215"/>
      <c r="Q33" s="215"/>
    </row>
    <row r="34" spans="15:17" ht="15.95" customHeight="1" x14ac:dyDescent="0.2"/>
    <row r="35" spans="15:17" ht="15.95" customHeight="1" x14ac:dyDescent="0.2"/>
    <row r="36" spans="15:17" ht="15.95" customHeight="1" x14ac:dyDescent="0.2"/>
    <row r="37" spans="15:17" ht="15.95" customHeight="1" x14ac:dyDescent="0.2"/>
    <row r="38" spans="15:17" ht="15.95" customHeight="1" x14ac:dyDescent="0.2"/>
    <row r="39" spans="15:17" ht="15.95" customHeight="1" x14ac:dyDescent="0.2"/>
    <row r="40" spans="15:17" ht="18" customHeight="1" x14ac:dyDescent="0.2"/>
  </sheetData>
  <mergeCells count="27">
    <mergeCell ref="B8:S8"/>
    <mergeCell ref="B2:R2"/>
    <mergeCell ref="C3:E3"/>
    <mergeCell ref="B5:P5"/>
    <mergeCell ref="Q5:S5"/>
    <mergeCell ref="B7:S7"/>
    <mergeCell ref="B21:T21"/>
    <mergeCell ref="B9:S9"/>
    <mergeCell ref="B10:S10"/>
    <mergeCell ref="B11:S11"/>
    <mergeCell ref="B12:S12"/>
    <mergeCell ref="B13:S13"/>
    <mergeCell ref="B14:S14"/>
    <mergeCell ref="B16:S16"/>
    <mergeCell ref="B17:S17"/>
    <mergeCell ref="B18:S18"/>
    <mergeCell ref="B19:S19"/>
    <mergeCell ref="B20:S20"/>
    <mergeCell ref="B29:U29"/>
    <mergeCell ref="B30:U30"/>
    <mergeCell ref="B31:U31"/>
    <mergeCell ref="B22:S22"/>
    <mergeCell ref="B23:S23"/>
    <mergeCell ref="B25:S25"/>
    <mergeCell ref="B26:U26"/>
    <mergeCell ref="B27:U27"/>
    <mergeCell ref="B28:U28"/>
  </mergeCells>
  <hyperlinks>
    <hyperlink ref="B18:S18" location="'21solsaad'!A1" display="2.1. SOLICITUDES." xr:uid="{00000000-0004-0000-0F00-000000000000}"/>
    <hyperlink ref="B19:S19" location="'22solcasaadpot'!A1" display="2.2. SOLICITUDES EN RELACIÓN A LA POBLACIÓN POTENCIALMENTE DEPENDIENTE DE LAS COMUNIDADES AUTÓNOMAS." xr:uid="{00000000-0004-0000-0F00-000001000000}"/>
    <hyperlink ref="B17:T17" location="'20pobl'!A1" display="2.0. POBLACIÓN DE LAS COMUNIDADES AUTÓNOMAS POR SEXO Y TRAMOS DE EDAD" xr:uid="{00000000-0004-0000-0F00-000002000000}"/>
    <hyperlink ref="B20:T20" location="'23solcasaad'!A1" display="2.3. SOLICITUDES DE LAS COMUNIDADES AUTÓNOMAS POR SEXO Y TRAMOS DE EDAD" xr:uid="{00000000-0004-0000-0F00-000003000000}"/>
    <hyperlink ref="B27:S27" location="'8dictcasaadpot'!A1" display="1.8. RESOLUCIONES EN RELACIÓN A LA POBLACIÓN POTENCIALMENTE DEPENDIENTE DE LAS COMUNIDAES AUTÓNOMAS." xr:uid="{00000000-0004-0000-0F00-000004000000}"/>
    <hyperlink ref="B23:S23" location="'26perfsaad'!A1" display="2.6. PERFIL DE LA PERSONA SOLICITANTE: SEXO Y EDAD. " xr:uid="{00000000-0004-0000-0F00-000005000000}"/>
    <hyperlink ref="B26:S26" location="'6dictsaad'!A1" display="1.6., 1.6.a., 1.6.b. RESOLUCIONES. GRÁFICO DE RESOLUCIONES Y BENEFICIARIOS CON DERECHO POR GRADO" xr:uid="{00000000-0004-0000-0F00-000006000000}"/>
    <hyperlink ref="B28:T28" location="'33dictcasaad'!A1" display="3.3., 3.3.a.-3.3.d. RESOLUCIONES DE GRADO DE LAS COMUNIDADES AUTÓNOMAS POR SEXO, TRAMOS DE EDAD Y GRADO" xr:uid="{00000000-0004-0000-0F00-000007000000}"/>
    <hyperlink ref="B29:T29" location="'9adictcasaad'!A1" display="1.9.2.a., 1.9.2.b. RESOLUCIONES EN RELACIÓN A LA POBLACIÓN DE LAS COMUNIDADES AUTÓNOMAS POR TRAMOS DE EDAD. GRÁFICO" xr:uid="{00000000-0004-0000-0F00-000008000000}"/>
    <hyperlink ref="B31:S31" location="'36perfresol'!A1" display="3.6., 3.6.a., 3.6.b. PERFIL DE LA PERSONA CON RESOLUCIÓN DE GRADO: SEXO Y EDAD. GRÁFICO" xr:uid="{00000000-0004-0000-0F00-000009000000}"/>
    <hyperlink ref="B30:S30" location="'35ResolGraAltaBaj'!A1" display="3.5. ALTAS Y BAJAS DE RESOLUCIONES DE GRADO EN EL ÚLTIMO MES " xr:uid="{00000000-0004-0000-0F00-00000A000000}"/>
    <hyperlink ref="B8:S8" location="EVO!A1" display="1.1. EVOLUCIÓN DE LAS PRINCIPALES VARIABLES" xr:uid="{00000000-0004-0000-0F00-00000B000000}"/>
    <hyperlink ref="B9:S9" location="EVO!A1" display="1.1. EVOLUCIÓN DE LAS PRINCIPALES VARIABLES" xr:uid="{00000000-0004-0000-0F00-00000C000000}"/>
    <hyperlink ref="B10:S10" location="EVO_resol!A1" display="1.3. EVOLUCIÓN DE LAS RESOLUCIONES DE GRADO POR COMUNIDADES AUTÓNOMAS." xr:uid="{00000000-0004-0000-0F00-00000D000000}"/>
    <hyperlink ref="B11:S11" location="EVO_derecho!A1" display="1.4. EVOLUCIÓN DE LAS PERSONAS CON DERECHO A PRESTACIÓN POR COMUNIDADES AUTÓNOMAS." xr:uid="{00000000-0004-0000-0F00-00000E000000}"/>
    <hyperlink ref="B12:S12" location="EVO_resolPIA!A1" display="1.5. EVOLUCIÓN DE LAS RESOLUCIONES DE PIA POR COMUNIDADES AUTÓNOMAS." xr:uid="{00000000-0004-0000-0F00-00000F000000}"/>
    <hyperlink ref="B13:S13" location="EVO_sinPIA!A1" display="1.6. EVOLUCIÓN DE LAS PERSONAS CON DERECHO A PRESTACIÓN PENDIENTES DE PIA POR COMUNIDADES AUTÓNOMAS." xr:uid="{00000000-0004-0000-0F00-000010000000}"/>
    <hyperlink ref="B14:S14" location="EVO_prest!A1" display="1.7. EVOLUCIÓN DE LAS PRESTACIONES POR COMUNIDADES AUTÓNOMAS." xr:uid="{00000000-0004-0000-0F00-000011000000}"/>
    <hyperlink ref="B22:S22" location="'25solaltabaja'!A1" display="2.5. ALTAS Y BAJAS DE SOLICITUDES EN EL ÚLTIMO MES " xr:uid="{00000000-0004-0000-0F00-000012000000}"/>
    <hyperlink ref="B26:U26" location="'31dictsaad'!A1" display="3.1., 3.1.a., 3.1.b. RESOLUCIONES DE GRADO. GRÁFICO DE RESOLUCIONES DE GRADO Y PERSONAS BENEFICIARIAS CON DERECHO POR GRADO" xr:uid="{00000000-0004-0000-0F00-000013000000}"/>
    <hyperlink ref="B27:T27" location="'32dictcasaadpot'!A1" display="3.2. RESOLUCIONES DE GRADO EN RELACIÓN A LA POBLACIÓN POTENCIALMENTE DEPENDIENTE DE LAS COMUNIDAES AUTÓNOMAS." xr:uid="{00000000-0004-0000-0F00-000014000000}"/>
    <hyperlink ref="B29:U29" location="'34adictcasaad'!A1" display="3.4.a., 3.4.b. RESOLUCIONES DE GRADO EN RELACIÓN A LA POBLACIÓN DE LAS COMUNIDADES AUTÓNOMAS POR TRAMOS DE EDAD. GRÁFICO" xr:uid="{00000000-0004-0000-0F00-000015000000}"/>
    <hyperlink ref="B21:T21" location="'24solcasaad_pobl'!A1" display="2.4.a., 2.4.b. SOLICITUDES EN RELACIÓN A LA POBLACIÓN DE LAS COMUNIDADES AUTÓNOMAS POR TRAMOS DE EDAD. GRÁFICO" xr:uid="{00000000-0004-0000-0F00-000016000000}"/>
  </hyperlinks>
  <printOptions horizontalCentered="1"/>
  <pageMargins left="0" right="0" top="0.43307086614173229" bottom="0.43307086614173229" header="0" footer="0"/>
  <pageSetup paperSize="9" scale="8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7">
    <tabColor theme="0"/>
    <pageSetUpPr fitToPage="1"/>
  </sheetPr>
  <dimension ref="A1:Z44"/>
  <sheetViews>
    <sheetView zoomScale="90" zoomScaleNormal="90" zoomScaleSheetLayoutView="100" workbookViewId="0"/>
  </sheetViews>
  <sheetFormatPr baseColWidth="10" defaultColWidth="11.42578125" defaultRowHeight="15" x14ac:dyDescent="0.25"/>
  <cols>
    <col min="1" max="1" width="1" style="666" customWidth="1"/>
    <col min="2" max="2" width="28.7109375" style="666" customWidth="1"/>
    <col min="3" max="3" width="0.5703125" style="666" customWidth="1"/>
    <col min="4" max="4" width="10.140625" style="666" customWidth="1"/>
    <col min="5" max="5" width="8.85546875" style="666" customWidth="1"/>
    <col min="6" max="6" width="0.5703125" style="666" customWidth="1"/>
    <col min="7" max="7" width="1.28515625" style="666" hidden="1" customWidth="1"/>
    <col min="8" max="8" width="10.42578125" style="666" customWidth="1"/>
    <col min="9" max="9" width="10.7109375" style="666" customWidth="1"/>
    <col min="10" max="10" width="0.5703125" style="666" customWidth="1"/>
    <col min="11" max="11" width="10.140625" style="666" customWidth="1"/>
    <col min="12" max="12" width="11.5703125" style="666" customWidth="1"/>
    <col min="13" max="13" width="0.5703125" style="666" customWidth="1"/>
    <col min="14" max="14" width="8.85546875" style="666" customWidth="1"/>
    <col min="15" max="15" width="8.42578125" style="666" customWidth="1"/>
    <col min="16" max="16" width="0.5703125" style="666" customWidth="1"/>
    <col min="17" max="17" width="9.7109375" style="666" customWidth="1"/>
    <col min="18" max="18" width="8.42578125" style="666" customWidth="1"/>
    <col min="19" max="19" width="0.28515625" style="666" customWidth="1"/>
    <col min="20" max="20" width="12.42578125" style="666" customWidth="1"/>
    <col min="21" max="21" width="8.42578125" style="666" customWidth="1"/>
    <col min="22" max="22" width="0.5703125" style="666" customWidth="1"/>
    <col min="23" max="23" width="9.7109375" style="666" customWidth="1"/>
    <col min="24" max="24" width="8.42578125" style="666" customWidth="1"/>
    <col min="25" max="25" width="11.42578125" style="666"/>
    <col min="26" max="26" width="11.42578125" style="700"/>
    <col min="27" max="16384" width="11.42578125" style="666"/>
  </cols>
  <sheetData>
    <row r="1" spans="1:26" ht="9.75" customHeight="1" x14ac:dyDescent="0.25"/>
    <row r="2" spans="1:26" s="619" customFormat="1" ht="49.5" customHeight="1" x14ac:dyDescent="0.25">
      <c r="B2" s="1478"/>
      <c r="C2" s="1478"/>
      <c r="D2" s="1478"/>
      <c r="E2" s="1478"/>
      <c r="F2" s="1478"/>
      <c r="G2" s="667"/>
      <c r="H2" s="1487"/>
      <c r="I2" s="1487"/>
      <c r="J2" s="1487"/>
      <c r="K2" s="1487"/>
      <c r="L2" s="1487"/>
      <c r="M2" s="1487"/>
      <c r="N2" s="1487"/>
      <c r="O2" s="1487"/>
      <c r="P2" s="667"/>
      <c r="Q2" s="667"/>
      <c r="R2" s="667"/>
      <c r="T2" s="618"/>
      <c r="U2" s="667"/>
      <c r="V2" s="667"/>
      <c r="W2" s="667"/>
      <c r="X2" s="667"/>
      <c r="Z2" s="1221"/>
    </row>
    <row r="3" spans="1:26" s="619" customFormat="1" ht="3" customHeight="1" x14ac:dyDescent="0.25">
      <c r="B3" s="618"/>
      <c r="C3" s="618"/>
      <c r="D3" s="618"/>
      <c r="E3" s="618"/>
      <c r="F3" s="618"/>
      <c r="G3" s="667"/>
      <c r="H3" s="667"/>
      <c r="I3" s="667"/>
      <c r="J3" s="667"/>
      <c r="K3" s="618"/>
      <c r="L3" s="667"/>
      <c r="M3" s="667"/>
      <c r="N3" s="618"/>
      <c r="O3" s="667"/>
      <c r="P3" s="667"/>
      <c r="Q3" s="667"/>
      <c r="R3" s="667"/>
      <c r="T3" s="618"/>
      <c r="U3" s="667"/>
      <c r="V3" s="667"/>
      <c r="W3" s="667"/>
      <c r="X3" s="667"/>
      <c r="Z3" s="1221"/>
    </row>
    <row r="4" spans="1:26" s="623" customFormat="1" ht="15" customHeight="1" x14ac:dyDescent="0.2">
      <c r="B4" s="1480" t="s">
        <v>399</v>
      </c>
      <c r="C4" s="1480"/>
      <c r="D4" s="1480"/>
      <c r="E4" s="1480"/>
      <c r="F4" s="1480"/>
      <c r="G4" s="1480"/>
      <c r="H4" s="1480"/>
      <c r="I4" s="1480"/>
      <c r="J4" s="1480"/>
      <c r="K4" s="1480"/>
      <c r="L4" s="1480"/>
      <c r="M4" s="1480"/>
      <c r="N4" s="1480"/>
      <c r="O4" s="1480"/>
      <c r="P4" s="1480"/>
      <c r="Q4" s="1480"/>
      <c r="R4" s="1480"/>
      <c r="S4" s="1480"/>
      <c r="T4" s="1480"/>
      <c r="U4" s="1480"/>
      <c r="V4" s="1480"/>
      <c r="W4" s="1480"/>
      <c r="X4" s="1480"/>
      <c r="Z4" s="1221"/>
    </row>
    <row r="5" spans="1:26" s="623" customFormat="1" ht="15" customHeight="1" x14ac:dyDescent="0.2">
      <c r="B5" s="1415" t="str">
        <f>porsaad!$B$6</f>
        <v>Situación a 31 de julio de 2024</v>
      </c>
      <c r="C5" s="1415"/>
      <c r="D5" s="1415"/>
      <c r="E5" s="1415"/>
      <c r="F5" s="1415"/>
      <c r="G5" s="1415"/>
      <c r="H5" s="1415"/>
      <c r="I5" s="1415"/>
      <c r="J5" s="1415"/>
      <c r="K5" s="1415"/>
      <c r="L5" s="1415"/>
      <c r="M5" s="1415"/>
      <c r="N5" s="1415"/>
      <c r="O5" s="1415"/>
      <c r="P5" s="1415"/>
      <c r="Q5" s="1415"/>
      <c r="R5" s="1415"/>
      <c r="S5" s="1415"/>
      <c r="T5" s="1415"/>
      <c r="U5" s="1415"/>
      <c r="V5" s="1415"/>
      <c r="W5" s="1415"/>
      <c r="X5" s="1415"/>
      <c r="Z5" s="1221"/>
    </row>
    <row r="6" spans="1:26" s="623" customFormat="1" ht="4.5" customHeight="1" x14ac:dyDescent="0.2">
      <c r="G6" s="668"/>
      <c r="H6" s="668"/>
      <c r="I6" s="668"/>
      <c r="J6" s="668"/>
      <c r="K6" s="668"/>
      <c r="L6" s="668"/>
      <c r="M6" s="668"/>
      <c r="N6" s="668"/>
      <c r="O6" s="668"/>
      <c r="P6" s="668"/>
      <c r="Q6" s="668"/>
      <c r="R6" s="668"/>
      <c r="T6" s="668"/>
      <c r="U6" s="668"/>
      <c r="V6" s="668"/>
      <c r="W6" s="668"/>
      <c r="X6" s="668"/>
      <c r="Z6" s="1221"/>
    </row>
    <row r="7" spans="1:26" s="628" customFormat="1" ht="52.5" customHeight="1" x14ac:dyDescent="0.25">
      <c r="A7" s="661"/>
      <c r="B7" s="1488" t="s">
        <v>12</v>
      </c>
      <c r="C7" s="625"/>
      <c r="D7" s="1490" t="s">
        <v>29</v>
      </c>
      <c r="E7" s="1491"/>
      <c r="F7" s="669"/>
      <c r="G7" s="670"/>
      <c r="H7" s="1490" t="s">
        <v>244</v>
      </c>
      <c r="I7" s="1491"/>
      <c r="J7" s="627"/>
      <c r="K7" s="1490" t="s">
        <v>31</v>
      </c>
      <c r="L7" s="1491"/>
      <c r="M7" s="627"/>
      <c r="N7" s="1490" t="s">
        <v>49</v>
      </c>
      <c r="O7" s="1491"/>
      <c r="P7" s="627"/>
      <c r="Q7" s="1490" t="s">
        <v>50</v>
      </c>
      <c r="R7" s="1491"/>
      <c r="T7" s="1492" t="s">
        <v>51</v>
      </c>
      <c r="U7" s="1493"/>
      <c r="V7" s="627"/>
      <c r="W7" s="1490" t="s">
        <v>113</v>
      </c>
      <c r="X7" s="1491"/>
      <c r="Z7" s="1222"/>
    </row>
    <row r="8" spans="1:26" s="628" customFormat="1" ht="36" customHeight="1" x14ac:dyDescent="0.25">
      <c r="A8" s="661"/>
      <c r="B8" s="1489"/>
      <c r="D8" s="710" t="s">
        <v>9</v>
      </c>
      <c r="E8" s="712" t="s">
        <v>10</v>
      </c>
      <c r="F8" s="669"/>
      <c r="G8" s="670"/>
      <c r="H8" s="711" t="s">
        <v>9</v>
      </c>
      <c r="I8" s="713" t="s">
        <v>187</v>
      </c>
      <c r="J8" s="671"/>
      <c r="K8" s="710" t="s">
        <v>9</v>
      </c>
      <c r="L8" s="712" t="s">
        <v>479</v>
      </c>
      <c r="M8" s="671"/>
      <c r="N8" s="710" t="s">
        <v>9</v>
      </c>
      <c r="O8" s="712" t="s">
        <v>479</v>
      </c>
      <c r="P8" s="671"/>
      <c r="Q8" s="710" t="s">
        <v>9</v>
      </c>
      <c r="R8" s="712" t="s">
        <v>479</v>
      </c>
      <c r="T8" s="710" t="s">
        <v>9</v>
      </c>
      <c r="U8" s="712" t="s">
        <v>479</v>
      </c>
      <c r="V8" s="671"/>
      <c r="W8" s="710" t="s">
        <v>9</v>
      </c>
      <c r="X8" s="712" t="s">
        <v>479</v>
      </c>
      <c r="Z8" s="1222" t="s">
        <v>480</v>
      </c>
    </row>
    <row r="9" spans="1:26" s="631" customFormat="1" ht="4.5" customHeight="1" x14ac:dyDescent="0.25">
      <c r="A9" s="662"/>
      <c r="B9" s="630"/>
      <c r="D9" s="630"/>
      <c r="E9" s="630"/>
      <c r="F9" s="672"/>
      <c r="H9" s="672"/>
      <c r="I9" s="630"/>
      <c r="J9" s="630"/>
      <c r="K9" s="672"/>
      <c r="L9" s="630"/>
      <c r="M9" s="630"/>
      <c r="N9" s="672"/>
      <c r="O9" s="630"/>
      <c r="P9" s="630"/>
      <c r="Q9" s="630"/>
      <c r="R9" s="630"/>
      <c r="T9" s="672"/>
      <c r="U9" s="630"/>
      <c r="V9" s="630"/>
      <c r="W9" s="630"/>
      <c r="X9" s="630"/>
      <c r="Z9" s="697"/>
    </row>
    <row r="10" spans="1:26" s="633" customFormat="1" ht="18" customHeight="1" x14ac:dyDescent="0.2">
      <c r="A10" s="673"/>
      <c r="B10" s="674" t="s">
        <v>8</v>
      </c>
      <c r="D10" s="675">
        <v>411417</v>
      </c>
      <c r="E10" s="676">
        <v>19.38953300679454</v>
      </c>
      <c r="F10" s="677"/>
      <c r="G10" s="678"/>
      <c r="H10" s="675">
        <v>374894</v>
      </c>
      <c r="I10" s="676">
        <v>91.122632268476991</v>
      </c>
      <c r="J10" s="679"/>
      <c r="K10" s="675">
        <v>77975</v>
      </c>
      <c r="L10" s="676">
        <v>20.799212577421883</v>
      </c>
      <c r="M10" s="680">
        <v>53364</v>
      </c>
      <c r="N10" s="675">
        <v>137277</v>
      </c>
      <c r="O10" s="676">
        <v>36.617550560958563</v>
      </c>
      <c r="P10" s="678">
        <v>53364</v>
      </c>
      <c r="Q10" s="675">
        <v>90980</v>
      </c>
      <c r="R10" s="676">
        <f t="shared" ref="R10:R27" si="0">Q10*100/H10</f>
        <v>24.268193142594974</v>
      </c>
      <c r="S10" s="681"/>
      <c r="T10" s="675">
        <f t="shared" ref="T10:T27" si="1">K10+N10+Q10</f>
        <v>306232</v>
      </c>
      <c r="U10" s="676">
        <f>T10*100/H10</f>
        <v>81.684956280975427</v>
      </c>
      <c r="V10" s="678">
        <v>53364</v>
      </c>
      <c r="W10" s="675">
        <v>68662</v>
      </c>
      <c r="X10" s="676">
        <f>W10*100/H10</f>
        <v>18.315043719024576</v>
      </c>
      <c r="Z10" s="854"/>
    </row>
    <row r="11" spans="1:26" s="633" customFormat="1" ht="18" customHeight="1" x14ac:dyDescent="0.2">
      <c r="A11" s="673"/>
      <c r="B11" s="682" t="s">
        <v>7</v>
      </c>
      <c r="D11" s="683">
        <v>57063</v>
      </c>
      <c r="E11" s="684">
        <v>2.6893028775347561</v>
      </c>
      <c r="F11" s="677"/>
      <c r="G11" s="678"/>
      <c r="H11" s="683">
        <v>50437</v>
      </c>
      <c r="I11" s="684">
        <v>88.388272610973843</v>
      </c>
      <c r="J11" s="679"/>
      <c r="K11" s="683">
        <v>12482</v>
      </c>
      <c r="L11" s="684">
        <v>24.747705057794875</v>
      </c>
      <c r="M11" s="680">
        <v>5161</v>
      </c>
      <c r="N11" s="683">
        <v>15196</v>
      </c>
      <c r="O11" s="684">
        <v>30.128675377203244</v>
      </c>
      <c r="P11" s="678">
        <v>5161</v>
      </c>
      <c r="Q11" s="683">
        <v>14772</v>
      </c>
      <c r="R11" s="684">
        <f t="shared" si="0"/>
        <v>29.288022681761404</v>
      </c>
      <c r="S11" s="681"/>
      <c r="T11" s="683">
        <f t="shared" si="1"/>
        <v>42450</v>
      </c>
      <c r="U11" s="684">
        <f t="shared" ref="U11:U27" si="2">T11*100/H11</f>
        <v>84.164403116759516</v>
      </c>
      <c r="V11" s="678">
        <v>5161</v>
      </c>
      <c r="W11" s="683">
        <v>7987</v>
      </c>
      <c r="X11" s="684">
        <f t="shared" ref="X11:X27" si="3">W11*100/H11</f>
        <v>15.835596883240479</v>
      </c>
      <c r="Z11" s="854"/>
    </row>
    <row r="12" spans="1:26" s="633" customFormat="1" ht="18" customHeight="1" x14ac:dyDescent="0.2">
      <c r="A12" s="673"/>
      <c r="B12" s="682" t="s">
        <v>37</v>
      </c>
      <c r="D12" s="683">
        <v>49263</v>
      </c>
      <c r="E12" s="684">
        <v>2.3216993087639048</v>
      </c>
      <c r="F12" s="677"/>
      <c r="G12" s="678"/>
      <c r="H12" s="683">
        <v>41301</v>
      </c>
      <c r="I12" s="684">
        <v>83.83776871079715</v>
      </c>
      <c r="J12" s="679"/>
      <c r="K12" s="683">
        <v>7884</v>
      </c>
      <c r="L12" s="684">
        <v>19.089126171279144</v>
      </c>
      <c r="M12" s="680">
        <v>3593</v>
      </c>
      <c r="N12" s="683">
        <v>10825</v>
      </c>
      <c r="O12" s="684">
        <v>26.210019127866154</v>
      </c>
      <c r="P12" s="678">
        <v>3593</v>
      </c>
      <c r="Q12" s="683">
        <v>13504</v>
      </c>
      <c r="R12" s="684">
        <f t="shared" si="0"/>
        <v>32.696544877847991</v>
      </c>
      <c r="S12" s="681"/>
      <c r="T12" s="683">
        <f t="shared" si="1"/>
        <v>32213</v>
      </c>
      <c r="U12" s="684">
        <f t="shared" si="2"/>
        <v>77.995690176993293</v>
      </c>
      <c r="V12" s="678">
        <v>3593</v>
      </c>
      <c r="W12" s="683">
        <v>9088</v>
      </c>
      <c r="X12" s="684">
        <f t="shared" si="3"/>
        <v>22.004309823006707</v>
      </c>
      <c r="Z12" s="854"/>
    </row>
    <row r="13" spans="1:26" s="633" customFormat="1" ht="18" customHeight="1" x14ac:dyDescent="0.2">
      <c r="A13" s="673"/>
      <c r="B13" s="682" t="s">
        <v>38</v>
      </c>
      <c r="D13" s="683">
        <v>45432</v>
      </c>
      <c r="E13" s="684">
        <v>2.1411494021022213</v>
      </c>
      <c r="F13" s="677"/>
      <c r="G13" s="678"/>
      <c r="H13" s="683">
        <v>43076</v>
      </c>
      <c r="I13" s="684">
        <v>94.814227857017087</v>
      </c>
      <c r="J13" s="679"/>
      <c r="K13" s="683">
        <v>8601</v>
      </c>
      <c r="L13" s="684">
        <v>19.967035007893028</v>
      </c>
      <c r="M13" s="680">
        <v>2742</v>
      </c>
      <c r="N13" s="683">
        <v>11394</v>
      </c>
      <c r="O13" s="684">
        <v>26.45092394837032</v>
      </c>
      <c r="P13" s="678">
        <v>2742</v>
      </c>
      <c r="Q13" s="683">
        <v>15048</v>
      </c>
      <c r="R13" s="684">
        <f t="shared" si="0"/>
        <v>34.933605720122571</v>
      </c>
      <c r="S13" s="681"/>
      <c r="T13" s="683">
        <f t="shared" si="1"/>
        <v>35043</v>
      </c>
      <c r="U13" s="684">
        <f t="shared" si="2"/>
        <v>81.351564676385919</v>
      </c>
      <c r="V13" s="678">
        <v>2742</v>
      </c>
      <c r="W13" s="683">
        <v>8033</v>
      </c>
      <c r="X13" s="684">
        <f t="shared" si="3"/>
        <v>18.648435323614077</v>
      </c>
      <c r="Z13" s="854"/>
    </row>
    <row r="14" spans="1:26" s="633" customFormat="1" ht="18" customHeight="1" x14ac:dyDescent="0.2">
      <c r="A14" s="673"/>
      <c r="B14" s="682" t="s">
        <v>6</v>
      </c>
      <c r="D14" s="683">
        <v>71366</v>
      </c>
      <c r="E14" s="684">
        <v>3.3633841396026396</v>
      </c>
      <c r="F14" s="677"/>
      <c r="G14" s="678"/>
      <c r="H14" s="683">
        <v>55884</v>
      </c>
      <c r="I14" s="684">
        <v>78.30619622789564</v>
      </c>
      <c r="J14" s="679"/>
      <c r="K14" s="683">
        <v>16108</v>
      </c>
      <c r="L14" s="684">
        <v>28.823992556008875</v>
      </c>
      <c r="M14" s="680">
        <v>7296</v>
      </c>
      <c r="N14" s="683">
        <v>17378</v>
      </c>
      <c r="O14" s="684">
        <v>31.096557154104932</v>
      </c>
      <c r="P14" s="678">
        <v>7296</v>
      </c>
      <c r="Q14" s="683">
        <v>15828</v>
      </c>
      <c r="R14" s="684">
        <f t="shared" si="0"/>
        <v>28.322954691861714</v>
      </c>
      <c r="S14" s="681"/>
      <c r="T14" s="683">
        <f t="shared" si="1"/>
        <v>49314</v>
      </c>
      <c r="U14" s="684">
        <f t="shared" si="2"/>
        <v>88.243504401975514</v>
      </c>
      <c r="V14" s="678">
        <v>7296</v>
      </c>
      <c r="W14" s="683">
        <v>6570</v>
      </c>
      <c r="X14" s="684">
        <f t="shared" si="3"/>
        <v>11.756495598024479</v>
      </c>
      <c r="Z14" s="854"/>
    </row>
    <row r="15" spans="1:26" s="633" customFormat="1" ht="18" customHeight="1" x14ac:dyDescent="0.2">
      <c r="A15" s="673"/>
      <c r="B15" s="682" t="s">
        <v>5</v>
      </c>
      <c r="D15" s="683">
        <v>24038</v>
      </c>
      <c r="E15" s="684">
        <v>1.1328787930915036</v>
      </c>
      <c r="F15" s="677"/>
      <c r="G15" s="678"/>
      <c r="H15" s="683">
        <v>23141</v>
      </c>
      <c r="I15" s="684">
        <v>96.268408353440392</v>
      </c>
      <c r="J15" s="679"/>
      <c r="K15" s="683">
        <v>5509</v>
      </c>
      <c r="L15" s="684">
        <v>23.806231364245278</v>
      </c>
      <c r="M15" s="680">
        <v>3462</v>
      </c>
      <c r="N15" s="683">
        <v>7992</v>
      </c>
      <c r="O15" s="684">
        <v>34.536104749146538</v>
      </c>
      <c r="P15" s="678">
        <v>3462</v>
      </c>
      <c r="Q15" s="683">
        <v>5097</v>
      </c>
      <c r="R15" s="684">
        <f t="shared" si="0"/>
        <v>22.025841579879867</v>
      </c>
      <c r="S15" s="681"/>
      <c r="T15" s="683">
        <f t="shared" si="1"/>
        <v>18598</v>
      </c>
      <c r="U15" s="684">
        <f t="shared" si="2"/>
        <v>80.368177693271676</v>
      </c>
      <c r="V15" s="678">
        <v>3462</v>
      </c>
      <c r="W15" s="683">
        <v>4543</v>
      </c>
      <c r="X15" s="684">
        <f t="shared" si="3"/>
        <v>19.631822306728317</v>
      </c>
      <c r="Z15" s="854"/>
    </row>
    <row r="16" spans="1:26" s="633" customFormat="1" ht="18" customHeight="1" x14ac:dyDescent="0.2">
      <c r="A16" s="673"/>
      <c r="B16" s="682" t="s">
        <v>4</v>
      </c>
      <c r="D16" s="683">
        <v>159998</v>
      </c>
      <c r="E16" s="684">
        <v>7.540491768743423</v>
      </c>
      <c r="F16" s="677"/>
      <c r="G16" s="678"/>
      <c r="H16" s="683">
        <v>153594</v>
      </c>
      <c r="I16" s="684">
        <v>95.997449968124599</v>
      </c>
      <c r="J16" s="679"/>
      <c r="K16" s="683">
        <v>34890</v>
      </c>
      <c r="L16" s="684">
        <v>22.715731083245441</v>
      </c>
      <c r="M16" s="680">
        <v>14325</v>
      </c>
      <c r="N16" s="683">
        <v>41092</v>
      </c>
      <c r="O16" s="684">
        <v>26.753649231089756</v>
      </c>
      <c r="P16" s="678">
        <v>14325</v>
      </c>
      <c r="Q16" s="683">
        <v>49152</v>
      </c>
      <c r="R16" s="684">
        <f t="shared" si="0"/>
        <v>32.00125004883003</v>
      </c>
      <c r="S16" s="681"/>
      <c r="T16" s="683">
        <f t="shared" si="1"/>
        <v>125134</v>
      </c>
      <c r="U16" s="684">
        <f t="shared" si="2"/>
        <v>81.470630363165228</v>
      </c>
      <c r="V16" s="678">
        <v>14325</v>
      </c>
      <c r="W16" s="683">
        <v>28460</v>
      </c>
      <c r="X16" s="684">
        <f t="shared" si="3"/>
        <v>18.529369636834772</v>
      </c>
      <c r="Z16" s="854"/>
    </row>
    <row r="17" spans="1:26" s="633" customFormat="1" ht="18" customHeight="1" x14ac:dyDescent="0.2">
      <c r="A17" s="673"/>
      <c r="B17" s="682" t="s">
        <v>40</v>
      </c>
      <c r="D17" s="683">
        <v>98427</v>
      </c>
      <c r="E17" s="684">
        <v>4.6387328799241798</v>
      </c>
      <c r="F17" s="677"/>
      <c r="G17" s="678"/>
      <c r="H17" s="683">
        <v>95703</v>
      </c>
      <c r="I17" s="684">
        <v>97.232466701210029</v>
      </c>
      <c r="J17" s="679"/>
      <c r="K17" s="683">
        <v>23365</v>
      </c>
      <c r="L17" s="684">
        <v>24.414072704094959</v>
      </c>
      <c r="M17" s="680">
        <v>9188</v>
      </c>
      <c r="N17" s="683">
        <v>25747</v>
      </c>
      <c r="O17" s="684">
        <v>26.903022893744186</v>
      </c>
      <c r="P17" s="678">
        <v>9188</v>
      </c>
      <c r="Q17" s="683">
        <v>29413</v>
      </c>
      <c r="R17" s="684">
        <f t="shared" si="0"/>
        <v>30.733623815345393</v>
      </c>
      <c r="S17" s="681"/>
      <c r="T17" s="683">
        <f t="shared" si="1"/>
        <v>78525</v>
      </c>
      <c r="U17" s="684">
        <f t="shared" si="2"/>
        <v>82.050719413184538</v>
      </c>
      <c r="V17" s="678">
        <v>9188</v>
      </c>
      <c r="W17" s="683">
        <v>17178</v>
      </c>
      <c r="X17" s="684">
        <f t="shared" si="3"/>
        <v>17.949280586815462</v>
      </c>
      <c r="Z17" s="854"/>
    </row>
    <row r="18" spans="1:26" s="633" customFormat="1" ht="18" customHeight="1" x14ac:dyDescent="0.2">
      <c r="A18" s="673"/>
      <c r="B18" s="682" t="s">
        <v>41</v>
      </c>
      <c r="D18" s="683">
        <v>371456</v>
      </c>
      <c r="E18" s="684">
        <v>17.506224518121208</v>
      </c>
      <c r="F18" s="677"/>
      <c r="G18" s="678"/>
      <c r="H18" s="683">
        <v>341024</v>
      </c>
      <c r="I18" s="684">
        <v>91.807374224672643</v>
      </c>
      <c r="J18" s="679"/>
      <c r="K18" s="683">
        <v>49554</v>
      </c>
      <c r="L18" s="684">
        <v>14.530942103781552</v>
      </c>
      <c r="M18" s="680">
        <v>34612</v>
      </c>
      <c r="N18" s="683">
        <v>99569</v>
      </c>
      <c r="O18" s="684">
        <v>29.197065309186449</v>
      </c>
      <c r="P18" s="678">
        <v>34612</v>
      </c>
      <c r="Q18" s="683">
        <v>111395</v>
      </c>
      <c r="R18" s="684">
        <f t="shared" si="0"/>
        <v>32.664856432391858</v>
      </c>
      <c r="S18" s="681"/>
      <c r="T18" s="683">
        <f t="shared" si="1"/>
        <v>260518</v>
      </c>
      <c r="U18" s="684">
        <f t="shared" si="2"/>
        <v>76.392863845359855</v>
      </c>
      <c r="V18" s="678">
        <v>34612</v>
      </c>
      <c r="W18" s="683">
        <v>80506</v>
      </c>
      <c r="X18" s="684">
        <f t="shared" si="3"/>
        <v>23.607136154640141</v>
      </c>
      <c r="Z18" s="854"/>
    </row>
    <row r="19" spans="1:26" s="633" customFormat="1" ht="18" customHeight="1" x14ac:dyDescent="0.2">
      <c r="A19" s="673"/>
      <c r="B19" s="682" t="s">
        <v>3</v>
      </c>
      <c r="D19" s="683">
        <v>213107</v>
      </c>
      <c r="E19" s="684">
        <v>10.043447914108954</v>
      </c>
      <c r="F19" s="677"/>
      <c r="G19" s="678"/>
      <c r="H19" s="683">
        <v>195460</v>
      </c>
      <c r="I19" s="684">
        <v>91.719183321054686</v>
      </c>
      <c r="J19" s="679"/>
      <c r="K19" s="683">
        <v>47841</v>
      </c>
      <c r="L19" s="684">
        <v>24.476107643507625</v>
      </c>
      <c r="M19" s="680">
        <v>13397</v>
      </c>
      <c r="N19" s="683">
        <v>62785</v>
      </c>
      <c r="O19" s="684">
        <v>32.12166172106825</v>
      </c>
      <c r="P19" s="678">
        <v>13397</v>
      </c>
      <c r="Q19" s="683">
        <v>57069</v>
      </c>
      <c r="R19" s="684">
        <f t="shared" si="0"/>
        <v>29.197278215491661</v>
      </c>
      <c r="S19" s="681"/>
      <c r="T19" s="683">
        <f t="shared" si="1"/>
        <v>167695</v>
      </c>
      <c r="U19" s="684">
        <f t="shared" si="2"/>
        <v>85.795047580067532</v>
      </c>
      <c r="V19" s="678">
        <v>13397</v>
      </c>
      <c r="W19" s="683">
        <v>27765</v>
      </c>
      <c r="X19" s="684">
        <f t="shared" si="3"/>
        <v>14.204952419932466</v>
      </c>
      <c r="Z19" s="854"/>
    </row>
    <row r="20" spans="1:26" s="633" customFormat="1" ht="18" customHeight="1" x14ac:dyDescent="0.2">
      <c r="A20" s="673"/>
      <c r="B20" s="682" t="s">
        <v>2</v>
      </c>
      <c r="D20" s="683">
        <v>58552</v>
      </c>
      <c r="E20" s="684">
        <v>2.7594774562398583</v>
      </c>
      <c r="F20" s="677"/>
      <c r="G20" s="678"/>
      <c r="H20" s="683">
        <v>56412</v>
      </c>
      <c r="I20" s="684">
        <v>96.345129115999455</v>
      </c>
      <c r="J20" s="679"/>
      <c r="K20" s="683">
        <v>13161</v>
      </c>
      <c r="L20" s="684">
        <v>23.330142522867476</v>
      </c>
      <c r="M20" s="680">
        <v>6540</v>
      </c>
      <c r="N20" s="683">
        <v>13458</v>
      </c>
      <c r="O20" s="684">
        <v>23.856626249734099</v>
      </c>
      <c r="P20" s="678">
        <v>6540</v>
      </c>
      <c r="Q20" s="683">
        <v>14098</v>
      </c>
      <c r="R20" s="684">
        <f t="shared" si="0"/>
        <v>24.991136637594838</v>
      </c>
      <c r="S20" s="681"/>
      <c r="T20" s="683">
        <f t="shared" si="1"/>
        <v>40717</v>
      </c>
      <c r="U20" s="684">
        <f t="shared" si="2"/>
        <v>72.177905410196416</v>
      </c>
      <c r="V20" s="678">
        <v>6540</v>
      </c>
      <c r="W20" s="683">
        <v>15695</v>
      </c>
      <c r="X20" s="684">
        <f t="shared" si="3"/>
        <v>27.822094589803587</v>
      </c>
      <c r="Z20" s="854"/>
    </row>
    <row r="21" spans="1:26" s="633" customFormat="1" ht="18" customHeight="1" x14ac:dyDescent="0.2">
      <c r="A21" s="673"/>
      <c r="B21" s="682" t="s">
        <v>35</v>
      </c>
      <c r="D21" s="683">
        <v>84329</v>
      </c>
      <c r="E21" s="684">
        <v>3.9743129937021968</v>
      </c>
      <c r="F21" s="677"/>
      <c r="G21" s="678"/>
      <c r="H21" s="683">
        <v>84084</v>
      </c>
      <c r="I21" s="684">
        <v>99.709471237652522</v>
      </c>
      <c r="J21" s="679"/>
      <c r="K21" s="683">
        <v>25971</v>
      </c>
      <c r="L21" s="684">
        <v>30.886970172684457</v>
      </c>
      <c r="M21" s="680">
        <v>13798</v>
      </c>
      <c r="N21" s="683">
        <v>26518</v>
      </c>
      <c r="O21" s="684">
        <v>31.53751010893868</v>
      </c>
      <c r="P21" s="678">
        <v>13798</v>
      </c>
      <c r="Q21" s="683">
        <v>24500</v>
      </c>
      <c r="R21" s="684">
        <f t="shared" si="0"/>
        <v>29.137529137529139</v>
      </c>
      <c r="S21" s="681"/>
      <c r="T21" s="683">
        <f t="shared" si="1"/>
        <v>76989</v>
      </c>
      <c r="U21" s="684">
        <f t="shared" si="2"/>
        <v>91.562009419152275</v>
      </c>
      <c r="V21" s="678">
        <v>13798</v>
      </c>
      <c r="W21" s="683">
        <v>7095</v>
      </c>
      <c r="X21" s="684">
        <f t="shared" si="3"/>
        <v>8.4379905808477229</v>
      </c>
      <c r="Z21" s="854"/>
    </row>
    <row r="22" spans="1:26" s="633" customFormat="1" ht="18" customHeight="1" x14ac:dyDescent="0.2">
      <c r="A22" s="673"/>
      <c r="B22" s="682" t="s">
        <v>42</v>
      </c>
      <c r="D22" s="683">
        <v>253141</v>
      </c>
      <c r="E22" s="684">
        <v>11.930196795156682</v>
      </c>
      <c r="F22" s="677"/>
      <c r="G22" s="678"/>
      <c r="H22" s="683">
        <v>252333</v>
      </c>
      <c r="I22" s="684">
        <v>99.68081029939836</v>
      </c>
      <c r="J22" s="679"/>
      <c r="K22" s="683">
        <v>63927</v>
      </c>
      <c r="L22" s="684">
        <v>25.334379569854121</v>
      </c>
      <c r="M22" s="680">
        <v>24812</v>
      </c>
      <c r="N22" s="683">
        <v>73550</v>
      </c>
      <c r="O22" s="684">
        <v>29.147990948468887</v>
      </c>
      <c r="P22" s="678">
        <v>24812</v>
      </c>
      <c r="Q22" s="683">
        <v>60609</v>
      </c>
      <c r="R22" s="684">
        <f t="shared" si="0"/>
        <v>24.01945048804556</v>
      </c>
      <c r="S22" s="681"/>
      <c r="T22" s="683">
        <f t="shared" si="1"/>
        <v>198086</v>
      </c>
      <c r="U22" s="684">
        <f t="shared" si="2"/>
        <v>78.501821006368573</v>
      </c>
      <c r="V22" s="678">
        <v>24812</v>
      </c>
      <c r="W22" s="683">
        <v>54247</v>
      </c>
      <c r="X22" s="684">
        <f t="shared" si="3"/>
        <v>21.498178993631431</v>
      </c>
      <c r="Z22" s="854"/>
    </row>
    <row r="23" spans="1:26" s="633" customFormat="1" ht="18" customHeight="1" x14ac:dyDescent="0.2">
      <c r="A23" s="673">
        <v>47094</v>
      </c>
      <c r="B23" s="682" t="s">
        <v>43</v>
      </c>
      <c r="D23" s="683">
        <v>65981</v>
      </c>
      <c r="E23" s="684">
        <v>3.109596291162763</v>
      </c>
      <c r="F23" s="677"/>
      <c r="G23" s="678"/>
      <c r="H23" s="683">
        <v>57229</v>
      </c>
      <c r="I23" s="684">
        <v>86.735575392916147</v>
      </c>
      <c r="J23" s="679"/>
      <c r="K23" s="683">
        <v>14958</v>
      </c>
      <c r="L23" s="684">
        <v>26.137098324276153</v>
      </c>
      <c r="M23" s="680">
        <v>10064</v>
      </c>
      <c r="N23" s="683">
        <v>19040</v>
      </c>
      <c r="O23" s="684">
        <v>33.269845707595799</v>
      </c>
      <c r="P23" s="678">
        <v>10064</v>
      </c>
      <c r="Q23" s="683">
        <v>15928</v>
      </c>
      <c r="R23" s="684">
        <f t="shared" si="0"/>
        <v>27.832043194883713</v>
      </c>
      <c r="S23" s="681"/>
      <c r="T23" s="683">
        <f t="shared" si="1"/>
        <v>49926</v>
      </c>
      <c r="U23" s="684">
        <f t="shared" si="2"/>
        <v>87.238987226755668</v>
      </c>
      <c r="V23" s="678">
        <v>10064</v>
      </c>
      <c r="W23" s="683">
        <v>7303</v>
      </c>
      <c r="X23" s="684">
        <f t="shared" si="3"/>
        <v>12.761012773244333</v>
      </c>
      <c r="Z23" s="854"/>
    </row>
    <row r="24" spans="1:26" s="633" customFormat="1" ht="18" customHeight="1" x14ac:dyDescent="0.2">
      <c r="B24" s="682" t="s">
        <v>44</v>
      </c>
      <c r="D24" s="685">
        <v>21790</v>
      </c>
      <c r="E24" s="684">
        <v>1.0269335594252378</v>
      </c>
      <c r="F24" s="677"/>
      <c r="G24" s="678"/>
      <c r="H24" s="683">
        <v>21713</v>
      </c>
      <c r="I24" s="684">
        <v>99.64662689307022</v>
      </c>
      <c r="J24" s="679"/>
      <c r="K24" s="685">
        <v>3325</v>
      </c>
      <c r="L24" s="684">
        <v>15.313406714871276</v>
      </c>
      <c r="M24" s="680">
        <v>1275</v>
      </c>
      <c r="N24" s="683">
        <v>6384</v>
      </c>
      <c r="O24" s="684">
        <v>29.401740892552848</v>
      </c>
      <c r="P24" s="678">
        <v>1275</v>
      </c>
      <c r="Q24" s="683">
        <v>7125</v>
      </c>
      <c r="R24" s="684">
        <f t="shared" si="0"/>
        <v>32.814442960438448</v>
      </c>
      <c r="S24" s="681"/>
      <c r="T24" s="685">
        <f t="shared" si="1"/>
        <v>16834</v>
      </c>
      <c r="U24" s="684">
        <f t="shared" si="2"/>
        <v>77.52959056786257</v>
      </c>
      <c r="V24" s="678">
        <v>1275</v>
      </c>
      <c r="W24" s="683">
        <v>4879</v>
      </c>
      <c r="X24" s="684">
        <f t="shared" si="3"/>
        <v>22.47040943213743</v>
      </c>
      <c r="Z24" s="854"/>
    </row>
    <row r="25" spans="1:26" s="633" customFormat="1" ht="18" customHeight="1" x14ac:dyDescent="0.2">
      <c r="B25" s="682" t="s">
        <v>45</v>
      </c>
      <c r="D25" s="685">
        <v>116122</v>
      </c>
      <c r="E25" s="684">
        <v>5.47267456574472</v>
      </c>
      <c r="F25" s="677"/>
      <c r="G25" s="678"/>
      <c r="H25" s="683">
        <v>115847</v>
      </c>
      <c r="I25" s="684">
        <v>99.76318010368405</v>
      </c>
      <c r="J25" s="679"/>
      <c r="K25" s="685">
        <v>19729</v>
      </c>
      <c r="L25" s="684">
        <v>17.030220894800902</v>
      </c>
      <c r="M25" s="680">
        <v>8030</v>
      </c>
      <c r="N25" s="685">
        <v>26793</v>
      </c>
      <c r="O25" s="684">
        <v>23.127918720381192</v>
      </c>
      <c r="P25" s="678">
        <v>8030</v>
      </c>
      <c r="Q25" s="683">
        <v>37301</v>
      </c>
      <c r="R25" s="684">
        <f t="shared" si="0"/>
        <v>32.198503198183815</v>
      </c>
      <c r="S25" s="681"/>
      <c r="T25" s="685">
        <f t="shared" si="1"/>
        <v>83823</v>
      </c>
      <c r="U25" s="684">
        <f t="shared" si="2"/>
        <v>72.356642813365909</v>
      </c>
      <c r="V25" s="678">
        <v>8030</v>
      </c>
      <c r="W25" s="683">
        <v>32024</v>
      </c>
      <c r="X25" s="684">
        <f t="shared" si="3"/>
        <v>27.643357186634095</v>
      </c>
      <c r="Z25" s="854"/>
    </row>
    <row r="26" spans="1:26" s="633" customFormat="1" ht="18" customHeight="1" x14ac:dyDescent="0.2">
      <c r="B26" s="682" t="s">
        <v>46</v>
      </c>
      <c r="D26" s="685">
        <v>14871</v>
      </c>
      <c r="E26" s="686">
        <v>0.70085034246042721</v>
      </c>
      <c r="F26" s="677"/>
      <c r="G26" s="678"/>
      <c r="H26" s="683">
        <v>14817</v>
      </c>
      <c r="I26" s="686">
        <v>99.636877143433523</v>
      </c>
      <c r="J26" s="679"/>
      <c r="K26" s="685">
        <v>2521</v>
      </c>
      <c r="L26" s="684">
        <v>17.014240399541066</v>
      </c>
      <c r="M26" s="680">
        <v>1753</v>
      </c>
      <c r="N26" s="685">
        <v>4385</v>
      </c>
      <c r="O26" s="686">
        <v>29.594384828237835</v>
      </c>
      <c r="P26" s="687">
        <v>1753</v>
      </c>
      <c r="Q26" s="683">
        <v>3790</v>
      </c>
      <c r="R26" s="686">
        <f t="shared" si="0"/>
        <v>25.578727137747183</v>
      </c>
      <c r="S26" s="681"/>
      <c r="T26" s="685">
        <f t="shared" si="1"/>
        <v>10696</v>
      </c>
      <c r="U26" s="686">
        <f t="shared" si="2"/>
        <v>72.187352365526081</v>
      </c>
      <c r="V26" s="687">
        <v>1753</v>
      </c>
      <c r="W26" s="683">
        <v>4121</v>
      </c>
      <c r="X26" s="686">
        <f t="shared" si="3"/>
        <v>27.812647634473915</v>
      </c>
      <c r="Z26" s="854"/>
    </row>
    <row r="27" spans="1:26" s="633" customFormat="1" ht="18" customHeight="1" x14ac:dyDescent="0.2">
      <c r="B27" s="688" t="s">
        <v>1</v>
      </c>
      <c r="D27" s="689">
        <v>5498</v>
      </c>
      <c r="E27" s="690">
        <v>0.25911338732078737</v>
      </c>
      <c r="F27" s="677"/>
      <c r="G27" s="678"/>
      <c r="H27" s="691">
        <v>5290</v>
      </c>
      <c r="I27" s="690">
        <v>96.216806111313204</v>
      </c>
      <c r="J27" s="679"/>
      <c r="K27" s="689">
        <v>1261</v>
      </c>
      <c r="L27" s="692">
        <v>23.83742911153119</v>
      </c>
      <c r="M27" s="680">
        <v>384</v>
      </c>
      <c r="N27" s="689">
        <v>1423</v>
      </c>
      <c r="O27" s="690">
        <v>26.899810964083176</v>
      </c>
      <c r="P27" s="687">
        <v>384</v>
      </c>
      <c r="Q27" s="691">
        <v>1246</v>
      </c>
      <c r="R27" s="690">
        <f t="shared" si="0"/>
        <v>23.553875236294896</v>
      </c>
      <c r="S27" s="681"/>
      <c r="T27" s="689">
        <f t="shared" si="1"/>
        <v>3930</v>
      </c>
      <c r="U27" s="690">
        <f t="shared" si="2"/>
        <v>74.291115311909266</v>
      </c>
      <c r="V27" s="687">
        <v>384</v>
      </c>
      <c r="W27" s="691">
        <v>1360</v>
      </c>
      <c r="X27" s="690">
        <f t="shared" si="3"/>
        <v>25.708884688090738</v>
      </c>
      <c r="Z27" s="854"/>
    </row>
    <row r="28" spans="1:26" s="631" customFormat="1" ht="4.5" customHeight="1" x14ac:dyDescent="0.25">
      <c r="A28" s="662"/>
      <c r="B28" s="630"/>
      <c r="D28" s="630"/>
      <c r="E28" s="663"/>
      <c r="F28" s="666"/>
      <c r="G28" s="678"/>
      <c r="H28" s="693"/>
      <c r="I28" s="694"/>
      <c r="J28" s="679"/>
      <c r="K28" s="695"/>
      <c r="L28" s="694"/>
      <c r="M28" s="681"/>
      <c r="N28" s="695"/>
      <c r="O28" s="694"/>
      <c r="P28" s="681"/>
      <c r="Q28" s="696"/>
      <c r="R28" s="694"/>
      <c r="S28" s="681"/>
      <c r="T28" s="695"/>
      <c r="U28" s="694"/>
      <c r="V28" s="681"/>
      <c r="W28" s="696"/>
      <c r="X28" s="694"/>
      <c r="Z28" s="697"/>
    </row>
    <row r="29" spans="1:26" s="1254" customFormat="1" ht="18" customHeight="1" x14ac:dyDescent="0.2">
      <c r="B29" s="1255" t="s">
        <v>0</v>
      </c>
      <c r="D29" s="1256">
        <f>SUM(D10:D28)</f>
        <v>2121851</v>
      </c>
      <c r="E29" s="1257">
        <f>SUM(E10:E27)</f>
        <v>100</v>
      </c>
      <c r="F29" s="1258"/>
      <c r="G29" s="843"/>
      <c r="H29" s="1256">
        <f>SUM(H10:H28)</f>
        <v>1982239</v>
      </c>
      <c r="I29" s="1257">
        <f>H29*100/D29</f>
        <v>93.420273148303068</v>
      </c>
      <c r="J29" s="1259"/>
      <c r="K29" s="1256">
        <f>SUM(K10:K28)</f>
        <v>429062</v>
      </c>
      <c r="L29" s="1257">
        <f>K29*100/H29</f>
        <v>21.645321275587857</v>
      </c>
      <c r="M29" s="1260"/>
      <c r="N29" s="1256">
        <f>SUM(N10:N28)</f>
        <v>600806</v>
      </c>
      <c r="O29" s="1257">
        <f>N29*100/H29</f>
        <v>30.309463187839608</v>
      </c>
      <c r="P29" s="1260"/>
      <c r="Q29" s="1261">
        <f>SUM(Q10:Q28)</f>
        <v>566855</v>
      </c>
      <c r="R29" s="1257">
        <f>Q29*100/H29</f>
        <v>28.596703021179586</v>
      </c>
      <c r="S29" s="1260"/>
      <c r="T29" s="1256">
        <f>SUM(T10:T27)</f>
        <v>1596723</v>
      </c>
      <c r="U29" s="1257">
        <f>T29*100/H29</f>
        <v>80.551487484607051</v>
      </c>
      <c r="V29" s="1260"/>
      <c r="W29" s="1261">
        <f>SUM(W10:W28)</f>
        <v>385516</v>
      </c>
      <c r="X29" s="1257">
        <f>W29*100/H29</f>
        <v>19.448512515392949</v>
      </c>
    </row>
    <row r="30" spans="1:26" s="697" customFormat="1" ht="6.75" customHeight="1" x14ac:dyDescent="0.25">
      <c r="B30" s="698" t="s">
        <v>39</v>
      </c>
      <c r="C30" s="699"/>
      <c r="D30" s="699"/>
      <c r="E30" s="699"/>
      <c r="F30" s="699"/>
    </row>
    <row r="31" spans="1:26" s="700" customFormat="1" x14ac:dyDescent="0.25">
      <c r="B31" s="698" t="s">
        <v>47</v>
      </c>
      <c r="H31" s="701"/>
    </row>
    <row r="32" spans="1:26" s="700" customFormat="1" x14ac:dyDescent="0.25"/>
    <row r="33" spans="2:26" s="700" customFormat="1" x14ac:dyDescent="0.25"/>
    <row r="34" spans="2:26" s="700" customFormat="1" x14ac:dyDescent="0.25"/>
    <row r="35" spans="2:26" s="700" customFormat="1" x14ac:dyDescent="0.25"/>
    <row r="36" spans="2:26" s="700" customFormat="1" x14ac:dyDescent="0.25"/>
    <row r="37" spans="2:26" s="700" customFormat="1" x14ac:dyDescent="0.25">
      <c r="B37" s="702" t="s">
        <v>39</v>
      </c>
      <c r="C37" s="702"/>
      <c r="D37" s="702"/>
      <c r="E37" s="702"/>
      <c r="F37" s="702"/>
      <c r="G37" s="702"/>
      <c r="H37" s="702"/>
      <c r="I37" s="702"/>
      <c r="J37" s="702"/>
      <c r="K37" s="703" t="e">
        <f>GETPIVOTDATA("Cuenta número de expedientes",#REF!,"CCAA",$B37,"Grado",K$7)</f>
        <v>#REF!</v>
      </c>
      <c r="L37" s="560" t="e">
        <f>K37*100/H37</f>
        <v>#REF!</v>
      </c>
      <c r="M37" s="704">
        <v>1753</v>
      </c>
      <c r="N37" s="703" t="e">
        <f>GETPIVOTDATA("Cuenta número de expedientes",#REF!,"CCAA",$B37,"Grado",N$7)</f>
        <v>#REF!</v>
      </c>
      <c r="O37" s="705" t="e">
        <f>N37*100/H37</f>
        <v>#REF!</v>
      </c>
      <c r="P37" s="706">
        <v>1753</v>
      </c>
      <c r="Q37" s="707" t="e">
        <f>GETPIVOTDATA("Cuenta número de expedientes",#REF!,"CCAA",$B37,"Grado",Q$7)</f>
        <v>#REF!</v>
      </c>
      <c r="R37" s="705" t="e">
        <f>Q37*100/H37</f>
        <v>#REF!</v>
      </c>
      <c r="S37" s="708"/>
      <c r="T37" s="703" t="e">
        <f>K37+N37+Q37</f>
        <v>#REF!</v>
      </c>
      <c r="U37" s="705" t="e">
        <f>T37*100/H37</f>
        <v>#REF!</v>
      </c>
      <c r="V37" s="706">
        <v>1753</v>
      </c>
      <c r="W37" s="707" t="e">
        <f>GETPIVOTDATA("Cuenta número de expedientes",#REF!,"CCAA",$B37,"Grado",W$7)</f>
        <v>#REF!</v>
      </c>
      <c r="X37" s="705" t="e">
        <f>W37*100/H37</f>
        <v>#REF!</v>
      </c>
      <c r="Y37" s="702"/>
    </row>
    <row r="38" spans="2:26" s="700" customFormat="1" x14ac:dyDescent="0.25">
      <c r="B38" s="702" t="s">
        <v>47</v>
      </c>
      <c r="C38" s="702"/>
      <c r="D38" s="702"/>
      <c r="E38" s="702"/>
      <c r="F38" s="702"/>
      <c r="G38" s="702"/>
      <c r="H38" s="702"/>
      <c r="I38" s="702"/>
      <c r="J38" s="702"/>
      <c r="K38" s="703" t="e">
        <f>GETPIVOTDATA("Cuenta número de expedientes",#REF!,"CCAA",$B38,"Grado",K$7)</f>
        <v>#REF!</v>
      </c>
      <c r="L38" s="560" t="e">
        <f>K38*100/H38</f>
        <v>#REF!</v>
      </c>
      <c r="M38" s="704">
        <v>1753</v>
      </c>
      <c r="N38" s="703" t="e">
        <f>GETPIVOTDATA("Cuenta número de expedientes",#REF!,"CCAA",$B38,"Grado",N$7)</f>
        <v>#REF!</v>
      </c>
      <c r="O38" s="705" t="e">
        <f>N38*100/H38</f>
        <v>#REF!</v>
      </c>
      <c r="P38" s="706">
        <v>1753</v>
      </c>
      <c r="Q38" s="707" t="e">
        <f>GETPIVOTDATA("Cuenta número de expedientes",#REF!,"CCAA",$B38,"Grado",Q$7)</f>
        <v>#REF!</v>
      </c>
      <c r="R38" s="705" t="e">
        <f>Q38*100/H38</f>
        <v>#REF!</v>
      </c>
      <c r="S38" s="708"/>
      <c r="T38" s="703" t="e">
        <f>K38+N38+Q38</f>
        <v>#REF!</v>
      </c>
      <c r="U38" s="705" t="e">
        <f>T38*100/H38</f>
        <v>#REF!</v>
      </c>
      <c r="V38" s="706">
        <v>1753</v>
      </c>
      <c r="W38" s="707" t="e">
        <f>GETPIVOTDATA("Cuenta número de expedientes",#REF!,"CCAA",$B38,"Grado",W$7)</f>
        <v>#REF!</v>
      </c>
      <c r="X38" s="705" t="e">
        <f>W38*100/H38</f>
        <v>#REF!</v>
      </c>
      <c r="Y38" s="702"/>
    </row>
    <row r="39" spans="2:26" s="700" customFormat="1" x14ac:dyDescent="0.25"/>
    <row r="40" spans="2:26" s="700" customFormat="1" x14ac:dyDescent="0.25"/>
    <row r="41" spans="2:26" x14ac:dyDescent="0.25">
      <c r="Z41" s="666"/>
    </row>
    <row r="42" spans="2:26" x14ac:dyDescent="0.25">
      <c r="Z42" s="666"/>
    </row>
    <row r="43" spans="2:26" x14ac:dyDescent="0.25">
      <c r="Z43" s="666"/>
    </row>
    <row r="44" spans="2:26" s="709" customFormat="1" x14ac:dyDescent="0.25">
      <c r="Z44" s="700"/>
    </row>
  </sheetData>
  <mergeCells count="12">
    <mergeCell ref="W7:X7"/>
    <mergeCell ref="B4:X4"/>
    <mergeCell ref="B5:X5"/>
    <mergeCell ref="N7:O7"/>
    <mergeCell ref="Q7:R7"/>
    <mergeCell ref="T7:U7"/>
    <mergeCell ref="H2:O2"/>
    <mergeCell ref="B2:F2"/>
    <mergeCell ref="B7:B8"/>
    <mergeCell ref="D7:E7"/>
    <mergeCell ref="H7:I7"/>
    <mergeCell ref="K7:L7"/>
  </mergeCells>
  <conditionalFormatting sqref="H10:H27">
    <cfRule type="cellIs" dxfId="11" priority="13" stopIfTrue="1" operator="greaterThan">
      <formula>$D$10</formula>
    </cfRule>
  </conditionalFormatting>
  <conditionalFormatting sqref="I15:I27 J15:J29">
    <cfRule type="cellIs" dxfId="10" priority="18" stopIfTrue="1" operator="greaterThan">
      <formula>100</formula>
    </cfRule>
  </conditionalFormatting>
  <conditionalFormatting sqref="I10:J14">
    <cfRule type="cellIs" dxfId="9" priority="17" stopIfTrue="1" operator="greaterThan">
      <formula>100</formula>
    </cfRule>
  </conditionalFormatting>
  <conditionalFormatting sqref="L10:L27 O10:P27">
    <cfRule type="cellIs" dxfId="8" priority="15" stopIfTrue="1" operator="greaterThan">
      <formula>100</formula>
    </cfRule>
  </conditionalFormatting>
  <conditionalFormatting sqref="L37:L38 O37:P38">
    <cfRule type="cellIs" dxfId="7" priority="3" stopIfTrue="1" operator="greaterThan">
      <formula>100</formula>
    </cfRule>
  </conditionalFormatting>
  <conditionalFormatting sqref="R10:R27">
    <cfRule type="cellIs" dxfId="6" priority="16" stopIfTrue="1" operator="greaterThan">
      <formula>100</formula>
    </cfRule>
  </conditionalFormatting>
  <conditionalFormatting sqref="R37:R38">
    <cfRule type="cellIs" dxfId="5" priority="4" stopIfTrue="1" operator="greaterThan">
      <formula>100</formula>
    </cfRule>
  </conditionalFormatting>
  <conditionalFormatting sqref="U10:V27">
    <cfRule type="cellIs" dxfId="4" priority="11" stopIfTrue="1" operator="greaterThan">
      <formula>100</formula>
    </cfRule>
  </conditionalFormatting>
  <conditionalFormatting sqref="U37:V38">
    <cfRule type="cellIs" dxfId="3" priority="1" stopIfTrue="1" operator="greaterThan">
      <formula>100</formula>
    </cfRule>
  </conditionalFormatting>
  <conditionalFormatting sqref="X10:X27">
    <cfRule type="cellIs" dxfId="2" priority="12" stopIfTrue="1" operator="greaterThan">
      <formula>100</formula>
    </cfRule>
  </conditionalFormatting>
  <conditionalFormatting sqref="X37:X38">
    <cfRule type="cellIs" dxfId="1" priority="2" stopIfTrue="1" operator="greaterThan">
      <formula>100</formula>
    </cfRule>
  </conditionalFormatting>
  <printOptions horizontalCentered="1"/>
  <pageMargins left="0" right="0" top="0.43307086614173229" bottom="0.43307086614173229" header="0" footer="0"/>
  <pageSetup paperSize="9" scale="76"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6">
    <tabColor theme="0"/>
    <pageSetUpPr fitToPage="1"/>
  </sheetPr>
  <dimension ref="A1:Y56"/>
  <sheetViews>
    <sheetView zoomScaleNormal="100" workbookViewId="0"/>
  </sheetViews>
  <sheetFormatPr baseColWidth="10" defaultColWidth="11.42578125" defaultRowHeight="15" x14ac:dyDescent="0.2"/>
  <cols>
    <col min="1" max="1" width="0.7109375" style="615" customWidth="1"/>
    <col min="2" max="2" width="21.7109375" style="615" customWidth="1"/>
    <col min="3" max="3" width="0.5703125" style="615" customWidth="1"/>
    <col min="4" max="4" width="9.7109375" style="615" customWidth="1"/>
    <col min="5" max="5" width="0.7109375" style="615" customWidth="1"/>
    <col min="6" max="6" width="8" style="615" customWidth="1"/>
    <col min="7" max="7" width="5.5703125" style="615" customWidth="1"/>
    <col min="8" max="8" width="7.5703125" style="615" customWidth="1"/>
    <col min="9" max="9" width="5.42578125" style="615" customWidth="1"/>
    <col min="10" max="10" width="7.5703125" style="615" customWidth="1"/>
    <col min="11" max="11" width="5.42578125" style="615" customWidth="1"/>
    <col min="12" max="12" width="7.85546875" style="615" customWidth="1"/>
    <col min="13" max="13" width="5.7109375" style="615" customWidth="1"/>
    <col min="14" max="14" width="8.85546875" style="615" customWidth="1"/>
    <col min="15" max="15" width="7.28515625" style="615" customWidth="1"/>
    <col min="16" max="16" width="7.140625" style="615" customWidth="1"/>
    <col min="17" max="17" width="6" style="615" customWidth="1"/>
    <col min="18" max="18" width="7.28515625" style="615" customWidth="1"/>
    <col min="19" max="19" width="5.42578125" style="615" customWidth="1"/>
    <col min="20" max="20" width="5.5703125" style="615" customWidth="1"/>
    <col min="21" max="21" width="5.42578125" style="615" customWidth="1"/>
    <col min="22" max="22" width="8.5703125" style="615" customWidth="1"/>
    <col min="23" max="23" width="6.7109375" style="615" customWidth="1"/>
    <col min="24" max="24" width="0.5703125" style="734" customWidth="1"/>
    <col min="25" max="25" width="10.42578125" style="734" customWidth="1"/>
    <col min="26" max="26" width="1.42578125" style="615" customWidth="1"/>
    <col min="27" max="16384" width="11.42578125" style="615"/>
  </cols>
  <sheetData>
    <row r="1" spans="2:25" s="613" customFormat="1" ht="9" customHeight="1" x14ac:dyDescent="0.2">
      <c r="C1" s="617"/>
      <c r="D1" s="617"/>
      <c r="E1" s="617"/>
      <c r="F1" s="718" t="s">
        <v>64</v>
      </c>
      <c r="G1" s="718"/>
      <c r="H1" s="718" t="s">
        <v>55</v>
      </c>
      <c r="I1" s="718"/>
      <c r="J1" s="718" t="s">
        <v>56</v>
      </c>
      <c r="K1" s="718"/>
      <c r="L1" s="718" t="s">
        <v>63</v>
      </c>
      <c r="M1" s="718"/>
      <c r="N1" s="718" t="s">
        <v>58</v>
      </c>
      <c r="O1" s="718"/>
      <c r="P1" s="718" t="s">
        <v>67</v>
      </c>
      <c r="Q1" s="718"/>
      <c r="R1" s="718" t="s">
        <v>66</v>
      </c>
      <c r="S1" s="718"/>
      <c r="T1" s="718" t="s">
        <v>65</v>
      </c>
      <c r="U1" s="718"/>
      <c r="X1" s="719"/>
      <c r="Y1" s="719"/>
    </row>
    <row r="2" spans="2:25" s="619" customFormat="1" ht="49.5" customHeight="1" x14ac:dyDescent="0.25">
      <c r="B2" s="720"/>
      <c r="C2" s="720"/>
      <c r="D2" s="720"/>
      <c r="E2" s="720"/>
      <c r="F2" s="720"/>
      <c r="G2" s="720"/>
      <c r="H2" s="720"/>
      <c r="I2" s="720"/>
      <c r="J2" s="720"/>
      <c r="K2" s="720"/>
      <c r="X2" s="667"/>
      <c r="Y2" s="667"/>
    </row>
    <row r="3" spans="2:25" s="623" customFormat="1" ht="39.75" customHeight="1" x14ac:dyDescent="0.2">
      <c r="B3" s="1494" t="s">
        <v>400</v>
      </c>
      <c r="C3" s="1494"/>
      <c r="D3" s="1494"/>
      <c r="E3" s="1494"/>
      <c r="F3" s="1494"/>
      <c r="G3" s="1494"/>
      <c r="H3" s="1494"/>
      <c r="I3" s="1494"/>
      <c r="J3" s="1494"/>
      <c r="K3" s="1494"/>
      <c r="L3" s="1494"/>
      <c r="M3" s="1494"/>
      <c r="N3" s="1494"/>
      <c r="O3" s="1494"/>
      <c r="P3" s="1494"/>
      <c r="Q3" s="1494"/>
      <c r="R3" s="1494"/>
      <c r="S3" s="1494"/>
      <c r="T3" s="1494"/>
      <c r="U3" s="1494"/>
      <c r="V3" s="1494"/>
      <c r="W3" s="1494"/>
      <c r="X3" s="1494"/>
      <c r="Y3" s="721"/>
    </row>
    <row r="4" spans="2:25" s="623" customFormat="1" ht="14.25" customHeight="1" x14ac:dyDescent="0.2">
      <c r="B4" s="1415" t="str">
        <f>porsaad!$B$6</f>
        <v>Situación a 31 de julio de 2024</v>
      </c>
      <c r="C4" s="1415"/>
      <c r="D4" s="1415"/>
      <c r="E4" s="1415"/>
      <c r="F4" s="1415"/>
      <c r="G4" s="1415"/>
      <c r="H4" s="1415"/>
      <c r="I4" s="1415"/>
      <c r="J4" s="1415"/>
      <c r="K4" s="1415"/>
      <c r="L4" s="1415"/>
      <c r="M4" s="1415"/>
      <c r="N4" s="1415"/>
      <c r="O4" s="1415"/>
      <c r="P4" s="1415"/>
      <c r="Q4" s="1415"/>
      <c r="R4" s="1415"/>
      <c r="S4" s="1415"/>
      <c r="T4" s="1415"/>
      <c r="U4" s="1415"/>
      <c r="V4" s="1415"/>
      <c r="W4" s="1415"/>
      <c r="X4" s="622"/>
      <c r="Y4" s="622"/>
    </row>
    <row r="5" spans="2:25" s="621" customFormat="1" ht="5.25" customHeight="1" x14ac:dyDescent="0.2">
      <c r="B5" s="722"/>
      <c r="C5" s="722"/>
      <c r="D5" s="722"/>
      <c r="E5" s="722"/>
      <c r="F5" s="722"/>
      <c r="G5" s="722"/>
      <c r="H5" s="722"/>
      <c r="I5" s="722"/>
      <c r="J5" s="722"/>
      <c r="K5" s="722"/>
      <c r="L5" s="722"/>
      <c r="M5" s="722"/>
      <c r="N5" s="722"/>
      <c r="O5" s="722"/>
      <c r="P5" s="722"/>
      <c r="Q5" s="722"/>
      <c r="R5" s="722"/>
      <c r="S5" s="722"/>
      <c r="T5" s="722"/>
      <c r="U5" s="722"/>
      <c r="V5" s="722"/>
      <c r="W5" s="722"/>
      <c r="X5" s="723"/>
      <c r="Y5" s="723"/>
    </row>
    <row r="6" spans="2:25" s="724" customFormat="1" ht="19.5" customHeight="1" x14ac:dyDescent="0.2">
      <c r="F6" s="1495" t="s">
        <v>52</v>
      </c>
      <c r="G6" s="1495"/>
      <c r="H6" s="1495"/>
      <c r="I6" s="1495"/>
      <c r="J6" s="1495"/>
      <c r="K6" s="1495"/>
      <c r="L6" s="1495"/>
      <c r="M6" s="1495"/>
      <c r="N6" s="1495"/>
      <c r="O6" s="1495"/>
      <c r="P6" s="1495"/>
      <c r="Q6" s="1495"/>
      <c r="R6" s="1495"/>
      <c r="S6" s="1495"/>
      <c r="T6" s="1495"/>
      <c r="U6" s="1495"/>
      <c r="V6" s="1495"/>
      <c r="W6" s="1495"/>
      <c r="X6" s="725"/>
      <c r="Y6" s="725"/>
    </row>
    <row r="7" spans="2:25" s="724" customFormat="1" ht="64.5" customHeight="1" x14ac:dyDescent="0.2">
      <c r="B7" s="1496" t="s">
        <v>12</v>
      </c>
      <c r="C7" s="717"/>
      <c r="D7" s="715"/>
      <c r="E7" s="717"/>
      <c r="F7" s="1496" t="s">
        <v>32</v>
      </c>
      <c r="G7" s="1496"/>
      <c r="H7" s="1496" t="s">
        <v>33</v>
      </c>
      <c r="I7" s="1496"/>
      <c r="J7" s="1496" t="s">
        <v>48</v>
      </c>
      <c r="K7" s="1496"/>
      <c r="L7" s="1496" t="s">
        <v>34</v>
      </c>
      <c r="M7" s="1496"/>
      <c r="N7" s="1496" t="s">
        <v>190</v>
      </c>
      <c r="O7" s="1496"/>
      <c r="P7" s="715"/>
      <c r="Q7" s="715"/>
    </row>
    <row r="8" spans="2:25" s="717" customFormat="1" ht="20.25" customHeight="1" x14ac:dyDescent="0.2">
      <c r="B8" s="1496"/>
      <c r="D8" s="715"/>
      <c r="F8" s="715" t="s">
        <v>9</v>
      </c>
      <c r="G8" s="715" t="s">
        <v>28</v>
      </c>
      <c r="H8" s="715" t="s">
        <v>9</v>
      </c>
      <c r="I8" s="715" t="s">
        <v>28</v>
      </c>
      <c r="J8" s="715" t="s">
        <v>9</v>
      </c>
      <c r="K8" s="715" t="s">
        <v>28</v>
      </c>
      <c r="L8" s="715" t="s">
        <v>9</v>
      </c>
      <c r="M8" s="715" t="s">
        <v>28</v>
      </c>
      <c r="N8" s="715" t="s">
        <v>9</v>
      </c>
      <c r="O8" s="715" t="s">
        <v>28</v>
      </c>
      <c r="P8" s="715"/>
      <c r="Q8" s="715"/>
    </row>
    <row r="9" spans="2:25" s="717" customFormat="1" ht="8.25" customHeight="1" x14ac:dyDescent="0.2">
      <c r="B9" s="715"/>
      <c r="C9" s="697"/>
      <c r="E9" s="697"/>
      <c r="F9" s="715"/>
      <c r="G9" s="715"/>
      <c r="H9" s="715"/>
      <c r="I9" s="715"/>
      <c r="J9" s="715"/>
      <c r="K9" s="715"/>
      <c r="L9" s="715"/>
      <c r="M9" s="715"/>
      <c r="N9" s="715"/>
      <c r="O9" s="715"/>
      <c r="P9" s="715"/>
      <c r="Q9" s="715"/>
    </row>
    <row r="10" spans="2:25" s="697" customFormat="1" ht="18" customHeight="1" x14ac:dyDescent="0.2">
      <c r="B10" s="716" t="s">
        <v>8</v>
      </c>
      <c r="D10" s="703"/>
      <c r="F10" s="707">
        <f>'31dictsaad'!K10</f>
        <v>77975</v>
      </c>
      <c r="G10" s="560">
        <f t="shared" ref="G10:G27" si="0">F10*100/$N10</f>
        <v>20.799212577421883</v>
      </c>
      <c r="H10" s="707">
        <f>'31dictsaad'!N10</f>
        <v>137277</v>
      </c>
      <c r="I10" s="560">
        <f t="shared" ref="I10:I27" si="1">H10*100/$N10</f>
        <v>36.617550560958563</v>
      </c>
      <c r="J10" s="707">
        <f>'31dictsaad'!Q10</f>
        <v>90980</v>
      </c>
      <c r="K10" s="560">
        <f t="shared" ref="K10:K27" si="2">J10*100/$N10</f>
        <v>24.268193142594974</v>
      </c>
      <c r="L10" s="707">
        <f>'31dictsaad'!W10</f>
        <v>68662</v>
      </c>
      <c r="M10" s="560">
        <f t="shared" ref="M10:M27" si="3">L10*100/$N10</f>
        <v>18.315043719024576</v>
      </c>
      <c r="N10" s="707">
        <f>F10+H10+J10+L10</f>
        <v>374894</v>
      </c>
      <c r="O10" s="560">
        <f>G10+I10+K10+M10</f>
        <v>100</v>
      </c>
      <c r="P10" s="726"/>
      <c r="Q10" s="726"/>
    </row>
    <row r="11" spans="2:25" s="697" customFormat="1" ht="18" customHeight="1" x14ac:dyDescent="0.2">
      <c r="B11" s="716" t="s">
        <v>7</v>
      </c>
      <c r="D11" s="703"/>
      <c r="F11" s="707">
        <f>'31dictsaad'!K11</f>
        <v>12482</v>
      </c>
      <c r="G11" s="560">
        <f t="shared" si="0"/>
        <v>24.747705057794875</v>
      </c>
      <c r="H11" s="707">
        <f>'31dictsaad'!N11</f>
        <v>15196</v>
      </c>
      <c r="I11" s="560">
        <f t="shared" si="1"/>
        <v>30.128675377203244</v>
      </c>
      <c r="J11" s="707">
        <f>'31dictsaad'!Q11</f>
        <v>14772</v>
      </c>
      <c r="K11" s="560">
        <f t="shared" si="2"/>
        <v>29.288022681761404</v>
      </c>
      <c r="L11" s="707">
        <f>'31dictsaad'!W11</f>
        <v>7987</v>
      </c>
      <c r="M11" s="560">
        <f t="shared" si="3"/>
        <v>15.835596883240479</v>
      </c>
      <c r="N11" s="707">
        <f t="shared" ref="N11:O27" si="4">F11+H11+J11+L11</f>
        <v>50437</v>
      </c>
      <c r="O11" s="560">
        <f t="shared" si="4"/>
        <v>100.00000000000001</v>
      </c>
      <c r="P11" s="726"/>
      <c r="Q11" s="726"/>
    </row>
    <row r="12" spans="2:25" s="697" customFormat="1" ht="22.5" customHeight="1" x14ac:dyDescent="0.2">
      <c r="B12" s="716" t="s">
        <v>37</v>
      </c>
      <c r="D12" s="703"/>
      <c r="F12" s="703">
        <f>'31dictsaad'!K12</f>
        <v>7884</v>
      </c>
      <c r="G12" s="560">
        <f t="shared" si="0"/>
        <v>19.089126171279144</v>
      </c>
      <c r="H12" s="703">
        <f>'31dictsaad'!N12</f>
        <v>10825</v>
      </c>
      <c r="I12" s="560">
        <f t="shared" si="1"/>
        <v>26.210019127866154</v>
      </c>
      <c r="J12" s="703">
        <f>'31dictsaad'!Q12</f>
        <v>13504</v>
      </c>
      <c r="K12" s="560">
        <f t="shared" si="2"/>
        <v>32.696544877847991</v>
      </c>
      <c r="L12" s="703">
        <f>'31dictsaad'!W12</f>
        <v>9088</v>
      </c>
      <c r="M12" s="560">
        <f t="shared" si="3"/>
        <v>22.004309823006707</v>
      </c>
      <c r="N12" s="707">
        <f t="shared" si="4"/>
        <v>41301</v>
      </c>
      <c r="O12" s="560">
        <f t="shared" si="4"/>
        <v>100</v>
      </c>
      <c r="P12" s="726"/>
      <c r="Q12" s="726"/>
    </row>
    <row r="13" spans="2:25" s="697" customFormat="1" ht="18" customHeight="1" x14ac:dyDescent="0.2">
      <c r="B13" s="716" t="s">
        <v>38</v>
      </c>
      <c r="D13" s="703"/>
      <c r="F13" s="707">
        <f>'31dictsaad'!K13</f>
        <v>8601</v>
      </c>
      <c r="G13" s="560">
        <f t="shared" si="0"/>
        <v>19.967035007893028</v>
      </c>
      <c r="H13" s="707">
        <f>'31dictsaad'!N13</f>
        <v>11394</v>
      </c>
      <c r="I13" s="560">
        <f t="shared" si="1"/>
        <v>26.45092394837032</v>
      </c>
      <c r="J13" s="707">
        <f>'31dictsaad'!Q13</f>
        <v>15048</v>
      </c>
      <c r="K13" s="560">
        <f t="shared" si="2"/>
        <v>34.933605720122571</v>
      </c>
      <c r="L13" s="707">
        <f>'31dictsaad'!W13</f>
        <v>8033</v>
      </c>
      <c r="M13" s="560">
        <f t="shared" si="3"/>
        <v>18.648435323614077</v>
      </c>
      <c r="N13" s="707">
        <f t="shared" si="4"/>
        <v>43076</v>
      </c>
      <c r="O13" s="560">
        <f t="shared" si="4"/>
        <v>100</v>
      </c>
      <c r="P13" s="726"/>
      <c r="Q13" s="726"/>
    </row>
    <row r="14" spans="2:25" s="697" customFormat="1" ht="18" customHeight="1" x14ac:dyDescent="0.2">
      <c r="B14" s="716" t="s">
        <v>6</v>
      </c>
      <c r="D14" s="703"/>
      <c r="F14" s="707">
        <f>'31dictsaad'!K14</f>
        <v>16108</v>
      </c>
      <c r="G14" s="560">
        <f t="shared" si="0"/>
        <v>28.823992556008875</v>
      </c>
      <c r="H14" s="707">
        <f>'31dictsaad'!N14</f>
        <v>17378</v>
      </c>
      <c r="I14" s="560">
        <f t="shared" si="1"/>
        <v>31.096557154104932</v>
      </c>
      <c r="J14" s="707">
        <f>'31dictsaad'!Q14</f>
        <v>15828</v>
      </c>
      <c r="K14" s="560">
        <f t="shared" si="2"/>
        <v>28.322954691861714</v>
      </c>
      <c r="L14" s="707">
        <f>'31dictsaad'!W14</f>
        <v>6570</v>
      </c>
      <c r="M14" s="560">
        <f t="shared" si="3"/>
        <v>11.756495598024479</v>
      </c>
      <c r="N14" s="707">
        <f t="shared" si="4"/>
        <v>55884</v>
      </c>
      <c r="O14" s="560">
        <f t="shared" si="4"/>
        <v>100</v>
      </c>
      <c r="P14" s="726"/>
      <c r="Q14" s="726"/>
    </row>
    <row r="15" spans="2:25" s="697" customFormat="1" ht="18" customHeight="1" x14ac:dyDescent="0.2">
      <c r="B15" s="716" t="s">
        <v>5</v>
      </c>
      <c r="D15" s="703"/>
      <c r="F15" s="703">
        <f>'31dictsaad'!K15</f>
        <v>5509</v>
      </c>
      <c r="G15" s="560">
        <f t="shared" si="0"/>
        <v>23.806231364245278</v>
      </c>
      <c r="H15" s="703">
        <f>'31dictsaad'!N15</f>
        <v>7992</v>
      </c>
      <c r="I15" s="560">
        <f t="shared" si="1"/>
        <v>34.536104749146538</v>
      </c>
      <c r="J15" s="703">
        <f>'31dictsaad'!Q15</f>
        <v>5097</v>
      </c>
      <c r="K15" s="560">
        <f t="shared" si="2"/>
        <v>22.025841579879867</v>
      </c>
      <c r="L15" s="703">
        <f>'31dictsaad'!W15</f>
        <v>4543</v>
      </c>
      <c r="M15" s="560">
        <f t="shared" si="3"/>
        <v>19.631822306728317</v>
      </c>
      <c r="N15" s="707">
        <f t="shared" si="4"/>
        <v>23141</v>
      </c>
      <c r="O15" s="560">
        <f t="shared" si="4"/>
        <v>100</v>
      </c>
      <c r="P15" s="726"/>
      <c r="Q15" s="726"/>
    </row>
    <row r="16" spans="2:25" s="697" customFormat="1" ht="18" customHeight="1" x14ac:dyDescent="0.2">
      <c r="B16" s="716" t="s">
        <v>4</v>
      </c>
      <c r="D16" s="703"/>
      <c r="F16" s="707">
        <f>'31dictsaad'!K16</f>
        <v>34890</v>
      </c>
      <c r="G16" s="560">
        <f t="shared" si="0"/>
        <v>22.715731083245441</v>
      </c>
      <c r="H16" s="707">
        <f>'31dictsaad'!N16</f>
        <v>41092</v>
      </c>
      <c r="I16" s="560">
        <f t="shared" si="1"/>
        <v>26.753649231089756</v>
      </c>
      <c r="J16" s="707">
        <f>'31dictsaad'!Q16</f>
        <v>49152</v>
      </c>
      <c r="K16" s="560">
        <f t="shared" si="2"/>
        <v>32.00125004883003</v>
      </c>
      <c r="L16" s="707">
        <f>'31dictsaad'!W16</f>
        <v>28460</v>
      </c>
      <c r="M16" s="560">
        <f t="shared" si="3"/>
        <v>18.529369636834772</v>
      </c>
      <c r="N16" s="707">
        <f t="shared" si="4"/>
        <v>153594</v>
      </c>
      <c r="O16" s="560">
        <f t="shared" si="4"/>
        <v>100</v>
      </c>
      <c r="P16" s="726"/>
      <c r="Q16" s="726"/>
    </row>
    <row r="17" spans="2:25" s="697" customFormat="1" ht="18" customHeight="1" x14ac:dyDescent="0.2">
      <c r="B17" s="716" t="s">
        <v>40</v>
      </c>
      <c r="D17" s="703"/>
      <c r="F17" s="707">
        <f>'31dictsaad'!K17</f>
        <v>23365</v>
      </c>
      <c r="G17" s="560">
        <f t="shared" si="0"/>
        <v>24.414072704094959</v>
      </c>
      <c r="H17" s="707">
        <f>'31dictsaad'!N17</f>
        <v>25747</v>
      </c>
      <c r="I17" s="560">
        <f t="shared" si="1"/>
        <v>26.903022893744186</v>
      </c>
      <c r="J17" s="707">
        <f>'31dictsaad'!Q17</f>
        <v>29413</v>
      </c>
      <c r="K17" s="560">
        <f t="shared" si="2"/>
        <v>30.733623815345393</v>
      </c>
      <c r="L17" s="707">
        <f>'31dictsaad'!W17</f>
        <v>17178</v>
      </c>
      <c r="M17" s="560">
        <f t="shared" si="3"/>
        <v>17.949280586815462</v>
      </c>
      <c r="N17" s="707">
        <f t="shared" si="4"/>
        <v>95703</v>
      </c>
      <c r="O17" s="560">
        <f t="shared" si="4"/>
        <v>100</v>
      </c>
      <c r="P17" s="726"/>
      <c r="Q17" s="726"/>
    </row>
    <row r="18" spans="2:25" s="697" customFormat="1" ht="18" customHeight="1" x14ac:dyDescent="0.2">
      <c r="B18" s="716" t="s">
        <v>41</v>
      </c>
      <c r="D18" s="703"/>
      <c r="F18" s="707">
        <f>'31dictsaad'!K18</f>
        <v>49554</v>
      </c>
      <c r="G18" s="560">
        <f t="shared" si="0"/>
        <v>14.530942103781552</v>
      </c>
      <c r="H18" s="707">
        <f>'31dictsaad'!N18</f>
        <v>99569</v>
      </c>
      <c r="I18" s="560">
        <f t="shared" si="1"/>
        <v>29.197065309186449</v>
      </c>
      <c r="J18" s="707">
        <f>'31dictsaad'!Q18</f>
        <v>111395</v>
      </c>
      <c r="K18" s="560">
        <f t="shared" si="2"/>
        <v>32.664856432391858</v>
      </c>
      <c r="L18" s="707">
        <f>'31dictsaad'!W18</f>
        <v>80506</v>
      </c>
      <c r="M18" s="560">
        <f t="shared" si="3"/>
        <v>23.607136154640141</v>
      </c>
      <c r="N18" s="707">
        <f t="shared" si="4"/>
        <v>341024</v>
      </c>
      <c r="O18" s="560">
        <f t="shared" si="4"/>
        <v>100</v>
      </c>
      <c r="P18" s="726"/>
      <c r="Q18" s="726"/>
    </row>
    <row r="19" spans="2:25" s="697" customFormat="1" ht="18" customHeight="1" x14ac:dyDescent="0.2">
      <c r="B19" s="716" t="s">
        <v>3</v>
      </c>
      <c r="D19" s="703"/>
      <c r="F19" s="707">
        <f>'31dictsaad'!K19</f>
        <v>47841</v>
      </c>
      <c r="G19" s="560">
        <f t="shared" si="0"/>
        <v>24.476107643507625</v>
      </c>
      <c r="H19" s="707">
        <f>'31dictsaad'!N19</f>
        <v>62785</v>
      </c>
      <c r="I19" s="560">
        <f>H19*100/$N19</f>
        <v>32.12166172106825</v>
      </c>
      <c r="J19" s="707">
        <f>'31dictsaad'!Q19</f>
        <v>57069</v>
      </c>
      <c r="K19" s="560">
        <f>J19*100/$N19</f>
        <v>29.197278215491661</v>
      </c>
      <c r="L19" s="707">
        <f>'31dictsaad'!W19</f>
        <v>27765</v>
      </c>
      <c r="M19" s="560">
        <f t="shared" si="3"/>
        <v>14.204952419932466</v>
      </c>
      <c r="N19" s="707">
        <f t="shared" si="4"/>
        <v>195460</v>
      </c>
      <c r="O19" s="560">
        <f t="shared" si="4"/>
        <v>100</v>
      </c>
      <c r="P19" s="726"/>
      <c r="Q19" s="726"/>
    </row>
    <row r="20" spans="2:25" s="697" customFormat="1" ht="18" customHeight="1" x14ac:dyDescent="0.2">
      <c r="B20" s="716" t="s">
        <v>2</v>
      </c>
      <c r="D20" s="703"/>
      <c r="F20" s="707">
        <f>'31dictsaad'!K20</f>
        <v>13161</v>
      </c>
      <c r="G20" s="560">
        <f t="shared" si="0"/>
        <v>23.330142522867476</v>
      </c>
      <c r="H20" s="707">
        <f>'31dictsaad'!N20</f>
        <v>13458</v>
      </c>
      <c r="I20" s="560">
        <f>H20*100/$N20</f>
        <v>23.856626249734099</v>
      </c>
      <c r="J20" s="707">
        <f>'31dictsaad'!Q20</f>
        <v>14098</v>
      </c>
      <c r="K20" s="560">
        <f>J20*100/$N20</f>
        <v>24.991136637594838</v>
      </c>
      <c r="L20" s="707">
        <f>'31dictsaad'!W20</f>
        <v>15695</v>
      </c>
      <c r="M20" s="560">
        <f t="shared" si="3"/>
        <v>27.822094589803587</v>
      </c>
      <c r="N20" s="707">
        <f t="shared" si="4"/>
        <v>56412</v>
      </c>
      <c r="O20" s="560">
        <f t="shared" si="4"/>
        <v>100</v>
      </c>
      <c r="P20" s="726"/>
      <c r="Q20" s="726"/>
    </row>
    <row r="21" spans="2:25" s="697" customFormat="1" ht="18" customHeight="1" x14ac:dyDescent="0.2">
      <c r="B21" s="716" t="s">
        <v>35</v>
      </c>
      <c r="D21" s="703"/>
      <c r="F21" s="707">
        <f>'31dictsaad'!K21</f>
        <v>25971</v>
      </c>
      <c r="G21" s="560">
        <f t="shared" si="0"/>
        <v>30.886970172684457</v>
      </c>
      <c r="H21" s="707">
        <f>'31dictsaad'!N21</f>
        <v>26518</v>
      </c>
      <c r="I21" s="560">
        <f>H21*100/$N21</f>
        <v>31.53751010893868</v>
      </c>
      <c r="J21" s="707">
        <f>'31dictsaad'!Q21</f>
        <v>24500</v>
      </c>
      <c r="K21" s="560">
        <f>J21*100/$N21</f>
        <v>29.137529137529139</v>
      </c>
      <c r="L21" s="707">
        <f>'31dictsaad'!W21</f>
        <v>7095</v>
      </c>
      <c r="M21" s="560">
        <f t="shared" si="3"/>
        <v>8.4379905808477229</v>
      </c>
      <c r="N21" s="707">
        <f t="shared" si="4"/>
        <v>84084</v>
      </c>
      <c r="O21" s="560">
        <f t="shared" si="4"/>
        <v>100</v>
      </c>
      <c r="P21" s="726"/>
      <c r="Q21" s="726"/>
    </row>
    <row r="22" spans="2:25" s="697" customFormat="1" ht="21" customHeight="1" x14ac:dyDescent="0.2">
      <c r="B22" s="716" t="s">
        <v>42</v>
      </c>
      <c r="D22" s="703"/>
      <c r="F22" s="707">
        <f>'31dictsaad'!K22</f>
        <v>63927</v>
      </c>
      <c r="G22" s="560">
        <f t="shared" si="0"/>
        <v>25.334379569854121</v>
      </c>
      <c r="H22" s="707">
        <f>'31dictsaad'!N22</f>
        <v>73550</v>
      </c>
      <c r="I22" s="560">
        <f>H22*100/$N22</f>
        <v>29.147990948468887</v>
      </c>
      <c r="J22" s="707">
        <f>'31dictsaad'!Q22</f>
        <v>60609</v>
      </c>
      <c r="K22" s="560">
        <f>J22*100/$N22</f>
        <v>24.01945048804556</v>
      </c>
      <c r="L22" s="707">
        <f>'31dictsaad'!W22</f>
        <v>54247</v>
      </c>
      <c r="M22" s="560">
        <f t="shared" si="3"/>
        <v>21.498178993631431</v>
      </c>
      <c r="N22" s="707">
        <f t="shared" si="4"/>
        <v>252333</v>
      </c>
      <c r="O22" s="560">
        <f t="shared" si="4"/>
        <v>100</v>
      </c>
      <c r="P22" s="726"/>
      <c r="Q22" s="726"/>
    </row>
    <row r="23" spans="2:25" s="697" customFormat="1" ht="18" customHeight="1" x14ac:dyDescent="0.2">
      <c r="B23" s="716" t="s">
        <v>43</v>
      </c>
      <c r="D23" s="703"/>
      <c r="F23" s="707">
        <f>'31dictsaad'!K23</f>
        <v>14958</v>
      </c>
      <c r="G23" s="560">
        <f t="shared" si="0"/>
        <v>26.137098324276153</v>
      </c>
      <c r="H23" s="707">
        <f>'31dictsaad'!N23</f>
        <v>19040</v>
      </c>
      <c r="I23" s="560">
        <f>H23*100/$N23</f>
        <v>33.269845707595799</v>
      </c>
      <c r="J23" s="707">
        <f>'31dictsaad'!Q23</f>
        <v>15928</v>
      </c>
      <c r="K23" s="560">
        <f>J23*100/$N23</f>
        <v>27.832043194883713</v>
      </c>
      <c r="L23" s="707">
        <f>'31dictsaad'!W23</f>
        <v>7303</v>
      </c>
      <c r="M23" s="560">
        <f t="shared" si="3"/>
        <v>12.761012773244333</v>
      </c>
      <c r="N23" s="707">
        <f t="shared" si="4"/>
        <v>57229</v>
      </c>
      <c r="O23" s="560">
        <f t="shared" si="4"/>
        <v>100</v>
      </c>
      <c r="P23" s="726"/>
      <c r="Q23" s="726"/>
    </row>
    <row r="24" spans="2:25" s="697" customFormat="1" ht="22.5" customHeight="1" x14ac:dyDescent="0.2">
      <c r="B24" s="716" t="s">
        <v>44</v>
      </c>
      <c r="D24" s="703"/>
      <c r="F24" s="703">
        <f>'31dictsaad'!K24</f>
        <v>3325</v>
      </c>
      <c r="G24" s="705">
        <f t="shared" si="0"/>
        <v>15.313406714871276</v>
      </c>
      <c r="H24" s="703">
        <f>'31dictsaad'!N24</f>
        <v>6384</v>
      </c>
      <c r="I24" s="560">
        <f t="shared" si="1"/>
        <v>29.401740892552848</v>
      </c>
      <c r="J24" s="703">
        <f>'31dictsaad'!Q24</f>
        <v>7125</v>
      </c>
      <c r="K24" s="560">
        <f t="shared" si="2"/>
        <v>32.814442960438448</v>
      </c>
      <c r="L24" s="703">
        <f>'31dictsaad'!W24</f>
        <v>4879</v>
      </c>
      <c r="M24" s="560">
        <f t="shared" si="3"/>
        <v>22.47040943213743</v>
      </c>
      <c r="N24" s="703">
        <f t="shared" si="4"/>
        <v>21713</v>
      </c>
      <c r="O24" s="560">
        <f t="shared" si="4"/>
        <v>100</v>
      </c>
      <c r="P24" s="726"/>
      <c r="Q24" s="726"/>
    </row>
    <row r="25" spans="2:25" s="697" customFormat="1" ht="18" customHeight="1" x14ac:dyDescent="0.2">
      <c r="B25" s="716" t="s">
        <v>45</v>
      </c>
      <c r="D25" s="703"/>
      <c r="F25" s="703">
        <f>'31dictsaad'!K25</f>
        <v>19729</v>
      </c>
      <c r="G25" s="705">
        <f t="shared" si="0"/>
        <v>17.030220894800902</v>
      </c>
      <c r="H25" s="703">
        <f>'31dictsaad'!N25</f>
        <v>26793</v>
      </c>
      <c r="I25" s="560">
        <f t="shared" si="1"/>
        <v>23.127918720381192</v>
      </c>
      <c r="J25" s="703">
        <f>'31dictsaad'!Q25</f>
        <v>37301</v>
      </c>
      <c r="K25" s="560">
        <f t="shared" si="2"/>
        <v>32.198503198183815</v>
      </c>
      <c r="L25" s="703">
        <f>'31dictsaad'!W25</f>
        <v>32024</v>
      </c>
      <c r="M25" s="560">
        <f t="shared" si="3"/>
        <v>27.643357186634095</v>
      </c>
      <c r="N25" s="703">
        <f t="shared" si="4"/>
        <v>115847</v>
      </c>
      <c r="O25" s="560">
        <f t="shared" si="4"/>
        <v>100</v>
      </c>
      <c r="P25" s="726"/>
      <c r="Q25" s="726"/>
    </row>
    <row r="26" spans="2:25" s="697" customFormat="1" ht="18" customHeight="1" x14ac:dyDescent="0.2">
      <c r="B26" s="716" t="s">
        <v>46</v>
      </c>
      <c r="D26" s="703"/>
      <c r="F26" s="703">
        <f>'31dictsaad'!K26</f>
        <v>2521</v>
      </c>
      <c r="G26" s="705">
        <f t="shared" si="0"/>
        <v>17.014240399541066</v>
      </c>
      <c r="H26" s="703">
        <f>'31dictsaad'!N26</f>
        <v>4385</v>
      </c>
      <c r="I26" s="560">
        <f t="shared" si="1"/>
        <v>29.594384828237835</v>
      </c>
      <c r="J26" s="703">
        <f>'31dictsaad'!Q26</f>
        <v>3790</v>
      </c>
      <c r="K26" s="560">
        <f t="shared" si="2"/>
        <v>25.578727137747183</v>
      </c>
      <c r="L26" s="703">
        <f>'31dictsaad'!W26</f>
        <v>4121</v>
      </c>
      <c r="M26" s="560">
        <f t="shared" si="3"/>
        <v>27.812647634473915</v>
      </c>
      <c r="N26" s="703">
        <f t="shared" si="4"/>
        <v>14817</v>
      </c>
      <c r="O26" s="560">
        <f t="shared" si="4"/>
        <v>100</v>
      </c>
      <c r="P26" s="726"/>
      <c r="Q26" s="726"/>
    </row>
    <row r="27" spans="2:25" s="697" customFormat="1" ht="18" customHeight="1" x14ac:dyDescent="0.2">
      <c r="B27" s="716" t="s">
        <v>1</v>
      </c>
      <c r="D27" s="703"/>
      <c r="F27" s="703">
        <f>'31dictsaad'!K27</f>
        <v>1261</v>
      </c>
      <c r="G27" s="705">
        <f t="shared" si="0"/>
        <v>23.83742911153119</v>
      </c>
      <c r="H27" s="703">
        <f>'31dictsaad'!N27</f>
        <v>1423</v>
      </c>
      <c r="I27" s="560">
        <f t="shared" si="1"/>
        <v>26.899810964083176</v>
      </c>
      <c r="J27" s="703">
        <f>'31dictsaad'!Q27</f>
        <v>1246</v>
      </c>
      <c r="K27" s="560">
        <f t="shared" si="2"/>
        <v>23.553875236294896</v>
      </c>
      <c r="L27" s="703">
        <f>'31dictsaad'!W27</f>
        <v>1360</v>
      </c>
      <c r="M27" s="560">
        <f t="shared" si="3"/>
        <v>25.708884688090738</v>
      </c>
      <c r="N27" s="707">
        <f t="shared" si="4"/>
        <v>5290</v>
      </c>
      <c r="O27" s="560">
        <f t="shared" si="4"/>
        <v>100</v>
      </c>
      <c r="P27" s="726"/>
      <c r="Q27" s="726"/>
    </row>
    <row r="28" spans="2:25" s="697" customFormat="1" ht="8.25" customHeight="1" x14ac:dyDescent="0.2">
      <c r="B28" s="716"/>
      <c r="D28" s="727"/>
      <c r="F28" s="703"/>
      <c r="G28" s="706"/>
      <c r="H28" s="703"/>
      <c r="I28" s="706"/>
      <c r="J28" s="703"/>
      <c r="K28" s="706"/>
      <c r="L28" s="703"/>
      <c r="M28" s="706"/>
      <c r="N28" s="707"/>
      <c r="O28" s="726"/>
      <c r="P28" s="726"/>
      <c r="Q28" s="706"/>
    </row>
    <row r="29" spans="2:25" s="697" customFormat="1" x14ac:dyDescent="0.2">
      <c r="B29" s="716" t="s">
        <v>0</v>
      </c>
      <c r="D29" s="728"/>
      <c r="F29" s="729">
        <f>SUM(F10:F27)</f>
        <v>429062</v>
      </c>
      <c r="G29" s="715">
        <f>F29*100/$N29</f>
        <v>21.645321275587857</v>
      </c>
      <c r="H29" s="729">
        <f>SUM(H10:H27)</f>
        <v>600806</v>
      </c>
      <c r="I29" s="715">
        <f>H29*100/$N29</f>
        <v>30.309463187839608</v>
      </c>
      <c r="J29" s="729">
        <f>SUM(J10:J27)</f>
        <v>566855</v>
      </c>
      <c r="K29" s="715">
        <f>J29*100/$N29</f>
        <v>28.596703021179586</v>
      </c>
      <c r="L29" s="729">
        <f>SUM(L10:L27)</f>
        <v>385516</v>
      </c>
      <c r="M29" s="715">
        <f>L29*100/$N29</f>
        <v>19.448512515392949</v>
      </c>
      <c r="N29" s="729">
        <f>SUM(N10:N27)</f>
        <v>1982239</v>
      </c>
      <c r="O29" s="715">
        <f>N29*100/$N29</f>
        <v>100</v>
      </c>
      <c r="P29" s="715"/>
      <c r="Q29" s="715"/>
    </row>
    <row r="30" spans="2:25" s="697" customFormat="1" ht="20.25" customHeight="1" x14ac:dyDescent="0.2">
      <c r="B30" s="716" t="s">
        <v>0</v>
      </c>
      <c r="C30" s="717"/>
      <c r="D30" s="729">
        <f>SUM(D10:D29)</f>
        <v>0</v>
      </c>
      <c r="E30" s="717"/>
      <c r="F30" s="729">
        <f>SUM(F10:F27)</f>
        <v>429062</v>
      </c>
      <c r="G30" s="730">
        <f>F30*100/$N30</f>
        <v>21.645321275587857</v>
      </c>
      <c r="H30" s="729">
        <f>SUM(H10:H27)</f>
        <v>600806</v>
      </c>
      <c r="I30" s="730">
        <f>H30*100/$N30</f>
        <v>30.309463187839608</v>
      </c>
      <c r="J30" s="729">
        <f>SUM(J10:J27)</f>
        <v>566855</v>
      </c>
      <c r="K30" s="730">
        <f>J30*100/$N30</f>
        <v>28.596703021179586</v>
      </c>
      <c r="L30" s="729">
        <f>SUM(L10:L28)</f>
        <v>385516</v>
      </c>
      <c r="M30" s="730">
        <f>L30*100/$N30</f>
        <v>19.448512515392949</v>
      </c>
      <c r="N30" s="729">
        <f>F30+H30+J30+L30</f>
        <v>1982239</v>
      </c>
      <c r="O30" s="730">
        <f>G30+I30+K30+M30</f>
        <v>100</v>
      </c>
      <c r="P30" s="731"/>
      <c r="Q30" s="731" t="e">
        <f>(N30/D30)</f>
        <v>#DIV/0!</v>
      </c>
    </row>
    <row r="31" spans="2:25" s="697" customFormat="1" ht="5.25" customHeight="1" x14ac:dyDescent="0.2">
      <c r="B31" s="716"/>
      <c r="C31" s="717"/>
      <c r="D31" s="729"/>
      <c r="E31" s="717"/>
      <c r="F31" s="729"/>
      <c r="G31" s="731"/>
      <c r="H31" s="729"/>
      <c r="I31" s="731"/>
      <c r="J31" s="729"/>
      <c r="K31" s="731"/>
      <c r="L31" s="729"/>
      <c r="M31" s="731"/>
      <c r="N31" s="729"/>
      <c r="O31" s="731"/>
      <c r="P31" s="729"/>
      <c r="Q31" s="731"/>
      <c r="R31" s="729"/>
      <c r="S31" s="731"/>
      <c r="T31" s="729"/>
      <c r="U31" s="731"/>
      <c r="V31" s="729"/>
      <c r="W31" s="731"/>
      <c r="X31" s="731"/>
      <c r="Y31" s="731"/>
    </row>
    <row r="32" spans="2:25" s="697" customFormat="1" ht="18.75" customHeight="1" x14ac:dyDescent="0.2">
      <c r="B32" s="732" t="s">
        <v>39</v>
      </c>
      <c r="C32" s="733"/>
      <c r="D32" s="733"/>
      <c r="E32" s="733"/>
      <c r="F32" s="733"/>
      <c r="G32" s="733"/>
      <c r="H32" s="733"/>
      <c r="I32" s="733"/>
      <c r="J32" s="733"/>
      <c r="K32" s="733"/>
      <c r="L32" s="733"/>
      <c r="N32" s="733"/>
      <c r="O32" s="733"/>
      <c r="P32" s="733"/>
      <c r="Q32" s="733"/>
      <c r="R32" s="733"/>
      <c r="S32" s="733"/>
      <c r="T32" s="733"/>
      <c r="U32" s="733"/>
      <c r="V32" s="733"/>
      <c r="W32" s="733"/>
    </row>
    <row r="33" spans="1:25" x14ac:dyDescent="0.25">
      <c r="A33" s="734"/>
      <c r="B33" s="735" t="s">
        <v>47</v>
      </c>
    </row>
    <row r="36" spans="1:25" x14ac:dyDescent="0.2">
      <c r="D36" s="736"/>
      <c r="T36" s="734"/>
      <c r="U36" s="734"/>
      <c r="X36" s="615"/>
      <c r="Y36" s="615"/>
    </row>
    <row r="37" spans="1:25" x14ac:dyDescent="0.2">
      <c r="T37" s="734"/>
      <c r="U37" s="734"/>
      <c r="X37" s="615"/>
      <c r="Y37" s="615"/>
    </row>
    <row r="38" spans="1:25" x14ac:dyDescent="0.2">
      <c r="T38" s="734"/>
      <c r="U38" s="734"/>
      <c r="X38" s="615"/>
      <c r="Y38" s="615"/>
    </row>
    <row r="39" spans="1:25" x14ac:dyDescent="0.2">
      <c r="T39" s="734"/>
      <c r="U39" s="734"/>
      <c r="X39" s="615"/>
      <c r="Y39" s="615"/>
    </row>
    <row r="40" spans="1:25" x14ac:dyDescent="0.2">
      <c r="T40" s="734"/>
      <c r="U40" s="734"/>
      <c r="X40" s="615"/>
      <c r="Y40" s="615"/>
    </row>
    <row r="41" spans="1:25" x14ac:dyDescent="0.2">
      <c r="T41" s="734"/>
      <c r="U41" s="734"/>
      <c r="X41" s="615"/>
      <c r="Y41" s="615"/>
    </row>
    <row r="42" spans="1:25" x14ac:dyDescent="0.2">
      <c r="T42" s="734"/>
      <c r="U42" s="734"/>
      <c r="X42" s="615"/>
      <c r="Y42" s="615"/>
    </row>
    <row r="43" spans="1:25" x14ac:dyDescent="0.2">
      <c r="T43" s="734"/>
      <c r="U43" s="734"/>
      <c r="X43" s="615"/>
      <c r="Y43" s="615"/>
    </row>
    <row r="44" spans="1:25" x14ac:dyDescent="0.2">
      <c r="T44" s="734"/>
      <c r="U44" s="734"/>
      <c r="X44" s="615"/>
      <c r="Y44" s="615"/>
    </row>
    <row r="45" spans="1:25" x14ac:dyDescent="0.2">
      <c r="T45" s="734"/>
      <c r="U45" s="734"/>
      <c r="X45" s="615"/>
      <c r="Y45" s="615"/>
    </row>
    <row r="46" spans="1:25" x14ac:dyDescent="0.2">
      <c r="T46" s="734"/>
      <c r="U46" s="734"/>
      <c r="X46" s="615"/>
      <c r="Y46" s="615"/>
    </row>
    <row r="47" spans="1:25" x14ac:dyDescent="0.2">
      <c r="T47" s="734"/>
      <c r="U47" s="734"/>
      <c r="X47" s="615"/>
      <c r="Y47" s="615"/>
    </row>
    <row r="48" spans="1:25" x14ac:dyDescent="0.2">
      <c r="T48" s="734"/>
      <c r="U48" s="734"/>
      <c r="X48" s="615"/>
      <c r="Y48" s="615"/>
    </row>
    <row r="49" spans="20:25" x14ac:dyDescent="0.2">
      <c r="T49" s="734"/>
      <c r="U49" s="734"/>
      <c r="X49" s="615"/>
      <c r="Y49" s="615"/>
    </row>
    <row r="50" spans="20:25" x14ac:dyDescent="0.2">
      <c r="T50" s="734"/>
      <c r="U50" s="734"/>
      <c r="X50" s="615"/>
      <c r="Y50" s="615"/>
    </row>
    <row r="51" spans="20:25" x14ac:dyDescent="0.2">
      <c r="T51" s="734"/>
      <c r="U51" s="734"/>
      <c r="X51" s="615"/>
      <c r="Y51" s="615"/>
    </row>
    <row r="52" spans="20:25" x14ac:dyDescent="0.2">
      <c r="T52" s="734"/>
      <c r="U52" s="734"/>
      <c r="X52" s="615"/>
      <c r="Y52" s="615"/>
    </row>
    <row r="53" spans="20:25" x14ac:dyDescent="0.2">
      <c r="T53" s="734"/>
      <c r="U53" s="734"/>
      <c r="X53" s="615"/>
      <c r="Y53" s="615"/>
    </row>
    <row r="54" spans="20:25" x14ac:dyDescent="0.2">
      <c r="T54" s="734"/>
      <c r="U54" s="734"/>
      <c r="X54" s="615"/>
      <c r="Y54" s="615"/>
    </row>
    <row r="55" spans="20:25" x14ac:dyDescent="0.2">
      <c r="T55" s="734"/>
      <c r="U55" s="734"/>
      <c r="X55" s="615"/>
      <c r="Y55" s="615"/>
    </row>
    <row r="56" spans="20:25" x14ac:dyDescent="0.2">
      <c r="T56" s="734"/>
      <c r="U56" s="734"/>
      <c r="X56" s="615"/>
      <c r="Y56" s="615"/>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89">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8554687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1: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1:25" s="11" customFormat="1" ht="49.5" customHeight="1" x14ac:dyDescent="0.2">
      <c r="B2" s="18"/>
      <c r="C2" s="18"/>
      <c r="D2" s="18"/>
      <c r="E2" s="18"/>
      <c r="F2" s="18"/>
      <c r="G2" s="18"/>
      <c r="H2" s="18"/>
      <c r="I2" s="18"/>
      <c r="J2" s="18"/>
      <c r="K2" s="18"/>
      <c r="X2" s="17"/>
      <c r="Y2" s="17"/>
    </row>
    <row r="3" spans="1:25" s="740" customFormat="1" ht="21" x14ac:dyDescent="0.2">
      <c r="B3" s="1494" t="s">
        <v>401</v>
      </c>
      <c r="C3" s="1494"/>
      <c r="D3" s="1494"/>
      <c r="E3" s="1494"/>
      <c r="F3" s="1494"/>
      <c r="G3" s="1494"/>
      <c r="H3" s="1494"/>
      <c r="I3" s="1494"/>
      <c r="J3" s="1494"/>
      <c r="K3" s="1494"/>
      <c r="L3" s="1494"/>
      <c r="M3" s="1494"/>
      <c r="N3" s="1494"/>
      <c r="O3" s="1494"/>
      <c r="P3" s="1494"/>
      <c r="Q3" s="1494"/>
      <c r="R3" s="1494"/>
      <c r="S3" s="1494"/>
      <c r="T3" s="1494"/>
      <c r="U3" s="1494"/>
      <c r="V3" s="1494"/>
      <c r="W3" s="1494"/>
      <c r="X3" s="1494"/>
      <c r="Y3" s="714"/>
    </row>
    <row r="4" spans="1:25" s="740" customFormat="1" ht="14.25" customHeight="1" x14ac:dyDescent="0.2">
      <c r="B4" s="1415" t="str">
        <f>porsaad!$B$6</f>
        <v>Situación a 31 de julio de 2024</v>
      </c>
      <c r="C4" s="1415"/>
      <c r="D4" s="1415"/>
      <c r="E4" s="1415"/>
      <c r="F4" s="1415"/>
      <c r="G4" s="1415"/>
      <c r="H4" s="1415"/>
      <c r="I4" s="1415"/>
      <c r="J4" s="1415"/>
      <c r="K4" s="1415"/>
      <c r="L4" s="1415"/>
      <c r="M4" s="1415"/>
      <c r="N4" s="1415"/>
      <c r="O4" s="1415"/>
      <c r="P4" s="1415"/>
      <c r="Q4" s="1415"/>
      <c r="R4" s="1415"/>
      <c r="S4" s="1415"/>
      <c r="T4" s="1415"/>
      <c r="U4" s="1415"/>
      <c r="V4" s="1415"/>
      <c r="W4" s="1415"/>
      <c r="X4" s="741"/>
      <c r="Y4" s="741"/>
    </row>
    <row r="5" spans="1:25" s="4" customFormat="1" ht="5.25" customHeight="1" x14ac:dyDescent="0.2">
      <c r="B5" s="19"/>
      <c r="C5" s="19"/>
      <c r="D5" s="19"/>
      <c r="E5" s="19"/>
      <c r="F5" s="19"/>
      <c r="G5" s="19"/>
      <c r="H5" s="19"/>
      <c r="I5" s="19"/>
      <c r="J5" s="19"/>
      <c r="K5" s="19"/>
      <c r="L5" s="19"/>
      <c r="M5" s="19"/>
      <c r="N5" s="19"/>
      <c r="O5" s="19"/>
      <c r="P5" s="19"/>
      <c r="Q5" s="19"/>
      <c r="R5" s="19"/>
      <c r="S5" s="19"/>
      <c r="T5" s="19"/>
      <c r="U5" s="19"/>
      <c r="V5" s="19"/>
      <c r="W5" s="19"/>
      <c r="X5" s="20"/>
      <c r="Y5" s="20"/>
    </row>
    <row r="6" spans="1:25" s="133" customFormat="1" ht="19.5" customHeight="1" x14ac:dyDescent="0.2">
      <c r="A6" s="132"/>
      <c r="F6" s="1497" t="s">
        <v>52</v>
      </c>
      <c r="G6" s="1497"/>
      <c r="H6" s="1497"/>
      <c r="I6" s="1497"/>
      <c r="J6" s="1497"/>
      <c r="K6" s="1497"/>
      <c r="L6" s="1497"/>
      <c r="M6" s="1497"/>
      <c r="N6" s="1497"/>
      <c r="O6" s="1497"/>
      <c r="P6" s="1497"/>
      <c r="Q6" s="1497"/>
      <c r="R6" s="1497"/>
      <c r="S6" s="1497"/>
      <c r="T6" s="1497"/>
      <c r="U6" s="1497"/>
      <c r="V6" s="1497"/>
      <c r="W6" s="1497"/>
      <c r="X6" s="154"/>
      <c r="Y6" s="154"/>
    </row>
    <row r="7" spans="1:25" s="133" customFormat="1" ht="64.5" customHeight="1" x14ac:dyDescent="0.2">
      <c r="A7" s="132"/>
      <c r="B7" s="1498" t="s">
        <v>12</v>
      </c>
      <c r="C7" s="155"/>
      <c r="D7" s="156"/>
      <c r="E7" s="155"/>
      <c r="F7" s="1499" t="s">
        <v>32</v>
      </c>
      <c r="G7" s="1499"/>
      <c r="H7" s="1499" t="s">
        <v>33</v>
      </c>
      <c r="I7" s="1499"/>
      <c r="J7" s="1499" t="s">
        <v>48</v>
      </c>
      <c r="K7" s="1499"/>
      <c r="L7" s="1499"/>
      <c r="M7" s="1499"/>
      <c r="N7" s="1499" t="s">
        <v>224</v>
      </c>
      <c r="O7" s="1499"/>
      <c r="P7" s="156"/>
      <c r="Q7" s="156"/>
    </row>
    <row r="8" spans="1:25" s="155" customFormat="1" ht="20.25" customHeight="1" x14ac:dyDescent="0.2">
      <c r="A8" s="189"/>
      <c r="B8" s="1498"/>
      <c r="C8" s="157"/>
      <c r="D8" s="156"/>
      <c r="E8" s="157"/>
      <c r="F8" s="156" t="s">
        <v>9</v>
      </c>
      <c r="G8" s="156" t="s">
        <v>28</v>
      </c>
      <c r="H8" s="156" t="s">
        <v>9</v>
      </c>
      <c r="I8" s="156" t="s">
        <v>28</v>
      </c>
      <c r="J8" s="156" t="s">
        <v>9</v>
      </c>
      <c r="K8" s="156" t="s">
        <v>28</v>
      </c>
      <c r="L8" s="156"/>
      <c r="M8" s="156"/>
      <c r="N8" s="156" t="s">
        <v>9</v>
      </c>
      <c r="O8" s="156" t="s">
        <v>28</v>
      </c>
      <c r="P8" s="156"/>
      <c r="Q8" s="156"/>
    </row>
    <row r="9" spans="1:25" s="157" customFormat="1" ht="8.25" customHeight="1" x14ac:dyDescent="0.2">
      <c r="A9" s="190"/>
      <c r="B9" s="158"/>
      <c r="C9" s="159"/>
      <c r="D9" s="160"/>
      <c r="E9" s="159"/>
      <c r="F9" s="161"/>
      <c r="G9" s="161"/>
      <c r="H9" s="161"/>
      <c r="I9" s="161"/>
      <c r="J9" s="161"/>
      <c r="K9" s="161"/>
      <c r="L9" s="161"/>
      <c r="M9" s="161"/>
      <c r="N9" s="161"/>
      <c r="O9" s="161"/>
      <c r="P9" s="161"/>
      <c r="Q9" s="161"/>
    </row>
    <row r="10" spans="1:25" s="162" customFormat="1" ht="18" customHeight="1" x14ac:dyDescent="0.2">
      <c r="A10" s="191"/>
      <c r="B10" s="146" t="s">
        <v>8</v>
      </c>
      <c r="C10" s="159"/>
      <c r="D10" s="163"/>
      <c r="F10" s="164">
        <f>'31dictsaad'!K10</f>
        <v>77975</v>
      </c>
      <c r="G10" s="165">
        <f t="shared" ref="G10:G27" si="0">F10*100/$N10</f>
        <v>25.462721074218241</v>
      </c>
      <c r="H10" s="164">
        <f>'31dictsaad'!N10</f>
        <v>137277</v>
      </c>
      <c r="I10" s="165">
        <f t="shared" ref="I10:I27" si="1">H10*100/$N10</f>
        <v>44.827777632644533</v>
      </c>
      <c r="J10" s="164">
        <f>'31dictsaad'!Q10</f>
        <v>90980</v>
      </c>
      <c r="K10" s="165">
        <f t="shared" ref="K10:K27" si="2">J10*100/$N10</f>
        <v>29.70950129313723</v>
      </c>
      <c r="L10" s="164"/>
      <c r="M10" s="165"/>
      <c r="N10" s="164">
        <f>F10+H10+J10+L10</f>
        <v>306232</v>
      </c>
      <c r="O10" s="165">
        <f>G10+I10+K10+M10</f>
        <v>100</v>
      </c>
      <c r="P10" s="166"/>
      <c r="Q10" s="166"/>
    </row>
    <row r="11" spans="1:25" s="162" customFormat="1" ht="18" customHeight="1" x14ac:dyDescent="0.2">
      <c r="A11" s="191"/>
      <c r="B11" s="146" t="s">
        <v>7</v>
      </c>
      <c r="C11" s="159"/>
      <c r="D11" s="163"/>
      <c r="F11" s="164">
        <f>'31dictsaad'!K11</f>
        <v>12482</v>
      </c>
      <c r="G11" s="165">
        <f t="shared" si="0"/>
        <v>29.404004711425205</v>
      </c>
      <c r="H11" s="164">
        <f>'31dictsaad'!N11</f>
        <v>15196</v>
      </c>
      <c r="I11" s="165">
        <f t="shared" si="1"/>
        <v>35.79740871613663</v>
      </c>
      <c r="J11" s="164">
        <f>'31dictsaad'!Q11</f>
        <v>14772</v>
      </c>
      <c r="K11" s="165">
        <f t="shared" si="2"/>
        <v>34.798586572438161</v>
      </c>
      <c r="L11" s="164"/>
      <c r="M11" s="165"/>
      <c r="N11" s="164">
        <f t="shared" ref="N11:O27" si="3">F11+H11+J11+L11</f>
        <v>42450</v>
      </c>
      <c r="O11" s="165">
        <f t="shared" si="3"/>
        <v>100</v>
      </c>
      <c r="P11" s="166"/>
      <c r="Q11" s="166"/>
    </row>
    <row r="12" spans="1:25" s="162" customFormat="1" ht="22.5" customHeight="1" x14ac:dyDescent="0.2">
      <c r="A12" s="191"/>
      <c r="B12" s="146" t="s">
        <v>37</v>
      </c>
      <c r="C12" s="159"/>
      <c r="D12" s="163"/>
      <c r="F12" s="163">
        <f>'31dictsaad'!K12</f>
        <v>7884</v>
      </c>
      <c r="G12" s="165">
        <f t="shared" si="0"/>
        <v>24.474591003632074</v>
      </c>
      <c r="H12" s="163">
        <f>'31dictsaad'!N12</f>
        <v>10825</v>
      </c>
      <c r="I12" s="165">
        <f t="shared" si="1"/>
        <v>33.6044454102381</v>
      </c>
      <c r="J12" s="163">
        <f>'31dictsaad'!Q12</f>
        <v>13504</v>
      </c>
      <c r="K12" s="165">
        <f t="shared" si="2"/>
        <v>41.920963586129822</v>
      </c>
      <c r="L12" s="163"/>
      <c r="M12" s="165"/>
      <c r="N12" s="164">
        <f t="shared" si="3"/>
        <v>32213</v>
      </c>
      <c r="O12" s="165">
        <f t="shared" si="3"/>
        <v>100</v>
      </c>
      <c r="P12" s="166"/>
      <c r="Q12" s="166"/>
    </row>
    <row r="13" spans="1:25" s="162" customFormat="1" ht="18" customHeight="1" x14ac:dyDescent="0.2">
      <c r="A13" s="191"/>
      <c r="B13" s="146" t="s">
        <v>38</v>
      </c>
      <c r="C13" s="159"/>
      <c r="D13" s="163"/>
      <c r="F13" s="164">
        <f>'31dictsaad'!K13</f>
        <v>8601</v>
      </c>
      <c r="G13" s="165">
        <f t="shared" si="0"/>
        <v>24.544131495591131</v>
      </c>
      <c r="H13" s="164">
        <f>'31dictsaad'!N13</f>
        <v>11394</v>
      </c>
      <c r="I13" s="165">
        <f t="shared" si="1"/>
        <v>32.514339525725539</v>
      </c>
      <c r="J13" s="164">
        <f>'31dictsaad'!Q13</f>
        <v>15048</v>
      </c>
      <c r="K13" s="165">
        <f t="shared" si="2"/>
        <v>42.94152897868333</v>
      </c>
      <c r="L13" s="164"/>
      <c r="M13" s="165"/>
      <c r="N13" s="164">
        <f t="shared" si="3"/>
        <v>35043</v>
      </c>
      <c r="O13" s="165">
        <f t="shared" si="3"/>
        <v>100</v>
      </c>
      <c r="P13" s="166"/>
      <c r="Q13" s="166"/>
    </row>
    <row r="14" spans="1:25" s="162" customFormat="1" ht="18" customHeight="1" x14ac:dyDescent="0.2">
      <c r="A14" s="191"/>
      <c r="B14" s="146" t="s">
        <v>6</v>
      </c>
      <c r="C14" s="159"/>
      <c r="D14" s="163"/>
      <c r="F14" s="164">
        <f>'31dictsaad'!K14</f>
        <v>16108</v>
      </c>
      <c r="G14" s="165">
        <f t="shared" si="0"/>
        <v>32.664152167741413</v>
      </c>
      <c r="H14" s="164">
        <f>'31dictsaad'!N14</f>
        <v>17378</v>
      </c>
      <c r="I14" s="165">
        <f t="shared" si="1"/>
        <v>35.239485744413351</v>
      </c>
      <c r="J14" s="164">
        <f>'31dictsaad'!Q14</f>
        <v>15828</v>
      </c>
      <c r="K14" s="165">
        <f t="shared" si="2"/>
        <v>32.096362087845236</v>
      </c>
      <c r="L14" s="164"/>
      <c r="M14" s="165"/>
      <c r="N14" s="164">
        <f t="shared" si="3"/>
        <v>49314</v>
      </c>
      <c r="O14" s="165">
        <f t="shared" si="3"/>
        <v>100</v>
      </c>
      <c r="P14" s="166"/>
      <c r="Q14" s="166"/>
    </row>
    <row r="15" spans="1:25" s="162" customFormat="1" ht="18" customHeight="1" x14ac:dyDescent="0.2">
      <c r="A15" s="191"/>
      <c r="B15" s="146" t="s">
        <v>5</v>
      </c>
      <c r="C15" s="159"/>
      <c r="D15" s="163"/>
      <c r="F15" s="163">
        <f>'31dictsaad'!K15</f>
        <v>5509</v>
      </c>
      <c r="G15" s="165">
        <f t="shared" si="0"/>
        <v>29.621464673620821</v>
      </c>
      <c r="H15" s="163">
        <f>'31dictsaad'!N15</f>
        <v>7992</v>
      </c>
      <c r="I15" s="165">
        <f t="shared" si="1"/>
        <v>42.97236261963652</v>
      </c>
      <c r="J15" s="163">
        <f>'31dictsaad'!Q15</f>
        <v>5097</v>
      </c>
      <c r="K15" s="165">
        <f t="shared" si="2"/>
        <v>27.406172706742659</v>
      </c>
      <c r="L15" s="163"/>
      <c r="M15" s="165"/>
      <c r="N15" s="164">
        <f t="shared" si="3"/>
        <v>18598</v>
      </c>
      <c r="O15" s="165">
        <f t="shared" si="3"/>
        <v>100</v>
      </c>
      <c r="P15" s="166"/>
      <c r="Q15" s="166"/>
    </row>
    <row r="16" spans="1:25" s="162" customFormat="1" ht="18" customHeight="1" x14ac:dyDescent="0.2">
      <c r="A16" s="191"/>
      <c r="B16" s="146" t="s">
        <v>4</v>
      </c>
      <c r="C16" s="159"/>
      <c r="D16" s="163"/>
      <c r="F16" s="164">
        <f>'31dictsaad'!K16</f>
        <v>34890</v>
      </c>
      <c r="G16" s="165">
        <f t="shared" si="0"/>
        <v>27.882110377675133</v>
      </c>
      <c r="H16" s="164">
        <f>'31dictsaad'!N16</f>
        <v>41092</v>
      </c>
      <c r="I16" s="165">
        <f t="shared" si="1"/>
        <v>32.838397238160695</v>
      </c>
      <c r="J16" s="164">
        <f>'31dictsaad'!Q16</f>
        <v>49152</v>
      </c>
      <c r="K16" s="165">
        <f t="shared" si="2"/>
        <v>39.279492384164179</v>
      </c>
      <c r="L16" s="164"/>
      <c r="M16" s="165"/>
      <c r="N16" s="164">
        <f t="shared" si="3"/>
        <v>125134</v>
      </c>
      <c r="O16" s="165">
        <f t="shared" si="3"/>
        <v>100</v>
      </c>
      <c r="P16" s="166"/>
      <c r="Q16" s="166"/>
    </row>
    <row r="17" spans="1:25" s="162" customFormat="1" ht="18" customHeight="1" x14ac:dyDescent="0.2">
      <c r="A17" s="191"/>
      <c r="B17" s="146" t="s">
        <v>40</v>
      </c>
      <c r="C17" s="159"/>
      <c r="D17" s="163"/>
      <c r="F17" s="164">
        <f>'31dictsaad'!K17</f>
        <v>23365</v>
      </c>
      <c r="G17" s="165">
        <f t="shared" si="0"/>
        <v>29.754855141674625</v>
      </c>
      <c r="H17" s="164">
        <f>'31dictsaad'!N17</f>
        <v>25747</v>
      </c>
      <c r="I17" s="165">
        <f t="shared" si="1"/>
        <v>32.788283985991725</v>
      </c>
      <c r="J17" s="164">
        <f>'31dictsaad'!Q17</f>
        <v>29413</v>
      </c>
      <c r="K17" s="165">
        <f t="shared" si="2"/>
        <v>37.45686087233365</v>
      </c>
      <c r="L17" s="164"/>
      <c r="M17" s="165"/>
      <c r="N17" s="164">
        <f t="shared" si="3"/>
        <v>78525</v>
      </c>
      <c r="O17" s="165">
        <f t="shared" si="3"/>
        <v>100</v>
      </c>
      <c r="P17" s="166"/>
      <c r="Q17" s="166"/>
    </row>
    <row r="18" spans="1:25" s="162" customFormat="1" ht="18" customHeight="1" x14ac:dyDescent="0.2">
      <c r="A18" s="191"/>
      <c r="B18" s="146" t="s">
        <v>41</v>
      </c>
      <c r="C18" s="159"/>
      <c r="D18" s="163"/>
      <c r="F18" s="164">
        <f>'31dictsaad'!K18</f>
        <v>49554</v>
      </c>
      <c r="G18" s="165">
        <f t="shared" si="0"/>
        <v>19.021334418351131</v>
      </c>
      <c r="H18" s="164">
        <f>'31dictsaad'!N18</f>
        <v>99569</v>
      </c>
      <c r="I18" s="165">
        <f t="shared" si="1"/>
        <v>38.219623979916932</v>
      </c>
      <c r="J18" s="164">
        <f>'31dictsaad'!Q18</f>
        <v>111395</v>
      </c>
      <c r="K18" s="165">
        <f t="shared" si="2"/>
        <v>42.759041601731937</v>
      </c>
      <c r="L18" s="164"/>
      <c r="M18" s="165"/>
      <c r="N18" s="164">
        <f t="shared" si="3"/>
        <v>260518</v>
      </c>
      <c r="O18" s="165">
        <f t="shared" si="3"/>
        <v>100</v>
      </c>
      <c r="P18" s="166"/>
      <c r="Q18" s="166"/>
    </row>
    <row r="19" spans="1:25" s="162" customFormat="1" ht="18" customHeight="1" x14ac:dyDescent="0.2">
      <c r="A19" s="191"/>
      <c r="B19" s="146" t="s">
        <v>3</v>
      </c>
      <c r="C19" s="159"/>
      <c r="D19" s="163"/>
      <c r="F19" s="164">
        <f>'31dictsaad'!K19</f>
        <v>47841</v>
      </c>
      <c r="G19" s="165">
        <f t="shared" si="0"/>
        <v>28.528578669608514</v>
      </c>
      <c r="H19" s="164">
        <f>'31dictsaad'!N19</f>
        <v>62785</v>
      </c>
      <c r="I19" s="165">
        <f>H19*100/$N19</f>
        <v>37.439995229434388</v>
      </c>
      <c r="J19" s="164">
        <f>'31dictsaad'!Q19</f>
        <v>57069</v>
      </c>
      <c r="K19" s="165">
        <f>J19*100/$N19</f>
        <v>34.031426100957091</v>
      </c>
      <c r="L19" s="164"/>
      <c r="M19" s="165"/>
      <c r="N19" s="164">
        <f t="shared" si="3"/>
        <v>167695</v>
      </c>
      <c r="O19" s="165">
        <f t="shared" si="3"/>
        <v>99.999999999999986</v>
      </c>
      <c r="P19" s="166"/>
      <c r="Q19" s="166"/>
    </row>
    <row r="20" spans="1:25" s="162" customFormat="1" ht="18" customHeight="1" x14ac:dyDescent="0.2">
      <c r="A20" s="191"/>
      <c r="B20" s="146" t="s">
        <v>2</v>
      </c>
      <c r="C20" s="159"/>
      <c r="D20" s="163"/>
      <c r="F20" s="164">
        <f>'31dictsaad'!K20</f>
        <v>13161</v>
      </c>
      <c r="G20" s="165">
        <f t="shared" si="0"/>
        <v>32.323108284009137</v>
      </c>
      <c r="H20" s="164">
        <f>'31dictsaad'!N20</f>
        <v>13458</v>
      </c>
      <c r="I20" s="165">
        <f>H20*100/$N20</f>
        <v>33.052533339882608</v>
      </c>
      <c r="J20" s="164">
        <f>'31dictsaad'!Q20</f>
        <v>14098</v>
      </c>
      <c r="K20" s="165">
        <f>J20*100/$N20</f>
        <v>34.624358376108262</v>
      </c>
      <c r="L20" s="164"/>
      <c r="M20" s="165"/>
      <c r="N20" s="164">
        <f t="shared" si="3"/>
        <v>40717</v>
      </c>
      <c r="O20" s="165">
        <f t="shared" si="3"/>
        <v>100</v>
      </c>
      <c r="P20" s="166"/>
      <c r="Q20" s="166"/>
    </row>
    <row r="21" spans="1:25" s="162" customFormat="1" ht="18" customHeight="1" x14ac:dyDescent="0.2">
      <c r="A21" s="191"/>
      <c r="B21" s="146" t="s">
        <v>35</v>
      </c>
      <c r="C21" s="159"/>
      <c r="D21" s="163"/>
      <c r="F21" s="164">
        <f>'31dictsaad'!K21</f>
        <v>25971</v>
      </c>
      <c r="G21" s="165">
        <f t="shared" si="0"/>
        <v>33.733390484354906</v>
      </c>
      <c r="H21" s="164">
        <f>'31dictsaad'!N21</f>
        <v>26518</v>
      </c>
      <c r="I21" s="165">
        <f>H21*100/$N21</f>
        <v>34.443881593474394</v>
      </c>
      <c r="J21" s="164">
        <f>'31dictsaad'!Q21</f>
        <v>24500</v>
      </c>
      <c r="K21" s="165">
        <f>J21*100/$N21</f>
        <v>31.822727922170699</v>
      </c>
      <c r="L21" s="164"/>
      <c r="M21" s="165"/>
      <c r="N21" s="164">
        <f t="shared" si="3"/>
        <v>76989</v>
      </c>
      <c r="O21" s="165">
        <f t="shared" si="3"/>
        <v>100</v>
      </c>
      <c r="P21" s="166"/>
      <c r="Q21" s="166"/>
    </row>
    <row r="22" spans="1:25" s="162" customFormat="1" ht="21" customHeight="1" x14ac:dyDescent="0.2">
      <c r="A22" s="191"/>
      <c r="B22" s="146" t="s">
        <v>42</v>
      </c>
      <c r="C22" s="159"/>
      <c r="D22" s="163"/>
      <c r="F22" s="164">
        <f>'31dictsaad'!K22</f>
        <v>63927</v>
      </c>
      <c r="G22" s="165">
        <f t="shared" si="0"/>
        <v>32.272346354613653</v>
      </c>
      <c r="H22" s="164">
        <f>'31dictsaad'!N22</f>
        <v>73550</v>
      </c>
      <c r="I22" s="165">
        <f>H22*100/$N22</f>
        <v>37.130337328231171</v>
      </c>
      <c r="J22" s="164">
        <f>'31dictsaad'!Q22</f>
        <v>60609</v>
      </c>
      <c r="K22" s="165">
        <f>J22*100/$N22</f>
        <v>30.597316317155176</v>
      </c>
      <c r="L22" s="164"/>
      <c r="M22" s="165"/>
      <c r="N22" s="164">
        <f t="shared" si="3"/>
        <v>198086</v>
      </c>
      <c r="O22" s="165">
        <f t="shared" si="3"/>
        <v>100</v>
      </c>
      <c r="P22" s="166"/>
      <c r="Q22" s="166"/>
    </row>
    <row r="23" spans="1:25" s="162" customFormat="1" ht="18" customHeight="1" x14ac:dyDescent="0.2">
      <c r="A23" s="191"/>
      <c r="B23" s="146" t="s">
        <v>43</v>
      </c>
      <c r="C23" s="159"/>
      <c r="D23" s="163"/>
      <c r="F23" s="164">
        <f>'31dictsaad'!K23</f>
        <v>14958</v>
      </c>
      <c r="G23" s="165">
        <f t="shared" si="0"/>
        <v>29.960341305131596</v>
      </c>
      <c r="H23" s="164">
        <f>'31dictsaad'!N23</f>
        <v>19040</v>
      </c>
      <c r="I23" s="165">
        <f>H23*100/$N23</f>
        <v>38.136441934062411</v>
      </c>
      <c r="J23" s="164">
        <f>'31dictsaad'!Q23</f>
        <v>15928</v>
      </c>
      <c r="K23" s="165">
        <f>J23*100/$N23</f>
        <v>31.903216760805993</v>
      </c>
      <c r="L23" s="164"/>
      <c r="M23" s="165"/>
      <c r="N23" s="164">
        <f t="shared" si="3"/>
        <v>49926</v>
      </c>
      <c r="O23" s="165">
        <f t="shared" si="3"/>
        <v>100</v>
      </c>
      <c r="P23" s="166"/>
      <c r="Q23" s="166"/>
    </row>
    <row r="24" spans="1:25" s="162" customFormat="1" ht="22.5" customHeight="1" x14ac:dyDescent="0.2">
      <c r="A24" s="191"/>
      <c r="B24" s="146" t="s">
        <v>44</v>
      </c>
      <c r="C24" s="159"/>
      <c r="D24" s="163"/>
      <c r="F24" s="163">
        <f>'31dictsaad'!K24</f>
        <v>3325</v>
      </c>
      <c r="G24" s="167">
        <f t="shared" si="0"/>
        <v>19.751693002257337</v>
      </c>
      <c r="H24" s="163">
        <f>'31dictsaad'!N24</f>
        <v>6384</v>
      </c>
      <c r="I24" s="165">
        <f t="shared" si="1"/>
        <v>37.923250564334083</v>
      </c>
      <c r="J24" s="163">
        <f>'31dictsaad'!Q24</f>
        <v>7125</v>
      </c>
      <c r="K24" s="165">
        <f t="shared" si="2"/>
        <v>42.325056433408577</v>
      </c>
      <c r="L24" s="163"/>
      <c r="M24" s="165"/>
      <c r="N24" s="163">
        <f t="shared" si="3"/>
        <v>16834</v>
      </c>
      <c r="O24" s="165">
        <f t="shared" si="3"/>
        <v>100</v>
      </c>
      <c r="P24" s="166"/>
      <c r="Q24" s="166"/>
    </row>
    <row r="25" spans="1:25" s="162" customFormat="1" ht="18" customHeight="1" x14ac:dyDescent="0.2">
      <c r="A25" s="191"/>
      <c r="B25" s="146" t="s">
        <v>45</v>
      </c>
      <c r="C25" s="159"/>
      <c r="D25" s="163"/>
      <c r="F25" s="163">
        <f>'31dictsaad'!K25</f>
        <v>19729</v>
      </c>
      <c r="G25" s="167">
        <f t="shared" si="0"/>
        <v>23.536499528768953</v>
      </c>
      <c r="H25" s="163">
        <f>'31dictsaad'!N25</f>
        <v>26793</v>
      </c>
      <c r="I25" s="165">
        <f t="shared" si="1"/>
        <v>31.963780823878889</v>
      </c>
      <c r="J25" s="163">
        <f>'31dictsaad'!Q25</f>
        <v>37301</v>
      </c>
      <c r="K25" s="165">
        <f t="shared" si="2"/>
        <v>44.499719647352158</v>
      </c>
      <c r="L25" s="163"/>
      <c r="M25" s="165"/>
      <c r="N25" s="163">
        <f t="shared" si="3"/>
        <v>83823</v>
      </c>
      <c r="O25" s="165">
        <f t="shared" si="3"/>
        <v>100</v>
      </c>
      <c r="P25" s="166"/>
      <c r="Q25" s="166"/>
    </row>
    <row r="26" spans="1:25" s="162" customFormat="1" ht="18" customHeight="1" x14ac:dyDescent="0.2">
      <c r="A26" s="191"/>
      <c r="B26" s="146" t="s">
        <v>46</v>
      </c>
      <c r="C26" s="159"/>
      <c r="D26" s="163"/>
      <c r="F26" s="163">
        <f>'31dictsaad'!K26</f>
        <v>2521</v>
      </c>
      <c r="G26" s="167">
        <f t="shared" si="0"/>
        <v>23.56955871353777</v>
      </c>
      <c r="H26" s="163">
        <f>'31dictsaad'!N26</f>
        <v>4385</v>
      </c>
      <c r="I26" s="165">
        <f t="shared" si="1"/>
        <v>40.996634255796558</v>
      </c>
      <c r="J26" s="163">
        <f>'31dictsaad'!Q26</f>
        <v>3790</v>
      </c>
      <c r="K26" s="165">
        <f t="shared" si="2"/>
        <v>35.433807030665669</v>
      </c>
      <c r="L26" s="163"/>
      <c r="M26" s="165"/>
      <c r="N26" s="163">
        <f t="shared" si="3"/>
        <v>10696</v>
      </c>
      <c r="O26" s="165">
        <f t="shared" si="3"/>
        <v>100</v>
      </c>
      <c r="P26" s="166"/>
      <c r="Q26" s="166"/>
    </row>
    <row r="27" spans="1:25" s="162" customFormat="1" ht="18" customHeight="1" x14ac:dyDescent="0.2">
      <c r="A27" s="191"/>
      <c r="B27" s="146" t="s">
        <v>1</v>
      </c>
      <c r="C27" s="159"/>
      <c r="D27" s="163"/>
      <c r="F27" s="163">
        <f>'31dictsaad'!K27</f>
        <v>1261</v>
      </c>
      <c r="G27" s="167">
        <f t="shared" si="0"/>
        <v>32.086513994910945</v>
      </c>
      <c r="H27" s="163">
        <f>'31dictsaad'!N27</f>
        <v>1423</v>
      </c>
      <c r="I27" s="165">
        <f t="shared" si="1"/>
        <v>36.208651399491096</v>
      </c>
      <c r="J27" s="163">
        <f>'31dictsaad'!Q27</f>
        <v>1246</v>
      </c>
      <c r="K27" s="165">
        <f t="shared" si="2"/>
        <v>31.704834605597963</v>
      </c>
      <c r="L27" s="163"/>
      <c r="M27" s="165"/>
      <c r="N27" s="164">
        <f t="shared" si="3"/>
        <v>3930</v>
      </c>
      <c r="O27" s="165">
        <f t="shared" si="3"/>
        <v>100</v>
      </c>
      <c r="P27" s="166"/>
      <c r="Q27" s="166"/>
    </row>
    <row r="28" spans="1:25" s="162" customFormat="1" ht="8.25" customHeight="1" x14ac:dyDescent="0.2">
      <c r="A28" s="191"/>
      <c r="B28" s="168"/>
      <c r="C28" s="159"/>
      <c r="D28" s="169"/>
      <c r="F28" s="163"/>
      <c r="G28" s="170"/>
      <c r="H28" s="163"/>
      <c r="I28" s="170"/>
      <c r="J28" s="163"/>
      <c r="K28" s="170"/>
      <c r="L28" s="163"/>
      <c r="M28" s="170"/>
      <c r="N28" s="164"/>
      <c r="O28" s="166"/>
      <c r="P28" s="166"/>
      <c r="Q28" s="170"/>
    </row>
    <row r="29" spans="1:25" s="162" customFormat="1" x14ac:dyDescent="0.2">
      <c r="B29" s="208" t="s">
        <v>0</v>
      </c>
      <c r="C29" s="159"/>
      <c r="D29" s="171"/>
      <c r="F29" s="147">
        <f>SUM(F10:F27)</f>
        <v>429062</v>
      </c>
      <c r="G29" s="172">
        <f>F29*100/$N29</f>
        <v>26.871411008672137</v>
      </c>
      <c r="H29" s="147">
        <f>SUM(H10:H27)</f>
        <v>600806</v>
      </c>
      <c r="I29" s="172">
        <f>H29*100/$N29</f>
        <v>37.627440701987759</v>
      </c>
      <c r="J29" s="147">
        <f>SUM(J10:J27)</f>
        <v>566855</v>
      </c>
      <c r="K29" s="172">
        <f>J29*100/$N29</f>
        <v>35.501148289340108</v>
      </c>
      <c r="L29" s="147"/>
      <c r="M29" s="172"/>
      <c r="N29" s="147">
        <f>SUM(N10:N27)</f>
        <v>1596723</v>
      </c>
      <c r="O29" s="172">
        <f>N29*100/$N29</f>
        <v>100</v>
      </c>
      <c r="P29" s="172"/>
      <c r="Q29" s="172"/>
    </row>
    <row r="30" spans="1:25" s="162" customFormat="1" ht="20.25" customHeight="1" x14ac:dyDescent="0.2">
      <c r="B30" s="146" t="s">
        <v>0</v>
      </c>
      <c r="C30" s="173"/>
      <c r="D30" s="147">
        <f>SUM(D10:D29)</f>
        <v>0</v>
      </c>
      <c r="E30" s="174"/>
      <c r="F30" s="147">
        <f>SUM(F10:F27)</f>
        <v>429062</v>
      </c>
      <c r="G30" s="175">
        <f>F30*100/$N30</f>
        <v>26.871411008672137</v>
      </c>
      <c r="H30" s="147">
        <f>SUM(H10:H27)</f>
        <v>600806</v>
      </c>
      <c r="I30" s="175">
        <f>H30*100/$N30</f>
        <v>37.627440701987759</v>
      </c>
      <c r="J30" s="147">
        <f>SUM(J10:J27)</f>
        <v>566855</v>
      </c>
      <c r="K30" s="175">
        <f>J30*100/$N30</f>
        <v>35.501148289340108</v>
      </c>
      <c r="L30" s="147">
        <f>SUM(L10:L28)</f>
        <v>0</v>
      </c>
      <c r="M30" s="175">
        <f>L30*100/$N30</f>
        <v>0</v>
      </c>
      <c r="N30" s="147">
        <f>F30+H30+J30+L30</f>
        <v>1596723</v>
      </c>
      <c r="O30" s="175">
        <f>G30+I30+K30+M30</f>
        <v>100</v>
      </c>
      <c r="P30" s="176"/>
      <c r="Q30" s="176" t="e">
        <f>(N30/D30)</f>
        <v>#DIV/0!</v>
      </c>
    </row>
    <row r="31" spans="1: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1: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2" orientation="landscape" r:id="rId1"/>
  <headerFooter alignWithMargins="0"/>
  <rowBreaks count="1" manualBreakCount="1">
    <brk id="32" max="21"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8">
    <tabColor theme="0"/>
    <pageSetUpPr fitToPage="1"/>
  </sheetPr>
  <dimension ref="A1:IZ53"/>
  <sheetViews>
    <sheetView zoomScaleNormal="100" workbookViewId="0"/>
  </sheetViews>
  <sheetFormatPr baseColWidth="10" defaultColWidth="11.42578125" defaultRowHeight="15" x14ac:dyDescent="0.2"/>
  <cols>
    <col min="1" max="1" width="0.85546875" style="333" customWidth="1"/>
    <col min="2" max="2" width="28.7109375" style="333" customWidth="1"/>
    <col min="3" max="3" width="0.7109375" style="333" customWidth="1"/>
    <col min="4" max="4" width="11.85546875" style="333" customWidth="1"/>
    <col min="5" max="5" width="7.7109375" style="333" customWidth="1"/>
    <col min="6" max="6" width="0.42578125" style="333" customWidth="1"/>
    <col min="7" max="7" width="16.5703125" style="333" customWidth="1"/>
    <col min="8" max="8" width="7.28515625" style="333" customWidth="1"/>
    <col min="9" max="9" width="0.7109375" style="333" customWidth="1"/>
    <col min="10" max="10" width="10.42578125" style="333" customWidth="1"/>
    <col min="11" max="11" width="9.5703125" style="333" customWidth="1"/>
    <col min="12" max="12" width="11" style="333" customWidth="1"/>
    <col min="13" max="19" width="11.42578125" style="333"/>
    <col min="20" max="20" width="2.28515625" style="333" customWidth="1"/>
    <col min="21" max="16384" width="11.42578125" style="333"/>
  </cols>
  <sheetData>
    <row r="1" spans="1:260" s="613" customFormat="1" ht="9" customHeight="1" x14ac:dyDescent="0.25">
      <c r="A1" s="340"/>
      <c r="B1" s="311"/>
      <c r="C1" s="341"/>
      <c r="D1" s="340"/>
      <c r="E1" s="340"/>
      <c r="F1" s="341"/>
      <c r="G1" s="340"/>
      <c r="H1" s="340"/>
      <c r="I1" s="341"/>
      <c r="J1" s="340"/>
      <c r="K1" s="340"/>
      <c r="L1" s="750"/>
      <c r="M1" s="750"/>
      <c r="N1" s="750"/>
      <c r="O1" s="750"/>
      <c r="P1" s="340"/>
      <c r="Q1" s="340"/>
      <c r="R1" s="340"/>
      <c r="S1" s="750"/>
      <c r="T1" s="75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c r="IZ1" s="340"/>
    </row>
    <row r="2" spans="1:260" s="619" customFormat="1" ht="49.5" customHeight="1" x14ac:dyDescent="0.25">
      <c r="A2" s="343"/>
      <c r="B2" s="751"/>
      <c r="C2" s="751"/>
      <c r="D2" s="751"/>
      <c r="E2" s="751"/>
      <c r="F2" s="751"/>
      <c r="G2" s="751"/>
      <c r="H2" s="751"/>
      <c r="I2" s="751"/>
      <c r="J2" s="343"/>
      <c r="K2" s="343"/>
      <c r="L2" s="750"/>
      <c r="M2" s="750"/>
      <c r="N2" s="750"/>
      <c r="O2" s="750"/>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c r="IZ2" s="343"/>
    </row>
    <row r="3" spans="1:260" s="621" customFormat="1" ht="6.95" customHeight="1" x14ac:dyDescent="0.25">
      <c r="A3" s="345"/>
      <c r="B3" s="1377"/>
      <c r="C3" s="1377"/>
      <c r="D3" s="1377"/>
      <c r="E3" s="1377"/>
      <c r="F3" s="1377"/>
      <c r="G3" s="1377"/>
      <c r="H3" s="1377"/>
      <c r="I3" s="1377"/>
      <c r="J3" s="345"/>
      <c r="K3" s="345"/>
      <c r="L3" s="750"/>
      <c r="M3" s="750"/>
      <c r="N3" s="750"/>
      <c r="O3" s="750"/>
      <c r="P3" s="345"/>
      <c r="Q3" s="345"/>
      <c r="R3" s="345"/>
      <c r="S3" s="343"/>
      <c r="T3" s="343"/>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c r="IZ3" s="345"/>
    </row>
    <row r="4" spans="1:260" s="623" customFormat="1" ht="20.25" customHeight="1" x14ac:dyDescent="0.2">
      <c r="A4" s="1472" t="s">
        <v>402</v>
      </c>
      <c r="B4" s="1472"/>
      <c r="C4" s="1472"/>
      <c r="D4" s="1472"/>
      <c r="E4" s="1472"/>
      <c r="F4" s="1472"/>
      <c r="G4" s="1472"/>
      <c r="H4" s="1472"/>
      <c r="I4" s="1472"/>
      <c r="J4" s="1472"/>
      <c r="K4" s="1472"/>
      <c r="L4" s="1472"/>
      <c r="M4" s="1472"/>
      <c r="N4" s="1472"/>
      <c r="O4" s="1472"/>
      <c r="P4" s="1472"/>
      <c r="Q4" s="1472"/>
      <c r="R4" s="1472"/>
      <c r="S4" s="437"/>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2"/>
      <c r="CA4" s="492"/>
      <c r="CB4" s="492"/>
      <c r="CC4" s="492"/>
      <c r="CD4" s="492"/>
      <c r="CE4" s="492"/>
      <c r="CF4" s="492"/>
      <c r="CG4" s="492"/>
      <c r="CH4" s="492"/>
      <c r="CI4" s="492"/>
      <c r="CJ4" s="492"/>
      <c r="CK4" s="492"/>
      <c r="CL4" s="492"/>
      <c r="CM4" s="492"/>
      <c r="CN4" s="492"/>
      <c r="CO4" s="492"/>
      <c r="CP4" s="492"/>
      <c r="CQ4" s="492"/>
      <c r="CR4" s="492"/>
      <c r="CS4" s="492"/>
      <c r="CT4" s="492"/>
      <c r="CU4" s="492"/>
      <c r="CV4" s="492"/>
      <c r="CW4" s="492"/>
      <c r="CX4" s="492"/>
      <c r="CY4" s="492"/>
      <c r="CZ4" s="492"/>
      <c r="DA4" s="492"/>
      <c r="DB4" s="492"/>
      <c r="DC4" s="492"/>
      <c r="DD4" s="492"/>
      <c r="DE4" s="492"/>
      <c r="DF4" s="492"/>
      <c r="DG4" s="492"/>
      <c r="DH4" s="492"/>
      <c r="DI4" s="492"/>
      <c r="DJ4" s="492"/>
      <c r="DK4" s="492"/>
      <c r="DL4" s="492"/>
      <c r="DM4" s="492"/>
      <c r="DN4" s="492"/>
      <c r="DO4" s="492"/>
      <c r="DP4" s="492"/>
      <c r="DQ4" s="492"/>
      <c r="DR4" s="492"/>
      <c r="DS4" s="492"/>
      <c r="DT4" s="492"/>
      <c r="DU4" s="492"/>
      <c r="DV4" s="492"/>
      <c r="DW4" s="492"/>
      <c r="DX4" s="492"/>
      <c r="DY4" s="492"/>
      <c r="DZ4" s="492"/>
      <c r="EA4" s="492"/>
      <c r="EB4" s="492"/>
      <c r="EC4" s="492"/>
      <c r="ED4" s="492"/>
      <c r="EE4" s="492"/>
      <c r="EF4" s="492"/>
      <c r="EG4" s="492"/>
      <c r="EH4" s="492"/>
      <c r="EI4" s="492"/>
      <c r="EJ4" s="492"/>
      <c r="EK4" s="492"/>
      <c r="EL4" s="492"/>
      <c r="EM4" s="492"/>
      <c r="EN4" s="492"/>
      <c r="EO4" s="492"/>
      <c r="EP4" s="492"/>
      <c r="EQ4" s="492"/>
      <c r="ER4" s="492"/>
      <c r="ES4" s="492"/>
      <c r="ET4" s="492"/>
      <c r="EU4" s="492"/>
      <c r="EV4" s="492"/>
      <c r="EW4" s="492"/>
      <c r="EX4" s="492"/>
      <c r="EY4" s="492"/>
      <c r="EZ4" s="492"/>
      <c r="FA4" s="492"/>
      <c r="FB4" s="492"/>
      <c r="FC4" s="492"/>
      <c r="FD4" s="492"/>
      <c r="FE4" s="492"/>
      <c r="FF4" s="492"/>
      <c r="FG4" s="492"/>
      <c r="FH4" s="492"/>
      <c r="FI4" s="492"/>
      <c r="FJ4" s="492"/>
      <c r="FK4" s="492"/>
      <c r="FL4" s="492"/>
      <c r="FM4" s="492"/>
      <c r="FN4" s="492"/>
      <c r="FO4" s="492"/>
      <c r="FP4" s="492"/>
      <c r="FQ4" s="492"/>
      <c r="FR4" s="492"/>
      <c r="FS4" s="492"/>
      <c r="FT4" s="492"/>
      <c r="FU4" s="492"/>
      <c r="FV4" s="492"/>
      <c r="FW4" s="492"/>
      <c r="FX4" s="492"/>
      <c r="FY4" s="492"/>
      <c r="FZ4" s="492"/>
      <c r="GA4" s="492"/>
      <c r="GB4" s="492"/>
      <c r="GC4" s="492"/>
      <c r="GD4" s="492"/>
      <c r="GE4" s="492"/>
      <c r="GF4" s="492"/>
      <c r="GG4" s="492"/>
      <c r="GH4" s="492"/>
      <c r="GI4" s="492"/>
      <c r="GJ4" s="492"/>
      <c r="GK4" s="492"/>
      <c r="GL4" s="492"/>
      <c r="GM4" s="492"/>
      <c r="GN4" s="492"/>
      <c r="GO4" s="492"/>
      <c r="GP4" s="492"/>
      <c r="GQ4" s="492"/>
      <c r="GR4" s="492"/>
      <c r="GS4" s="492"/>
      <c r="GT4" s="492"/>
      <c r="GU4" s="492"/>
      <c r="GV4" s="492"/>
      <c r="GW4" s="492"/>
      <c r="GX4" s="492"/>
      <c r="GY4" s="492"/>
      <c r="GZ4" s="492"/>
      <c r="HA4" s="492"/>
      <c r="HB4" s="492"/>
      <c r="HC4" s="492"/>
      <c r="HD4" s="492"/>
      <c r="HE4" s="492"/>
      <c r="HF4" s="492"/>
      <c r="HG4" s="492"/>
      <c r="HH4" s="492"/>
      <c r="HI4" s="492"/>
      <c r="HJ4" s="492"/>
      <c r="HK4" s="492"/>
      <c r="HL4" s="492"/>
      <c r="HM4" s="492"/>
      <c r="HN4" s="492"/>
      <c r="HO4" s="492"/>
      <c r="HP4" s="492"/>
      <c r="HQ4" s="492"/>
      <c r="HR4" s="492"/>
      <c r="HS4" s="492"/>
      <c r="HT4" s="492"/>
      <c r="HU4" s="492"/>
      <c r="HV4" s="492"/>
      <c r="HW4" s="492"/>
      <c r="HX4" s="492"/>
      <c r="HY4" s="492"/>
      <c r="HZ4" s="492"/>
      <c r="IA4" s="492"/>
      <c r="IB4" s="492"/>
      <c r="IC4" s="492"/>
      <c r="ID4" s="492"/>
      <c r="IE4" s="492"/>
      <c r="IF4" s="492"/>
      <c r="IG4" s="492"/>
      <c r="IH4" s="492"/>
      <c r="II4" s="492"/>
      <c r="IJ4" s="492"/>
      <c r="IK4" s="492"/>
      <c r="IL4" s="492"/>
      <c r="IM4" s="492"/>
      <c r="IN4" s="492"/>
      <c r="IO4" s="492"/>
      <c r="IP4" s="492"/>
      <c r="IQ4" s="492"/>
      <c r="IR4" s="492"/>
      <c r="IS4" s="492"/>
      <c r="IT4" s="492"/>
      <c r="IU4" s="492"/>
      <c r="IV4" s="492"/>
      <c r="IW4" s="492"/>
      <c r="IX4" s="492"/>
      <c r="IY4" s="492"/>
      <c r="IZ4" s="492"/>
    </row>
    <row r="5" spans="1:260" s="623" customFormat="1" ht="12" customHeight="1" x14ac:dyDescent="0.2">
      <c r="A5" s="492"/>
      <c r="B5" s="1415" t="str">
        <f>porsaad!$B$6</f>
        <v>Situación a 31 de julio de 2024</v>
      </c>
      <c r="C5" s="1415"/>
      <c r="D5" s="1415"/>
      <c r="E5" s="1415"/>
      <c r="F5" s="1415"/>
      <c r="G5" s="1415"/>
      <c r="H5" s="1415"/>
      <c r="I5" s="1415"/>
      <c r="J5" s="1415"/>
      <c r="K5" s="1415"/>
      <c r="L5" s="1415"/>
      <c r="M5" s="1415"/>
      <c r="N5" s="1415"/>
      <c r="O5" s="1415"/>
      <c r="P5" s="1415"/>
      <c r="Q5" s="1415"/>
      <c r="R5" s="1415"/>
      <c r="S5" s="752"/>
      <c r="T5" s="752"/>
      <c r="U5" s="492"/>
      <c r="V5" s="492"/>
      <c r="W5" s="492"/>
      <c r="X5" s="492"/>
      <c r="Y5" s="492"/>
      <c r="Z5" s="492"/>
      <c r="AA5" s="492"/>
      <c r="AB5" s="492"/>
      <c r="AC5" s="492"/>
      <c r="AD5" s="492"/>
      <c r="AE5" s="492"/>
      <c r="AF5" s="492"/>
      <c r="AG5" s="492"/>
      <c r="AH5" s="492"/>
      <c r="AI5" s="492"/>
      <c r="AJ5" s="492"/>
      <c r="AK5" s="492"/>
      <c r="AL5" s="492"/>
      <c r="AM5" s="492"/>
      <c r="AN5" s="492"/>
      <c r="AO5" s="492"/>
      <c r="AP5" s="492"/>
      <c r="AQ5" s="492"/>
      <c r="AR5" s="492"/>
      <c r="AS5" s="492"/>
      <c r="AT5" s="492"/>
      <c r="AU5" s="492"/>
      <c r="AV5" s="492"/>
      <c r="AW5" s="492"/>
      <c r="AX5" s="492"/>
      <c r="AY5" s="492"/>
      <c r="AZ5" s="492"/>
      <c r="BA5" s="492"/>
      <c r="BB5" s="492"/>
      <c r="BC5" s="492"/>
      <c r="BD5" s="492"/>
      <c r="BE5" s="492"/>
      <c r="BF5" s="492"/>
      <c r="BG5" s="492"/>
      <c r="BH5" s="492"/>
      <c r="BI5" s="492"/>
      <c r="BJ5" s="492"/>
      <c r="BK5" s="492"/>
      <c r="BL5" s="492"/>
      <c r="BM5" s="492"/>
      <c r="BN5" s="492"/>
      <c r="BO5" s="492"/>
      <c r="BP5" s="492"/>
      <c r="BQ5" s="492"/>
      <c r="BR5" s="492"/>
      <c r="BS5" s="492"/>
      <c r="BT5" s="492"/>
      <c r="BU5" s="492"/>
      <c r="BV5" s="492"/>
      <c r="BW5" s="492"/>
      <c r="BX5" s="492"/>
      <c r="BY5" s="492"/>
      <c r="BZ5" s="492"/>
      <c r="CA5" s="492"/>
      <c r="CB5" s="492"/>
      <c r="CC5" s="492"/>
      <c r="CD5" s="492"/>
      <c r="CE5" s="492"/>
      <c r="CF5" s="492"/>
      <c r="CG5" s="492"/>
      <c r="CH5" s="492"/>
      <c r="CI5" s="492"/>
      <c r="CJ5" s="492"/>
      <c r="CK5" s="492"/>
      <c r="CL5" s="492"/>
      <c r="CM5" s="492"/>
      <c r="CN5" s="492"/>
      <c r="CO5" s="492"/>
      <c r="CP5" s="492"/>
      <c r="CQ5" s="492"/>
      <c r="CR5" s="492"/>
      <c r="CS5" s="492"/>
      <c r="CT5" s="492"/>
      <c r="CU5" s="492"/>
      <c r="CV5" s="492"/>
      <c r="CW5" s="492"/>
      <c r="CX5" s="492"/>
      <c r="CY5" s="492"/>
      <c r="CZ5" s="492"/>
      <c r="DA5" s="492"/>
      <c r="DB5" s="492"/>
      <c r="DC5" s="492"/>
      <c r="DD5" s="492"/>
      <c r="DE5" s="492"/>
      <c r="DF5" s="492"/>
      <c r="DG5" s="492"/>
      <c r="DH5" s="492"/>
      <c r="DI5" s="492"/>
      <c r="DJ5" s="492"/>
      <c r="DK5" s="492"/>
      <c r="DL5" s="492"/>
      <c r="DM5" s="492"/>
      <c r="DN5" s="492"/>
      <c r="DO5" s="492"/>
      <c r="DP5" s="492"/>
      <c r="DQ5" s="492"/>
      <c r="DR5" s="492"/>
      <c r="DS5" s="492"/>
      <c r="DT5" s="492"/>
      <c r="DU5" s="492"/>
      <c r="DV5" s="492"/>
      <c r="DW5" s="492"/>
      <c r="DX5" s="492"/>
      <c r="DY5" s="492"/>
      <c r="DZ5" s="492"/>
      <c r="EA5" s="492"/>
      <c r="EB5" s="492"/>
      <c r="EC5" s="492"/>
      <c r="ED5" s="492"/>
      <c r="EE5" s="492"/>
      <c r="EF5" s="492"/>
      <c r="EG5" s="492"/>
      <c r="EH5" s="492"/>
      <c r="EI5" s="492"/>
      <c r="EJ5" s="492"/>
      <c r="EK5" s="492"/>
      <c r="EL5" s="492"/>
      <c r="EM5" s="492"/>
      <c r="EN5" s="492"/>
      <c r="EO5" s="492"/>
      <c r="EP5" s="492"/>
      <c r="EQ5" s="492"/>
      <c r="ER5" s="492"/>
      <c r="ES5" s="492"/>
      <c r="ET5" s="492"/>
      <c r="EU5" s="492"/>
      <c r="EV5" s="492"/>
      <c r="EW5" s="492"/>
      <c r="EX5" s="492"/>
      <c r="EY5" s="492"/>
      <c r="EZ5" s="492"/>
      <c r="FA5" s="492"/>
      <c r="FB5" s="492"/>
      <c r="FC5" s="492"/>
      <c r="FD5" s="492"/>
      <c r="FE5" s="492"/>
      <c r="FF5" s="492"/>
      <c r="FG5" s="492"/>
      <c r="FH5" s="492"/>
      <c r="FI5" s="492"/>
      <c r="FJ5" s="492"/>
      <c r="FK5" s="492"/>
      <c r="FL5" s="492"/>
      <c r="FM5" s="492"/>
      <c r="FN5" s="492"/>
      <c r="FO5" s="492"/>
      <c r="FP5" s="492"/>
      <c r="FQ5" s="492"/>
      <c r="FR5" s="492"/>
      <c r="FS5" s="492"/>
      <c r="FT5" s="492"/>
      <c r="FU5" s="492"/>
      <c r="FV5" s="492"/>
      <c r="FW5" s="492"/>
      <c r="FX5" s="492"/>
      <c r="FY5" s="492"/>
      <c r="FZ5" s="492"/>
      <c r="GA5" s="492"/>
      <c r="GB5" s="492"/>
      <c r="GC5" s="492"/>
      <c r="GD5" s="492"/>
      <c r="GE5" s="492"/>
      <c r="GF5" s="492"/>
      <c r="GG5" s="492"/>
      <c r="GH5" s="492"/>
      <c r="GI5" s="492"/>
      <c r="GJ5" s="492"/>
      <c r="GK5" s="492"/>
      <c r="GL5" s="492"/>
      <c r="GM5" s="492"/>
      <c r="GN5" s="492"/>
      <c r="GO5" s="492"/>
      <c r="GP5" s="492"/>
      <c r="GQ5" s="492"/>
      <c r="GR5" s="492"/>
      <c r="GS5" s="492"/>
      <c r="GT5" s="492"/>
      <c r="GU5" s="492"/>
      <c r="GV5" s="492"/>
      <c r="GW5" s="492"/>
      <c r="GX5" s="492"/>
      <c r="GY5" s="492"/>
      <c r="GZ5" s="492"/>
      <c r="HA5" s="492"/>
      <c r="HB5" s="492"/>
      <c r="HC5" s="492"/>
      <c r="HD5" s="492"/>
      <c r="HE5" s="492"/>
      <c r="HF5" s="492"/>
      <c r="HG5" s="492"/>
      <c r="HH5" s="492"/>
      <c r="HI5" s="492"/>
      <c r="HJ5" s="492"/>
      <c r="HK5" s="492"/>
      <c r="HL5" s="492"/>
      <c r="HM5" s="492"/>
      <c r="HN5" s="492"/>
      <c r="HO5" s="492"/>
      <c r="HP5" s="492"/>
      <c r="HQ5" s="492"/>
      <c r="HR5" s="492"/>
      <c r="HS5" s="492"/>
      <c r="HT5" s="492"/>
      <c r="HU5" s="492"/>
      <c r="HV5" s="492"/>
      <c r="HW5" s="492"/>
      <c r="HX5" s="492"/>
      <c r="HY5" s="492"/>
      <c r="HZ5" s="492"/>
      <c r="IA5" s="492"/>
      <c r="IB5" s="492"/>
      <c r="IC5" s="492"/>
      <c r="ID5" s="492"/>
      <c r="IE5" s="492"/>
      <c r="IF5" s="492"/>
      <c r="IG5" s="492"/>
      <c r="IH5" s="492"/>
      <c r="II5" s="492"/>
      <c r="IJ5" s="492"/>
      <c r="IK5" s="492"/>
      <c r="IL5" s="492"/>
      <c r="IM5" s="492"/>
      <c r="IN5" s="492"/>
      <c r="IO5" s="492"/>
      <c r="IP5" s="492"/>
      <c r="IQ5" s="492"/>
      <c r="IR5" s="492"/>
      <c r="IS5" s="492"/>
      <c r="IT5" s="492"/>
      <c r="IU5" s="492"/>
      <c r="IV5" s="492"/>
      <c r="IW5" s="492"/>
      <c r="IX5" s="492"/>
      <c r="IY5" s="492"/>
      <c r="IZ5" s="492"/>
    </row>
    <row r="6" spans="1:260" s="621" customFormat="1" ht="6.95" customHeight="1" x14ac:dyDescent="0.2">
      <c r="A6" s="345"/>
      <c r="B6" s="345"/>
      <c r="C6" s="345"/>
      <c r="D6" s="487"/>
      <c r="E6" s="487"/>
      <c r="F6" s="345"/>
      <c r="G6" s="345"/>
      <c r="H6" s="345"/>
      <c r="I6" s="345"/>
      <c r="J6" s="345"/>
      <c r="K6" s="345"/>
      <c r="L6" s="345"/>
      <c r="M6" s="753"/>
      <c r="N6" s="753"/>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c r="IZ6" s="345"/>
    </row>
    <row r="7" spans="1:260" s="621" customFormat="1" ht="4.5" customHeight="1" x14ac:dyDescent="0.2">
      <c r="A7" s="345"/>
      <c r="B7" s="345"/>
      <c r="C7" s="345"/>
      <c r="D7" s="345"/>
      <c r="E7" s="345"/>
      <c r="F7" s="322"/>
      <c r="G7" s="345"/>
      <c r="H7" s="345"/>
      <c r="I7" s="345"/>
      <c r="J7" s="345"/>
      <c r="K7" s="345"/>
      <c r="L7" s="345"/>
      <c r="M7" s="742"/>
      <c r="N7" s="742"/>
      <c r="O7" s="322"/>
      <c r="P7" s="322"/>
      <c r="Q7" s="322"/>
      <c r="R7" s="322"/>
      <c r="S7" s="322"/>
      <c r="T7" s="322"/>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c r="IZ7" s="345"/>
    </row>
    <row r="8" spans="1:260" s="623" customFormat="1" ht="30" customHeight="1" x14ac:dyDescent="0.2">
      <c r="A8" s="492"/>
      <c r="B8" s="1500" t="s">
        <v>12</v>
      </c>
      <c r="C8" s="437"/>
      <c r="D8" s="1502" t="s">
        <v>478</v>
      </c>
      <c r="E8" s="1503"/>
      <c r="F8" s="437"/>
      <c r="G8" s="1502" t="s">
        <v>477</v>
      </c>
      <c r="H8" s="1503"/>
      <c r="I8" s="437"/>
      <c r="J8" s="1504" t="s">
        <v>244</v>
      </c>
      <c r="K8" s="1505"/>
      <c r="L8" s="1505"/>
      <c r="M8" s="755"/>
      <c r="N8" s="755"/>
      <c r="O8" s="437"/>
      <c r="P8" s="437"/>
      <c r="Q8" s="437"/>
      <c r="R8" s="437"/>
      <c r="S8" s="437"/>
      <c r="T8" s="437"/>
      <c r="U8" s="492"/>
      <c r="V8" s="492"/>
      <c r="W8" s="492"/>
      <c r="X8" s="492"/>
      <c r="Y8" s="492"/>
      <c r="Z8" s="492"/>
      <c r="AA8" s="492"/>
      <c r="AB8" s="492"/>
      <c r="AC8" s="492"/>
      <c r="AD8" s="492"/>
      <c r="AE8" s="492"/>
      <c r="AF8" s="492"/>
      <c r="AG8" s="492"/>
      <c r="AH8" s="492"/>
      <c r="AI8" s="492"/>
      <c r="AJ8" s="492"/>
      <c r="AK8" s="492"/>
      <c r="AL8" s="492"/>
      <c r="AM8" s="492"/>
      <c r="AN8" s="492"/>
      <c r="AO8" s="492"/>
      <c r="AP8" s="492"/>
      <c r="AQ8" s="492"/>
      <c r="AR8" s="492"/>
      <c r="AS8" s="492"/>
      <c r="AT8" s="492"/>
      <c r="AU8" s="492"/>
      <c r="AV8" s="492"/>
      <c r="AW8" s="492"/>
      <c r="AX8" s="492"/>
      <c r="AY8" s="492"/>
      <c r="AZ8" s="492"/>
      <c r="BA8" s="492"/>
      <c r="BB8" s="492"/>
      <c r="BC8" s="492"/>
      <c r="BD8" s="492"/>
      <c r="BE8" s="492"/>
      <c r="BF8" s="492"/>
      <c r="BG8" s="492"/>
      <c r="BH8" s="492"/>
      <c r="BI8" s="492"/>
      <c r="BJ8" s="492"/>
      <c r="BK8" s="492"/>
      <c r="BL8" s="492"/>
      <c r="BM8" s="492"/>
      <c r="BN8" s="492"/>
      <c r="BO8" s="492"/>
      <c r="BP8" s="492"/>
      <c r="BQ8" s="492"/>
      <c r="BR8" s="492"/>
      <c r="BS8" s="492"/>
      <c r="BT8" s="492"/>
      <c r="BU8" s="492"/>
      <c r="BV8" s="492"/>
      <c r="BW8" s="492"/>
      <c r="BX8" s="492"/>
      <c r="BY8" s="492"/>
      <c r="BZ8" s="492"/>
      <c r="CA8" s="492"/>
      <c r="CB8" s="492"/>
      <c r="CC8" s="492"/>
      <c r="CD8" s="492"/>
      <c r="CE8" s="492"/>
      <c r="CF8" s="492"/>
      <c r="CG8" s="492"/>
      <c r="CH8" s="492"/>
      <c r="CI8" s="492"/>
      <c r="CJ8" s="492"/>
      <c r="CK8" s="492"/>
      <c r="CL8" s="492"/>
      <c r="CM8" s="492"/>
      <c r="CN8" s="492"/>
      <c r="CO8" s="492"/>
      <c r="CP8" s="492"/>
      <c r="CQ8" s="492"/>
      <c r="CR8" s="492"/>
      <c r="CS8" s="492"/>
      <c r="CT8" s="492"/>
      <c r="CU8" s="492"/>
      <c r="CV8" s="492"/>
      <c r="CW8" s="492"/>
      <c r="CX8" s="492"/>
      <c r="CY8" s="492"/>
      <c r="CZ8" s="492"/>
      <c r="DA8" s="492"/>
      <c r="DB8" s="492"/>
      <c r="DC8" s="492"/>
      <c r="DD8" s="492"/>
      <c r="DE8" s="492"/>
      <c r="DF8" s="492"/>
      <c r="DG8" s="492"/>
      <c r="DH8" s="492"/>
      <c r="DI8" s="492"/>
      <c r="DJ8" s="492"/>
      <c r="DK8" s="492"/>
      <c r="DL8" s="492"/>
      <c r="DM8" s="492"/>
      <c r="DN8" s="492"/>
      <c r="DO8" s="492"/>
      <c r="DP8" s="492"/>
      <c r="DQ8" s="492"/>
      <c r="DR8" s="492"/>
      <c r="DS8" s="492"/>
      <c r="DT8" s="492"/>
      <c r="DU8" s="492"/>
      <c r="DV8" s="492"/>
      <c r="DW8" s="492"/>
      <c r="DX8" s="492"/>
      <c r="DY8" s="492"/>
      <c r="DZ8" s="492"/>
      <c r="EA8" s="492"/>
      <c r="EB8" s="492"/>
      <c r="EC8" s="492"/>
      <c r="ED8" s="492"/>
      <c r="EE8" s="492"/>
      <c r="EF8" s="492"/>
      <c r="EG8" s="492"/>
      <c r="EH8" s="492"/>
      <c r="EI8" s="492"/>
      <c r="EJ8" s="492"/>
      <c r="EK8" s="492"/>
      <c r="EL8" s="492"/>
      <c r="EM8" s="492"/>
      <c r="EN8" s="492"/>
      <c r="EO8" s="492"/>
      <c r="EP8" s="492"/>
      <c r="EQ8" s="492"/>
      <c r="ER8" s="492"/>
      <c r="ES8" s="492"/>
      <c r="ET8" s="492"/>
      <c r="EU8" s="492"/>
      <c r="EV8" s="492"/>
      <c r="EW8" s="492"/>
      <c r="EX8" s="492"/>
      <c r="EY8" s="492"/>
      <c r="EZ8" s="492"/>
      <c r="FA8" s="492"/>
      <c r="FB8" s="492"/>
      <c r="FC8" s="492"/>
      <c r="FD8" s="492"/>
      <c r="FE8" s="492"/>
      <c r="FF8" s="492"/>
      <c r="FG8" s="492"/>
      <c r="FH8" s="492"/>
      <c r="FI8" s="492"/>
      <c r="FJ8" s="492"/>
      <c r="FK8" s="492"/>
      <c r="FL8" s="492"/>
      <c r="FM8" s="492"/>
      <c r="FN8" s="492"/>
      <c r="FO8" s="492"/>
      <c r="FP8" s="492"/>
      <c r="FQ8" s="492"/>
      <c r="FR8" s="492"/>
      <c r="FS8" s="492"/>
      <c r="FT8" s="492"/>
      <c r="FU8" s="492"/>
      <c r="FV8" s="492"/>
      <c r="FW8" s="492"/>
      <c r="FX8" s="492"/>
      <c r="FY8" s="492"/>
      <c r="FZ8" s="492"/>
      <c r="GA8" s="492"/>
      <c r="GB8" s="492"/>
      <c r="GC8" s="492"/>
      <c r="GD8" s="492"/>
      <c r="GE8" s="492"/>
      <c r="GF8" s="492"/>
      <c r="GG8" s="492"/>
      <c r="GH8" s="492"/>
      <c r="GI8" s="492"/>
      <c r="GJ8" s="492"/>
      <c r="GK8" s="492"/>
      <c r="GL8" s="492"/>
      <c r="GM8" s="492"/>
      <c r="GN8" s="492"/>
      <c r="GO8" s="492"/>
      <c r="GP8" s="492"/>
      <c r="GQ8" s="492"/>
      <c r="GR8" s="492"/>
      <c r="GS8" s="492"/>
      <c r="GT8" s="492"/>
      <c r="GU8" s="492"/>
      <c r="GV8" s="492"/>
      <c r="GW8" s="492"/>
      <c r="GX8" s="492"/>
      <c r="GY8" s="492"/>
      <c r="GZ8" s="492"/>
      <c r="HA8" s="492"/>
      <c r="HB8" s="492"/>
      <c r="HC8" s="492"/>
      <c r="HD8" s="492"/>
      <c r="HE8" s="492"/>
      <c r="HF8" s="492"/>
      <c r="HG8" s="492"/>
      <c r="HH8" s="492"/>
      <c r="HI8" s="492"/>
      <c r="HJ8" s="492"/>
      <c r="HK8" s="492"/>
      <c r="HL8" s="492"/>
      <c r="HM8" s="492"/>
      <c r="HN8" s="492"/>
      <c r="HO8" s="492"/>
      <c r="HP8" s="492"/>
      <c r="HQ8" s="492"/>
      <c r="HR8" s="492"/>
      <c r="HS8" s="492"/>
      <c r="HT8" s="492"/>
      <c r="HU8" s="492"/>
      <c r="HV8" s="492"/>
      <c r="HW8" s="492"/>
      <c r="HX8" s="492"/>
      <c r="HY8" s="492"/>
      <c r="HZ8" s="492"/>
      <c r="IA8" s="492"/>
      <c r="IB8" s="492"/>
      <c r="IC8" s="492"/>
      <c r="ID8" s="492"/>
      <c r="IE8" s="492"/>
      <c r="IF8" s="492"/>
      <c r="IG8" s="492"/>
      <c r="IH8" s="492"/>
      <c r="II8" s="492"/>
      <c r="IJ8" s="492"/>
      <c r="IK8" s="492"/>
      <c r="IL8" s="492"/>
      <c r="IM8" s="492"/>
      <c r="IN8" s="492"/>
      <c r="IO8" s="492"/>
      <c r="IP8" s="492"/>
      <c r="IQ8" s="492"/>
      <c r="IR8" s="492"/>
      <c r="IS8" s="492"/>
      <c r="IT8" s="492"/>
      <c r="IU8" s="492"/>
      <c r="IV8" s="492"/>
      <c r="IW8" s="492"/>
      <c r="IX8" s="492"/>
      <c r="IY8" s="492"/>
      <c r="IZ8" s="492"/>
    </row>
    <row r="9" spans="1:260" s="628" customFormat="1" ht="30.75" customHeight="1" x14ac:dyDescent="0.2">
      <c r="A9" s="437"/>
      <c r="B9" s="1501"/>
      <c r="C9" s="437"/>
      <c r="D9" s="791" t="s">
        <v>9</v>
      </c>
      <c r="E9" s="792" t="s">
        <v>10</v>
      </c>
      <c r="F9" s="496"/>
      <c r="G9" s="791" t="s">
        <v>9</v>
      </c>
      <c r="H9" s="1223" t="s">
        <v>10</v>
      </c>
      <c r="I9" s="437"/>
      <c r="J9" s="791" t="s">
        <v>9</v>
      </c>
      <c r="K9" s="792" t="s">
        <v>111</v>
      </c>
      <c r="L9" s="1224" t="s">
        <v>110</v>
      </c>
      <c r="M9" s="743"/>
      <c r="N9" s="743"/>
      <c r="O9" s="496"/>
      <c r="P9" s="496"/>
      <c r="Q9" s="496"/>
      <c r="R9" s="496"/>
      <c r="S9" s="496"/>
      <c r="T9" s="496"/>
      <c r="U9" s="437"/>
      <c r="V9" s="437"/>
      <c r="W9" s="437"/>
      <c r="X9" s="437"/>
      <c r="Y9" s="437"/>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437"/>
      <c r="AX9" s="437"/>
      <c r="AY9" s="437"/>
      <c r="AZ9" s="437"/>
      <c r="BA9" s="437"/>
      <c r="BB9" s="437"/>
      <c r="BC9" s="437"/>
      <c r="BD9" s="437"/>
      <c r="BE9" s="437"/>
      <c r="BF9" s="437"/>
      <c r="BG9" s="437"/>
      <c r="BH9" s="437"/>
      <c r="BI9" s="437"/>
      <c r="BJ9" s="437"/>
      <c r="BK9" s="437"/>
      <c r="BL9" s="437"/>
      <c r="BM9" s="437"/>
      <c r="BN9" s="437"/>
      <c r="BO9" s="437"/>
      <c r="BP9" s="437"/>
      <c r="BQ9" s="437"/>
      <c r="BR9" s="437"/>
      <c r="BS9" s="437"/>
      <c r="BT9" s="437"/>
      <c r="BU9" s="437"/>
      <c r="BV9" s="437"/>
      <c r="BW9" s="437"/>
      <c r="BX9" s="437"/>
      <c r="BY9" s="437"/>
      <c r="BZ9" s="437"/>
      <c r="CA9" s="437"/>
      <c r="CB9" s="437"/>
      <c r="CC9" s="437"/>
      <c r="CD9" s="437"/>
      <c r="CE9" s="437"/>
      <c r="CF9" s="437"/>
      <c r="CG9" s="437"/>
      <c r="CH9" s="437"/>
      <c r="CI9" s="437"/>
      <c r="CJ9" s="437"/>
      <c r="CK9" s="437"/>
      <c r="CL9" s="437"/>
      <c r="CM9" s="437"/>
      <c r="CN9" s="437"/>
      <c r="CO9" s="437"/>
      <c r="CP9" s="437"/>
      <c r="CQ9" s="437"/>
      <c r="CR9" s="437"/>
      <c r="CS9" s="437"/>
      <c r="CT9" s="437"/>
      <c r="CU9" s="437"/>
      <c r="CV9" s="437"/>
      <c r="CW9" s="437"/>
      <c r="CX9" s="437"/>
      <c r="CY9" s="437"/>
      <c r="CZ9" s="437"/>
      <c r="DA9" s="437"/>
      <c r="DB9" s="437"/>
      <c r="DC9" s="437"/>
      <c r="DD9" s="437"/>
      <c r="DE9" s="437"/>
      <c r="DF9" s="437"/>
      <c r="DG9" s="437"/>
      <c r="DH9" s="437"/>
      <c r="DI9" s="437"/>
      <c r="DJ9" s="437"/>
      <c r="DK9" s="437"/>
      <c r="DL9" s="437"/>
      <c r="DM9" s="437"/>
      <c r="DN9" s="437"/>
      <c r="DO9" s="437"/>
      <c r="DP9" s="437"/>
      <c r="DQ9" s="437"/>
      <c r="DR9" s="437"/>
      <c r="DS9" s="437"/>
      <c r="DT9" s="437"/>
      <c r="DU9" s="437"/>
      <c r="DV9" s="437"/>
      <c r="DW9" s="437"/>
      <c r="DX9" s="437"/>
      <c r="DY9" s="437"/>
      <c r="DZ9" s="437"/>
      <c r="EA9" s="437"/>
      <c r="EB9" s="437"/>
      <c r="EC9" s="437"/>
      <c r="ED9" s="437"/>
      <c r="EE9" s="437"/>
      <c r="EF9" s="437"/>
      <c r="EG9" s="437"/>
      <c r="EH9" s="437"/>
      <c r="EI9" s="437"/>
      <c r="EJ9" s="437"/>
      <c r="EK9" s="437"/>
      <c r="EL9" s="437"/>
      <c r="EM9" s="437"/>
      <c r="EN9" s="437"/>
      <c r="EO9" s="437"/>
      <c r="EP9" s="437"/>
      <c r="EQ9" s="437"/>
      <c r="ER9" s="437"/>
      <c r="ES9" s="437"/>
      <c r="ET9" s="437"/>
      <c r="EU9" s="437"/>
      <c r="EV9" s="437"/>
      <c r="EW9" s="437"/>
      <c r="EX9" s="437"/>
      <c r="EY9" s="437"/>
      <c r="EZ9" s="437"/>
      <c r="FA9" s="437"/>
      <c r="FB9" s="437"/>
      <c r="FC9" s="437"/>
      <c r="FD9" s="437"/>
      <c r="FE9" s="437"/>
      <c r="FF9" s="437"/>
      <c r="FG9" s="437"/>
      <c r="FH9" s="437"/>
      <c r="FI9" s="437"/>
      <c r="FJ9" s="437"/>
      <c r="FK9" s="437"/>
      <c r="FL9" s="437"/>
      <c r="FM9" s="437"/>
      <c r="FN9" s="437"/>
      <c r="FO9" s="437"/>
      <c r="FP9" s="437"/>
      <c r="FQ9" s="437"/>
      <c r="FR9" s="437"/>
      <c r="FS9" s="437"/>
      <c r="FT9" s="437"/>
      <c r="FU9" s="437"/>
      <c r="FV9" s="437"/>
      <c r="FW9" s="437"/>
      <c r="FX9" s="437"/>
      <c r="FY9" s="437"/>
      <c r="FZ9" s="437"/>
      <c r="GA9" s="437"/>
      <c r="GB9" s="437"/>
      <c r="GC9" s="437"/>
      <c r="GD9" s="437"/>
      <c r="GE9" s="437"/>
      <c r="GF9" s="437"/>
      <c r="GG9" s="437"/>
      <c r="GH9" s="437"/>
      <c r="GI9" s="437"/>
      <c r="GJ9" s="437"/>
      <c r="GK9" s="437"/>
      <c r="GL9" s="437"/>
      <c r="GM9" s="437"/>
      <c r="GN9" s="437"/>
      <c r="GO9" s="437"/>
      <c r="GP9" s="437"/>
      <c r="GQ9" s="437"/>
      <c r="GR9" s="437"/>
      <c r="GS9" s="437"/>
      <c r="GT9" s="437"/>
      <c r="GU9" s="437"/>
      <c r="GV9" s="437"/>
      <c r="GW9" s="437"/>
      <c r="GX9" s="437"/>
      <c r="GY9" s="437"/>
      <c r="GZ9" s="437"/>
      <c r="HA9" s="437"/>
      <c r="HB9" s="437"/>
      <c r="HC9" s="437"/>
      <c r="HD9" s="437"/>
      <c r="HE9" s="437"/>
      <c r="HF9" s="437"/>
      <c r="HG9" s="437"/>
      <c r="HH9" s="437"/>
      <c r="HI9" s="437"/>
      <c r="HJ9" s="437"/>
      <c r="HK9" s="437"/>
      <c r="HL9" s="437"/>
      <c r="HM9" s="437"/>
      <c r="HN9" s="437"/>
      <c r="HO9" s="437"/>
      <c r="HP9" s="437"/>
      <c r="HQ9" s="437"/>
      <c r="HR9" s="437"/>
      <c r="HS9" s="437"/>
      <c r="HT9" s="437"/>
      <c r="HU9" s="437"/>
      <c r="HV9" s="437"/>
      <c r="HW9" s="437"/>
      <c r="HX9" s="437"/>
      <c r="HY9" s="437"/>
      <c r="HZ9" s="437"/>
      <c r="IA9" s="437"/>
      <c r="IB9" s="437"/>
      <c r="IC9" s="437"/>
      <c r="ID9" s="437"/>
      <c r="IE9" s="437"/>
      <c r="IF9" s="437"/>
      <c r="IG9" s="437"/>
      <c r="IH9" s="437"/>
      <c r="II9" s="437"/>
      <c r="IJ9" s="437"/>
      <c r="IK9" s="437"/>
      <c r="IL9" s="437"/>
      <c r="IM9" s="437"/>
      <c r="IN9" s="437"/>
      <c r="IO9" s="437"/>
      <c r="IP9" s="437"/>
      <c r="IQ9" s="437"/>
      <c r="IR9" s="437"/>
      <c r="IS9" s="437"/>
      <c r="IT9" s="437"/>
      <c r="IU9" s="437"/>
      <c r="IV9" s="437"/>
      <c r="IW9" s="437"/>
      <c r="IX9" s="437"/>
      <c r="IY9" s="437"/>
      <c r="IZ9" s="437"/>
    </row>
    <row r="10" spans="1:260" s="626" customFormat="1" ht="7.5" customHeight="1" x14ac:dyDescent="0.2">
      <c r="A10" s="322"/>
      <c r="B10" s="322"/>
      <c r="C10" s="322"/>
      <c r="D10" s="327"/>
      <c r="E10" s="327"/>
      <c r="F10" s="350"/>
      <c r="G10" s="322"/>
      <c r="H10" s="322"/>
      <c r="I10" s="322"/>
      <c r="J10" s="322"/>
      <c r="K10" s="322"/>
      <c r="L10" s="322"/>
      <c r="M10" s="548"/>
      <c r="N10" s="756"/>
      <c r="O10" s="331"/>
      <c r="P10" s="331"/>
      <c r="Q10" s="331"/>
      <c r="R10" s="331"/>
      <c r="S10" s="331"/>
      <c r="T10" s="331"/>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c r="IW10" s="322"/>
      <c r="IX10" s="322"/>
      <c r="IY10" s="322"/>
      <c r="IZ10" s="322"/>
    </row>
    <row r="11" spans="1:260" s="631" customFormat="1" ht="18" customHeight="1" x14ac:dyDescent="0.2">
      <c r="A11" s="328"/>
      <c r="B11" s="757" t="s">
        <v>8</v>
      </c>
      <c r="C11" s="758"/>
      <c r="D11" s="759">
        <v>8584147</v>
      </c>
      <c r="E11" s="676">
        <v>17.851892595752791</v>
      </c>
      <c r="F11" s="350"/>
      <c r="G11" s="760">
        <v>1014321</v>
      </c>
      <c r="H11" s="761">
        <v>16.031753056369972</v>
      </c>
      <c r="I11" s="758"/>
      <c r="J11" s="762">
        <v>374894</v>
      </c>
      <c r="K11" s="763">
        <f>J11*100/D11</f>
        <v>4.3672830859024199</v>
      </c>
      <c r="L11" s="761">
        <f>J11*100/G11</f>
        <v>36.96009448685377</v>
      </c>
      <c r="M11" s="396"/>
      <c r="N11" s="396">
        <f>_xlfn.RANK.EQ(L11,L$11:L$31,0)</f>
        <v>3</v>
      </c>
      <c r="O11" s="396">
        <v>1</v>
      </c>
      <c r="P11" s="396">
        <f>MATCH(O11,N$11:N$31,0)</f>
        <v>7</v>
      </c>
      <c r="Q11" s="568" t="str">
        <f>INDEX(B$11:B$31,P11,1)</f>
        <v>Castilla y León</v>
      </c>
      <c r="R11" s="764">
        <f>INDEX(L$11:L$31,P11,1)</f>
        <v>37.49276844625949</v>
      </c>
      <c r="S11" s="331"/>
      <c r="T11" s="331"/>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c r="IO11" s="328"/>
      <c r="IP11" s="328"/>
      <c r="IQ11" s="328"/>
      <c r="IR11" s="328"/>
      <c r="IS11" s="328"/>
      <c r="IT11" s="328"/>
      <c r="IU11" s="328"/>
      <c r="IV11" s="328"/>
      <c r="IW11" s="328"/>
      <c r="IX11" s="328"/>
      <c r="IY11" s="328"/>
      <c r="IZ11" s="328"/>
    </row>
    <row r="12" spans="1:260" s="633" customFormat="1" ht="18" customHeight="1" x14ac:dyDescent="0.2">
      <c r="A12" s="331"/>
      <c r="B12" s="765" t="s">
        <v>7</v>
      </c>
      <c r="C12" s="758"/>
      <c r="D12" s="766">
        <v>1341289</v>
      </c>
      <c r="E12" s="684">
        <v>2.7893915572350596</v>
      </c>
      <c r="F12" s="350"/>
      <c r="G12" s="767">
        <v>186533</v>
      </c>
      <c r="H12" s="768">
        <v>2.9482293996317339</v>
      </c>
      <c r="I12" s="758"/>
      <c r="J12" s="769">
        <v>50437</v>
      </c>
      <c r="K12" s="448">
        <f t="shared" ref="K12:K28" si="0">J12*100/D12</f>
        <v>3.7603380032192915</v>
      </c>
      <c r="L12" s="768">
        <f t="shared" ref="L12:L28" si="1">J12*100/G12</f>
        <v>27.039183415267004</v>
      </c>
      <c r="M12" s="396"/>
      <c r="N12" s="396">
        <f t="shared" ref="N12:N31" si="2">_xlfn.RANK.EQ(L12,L$11:L$31,0)</f>
        <v>13</v>
      </c>
      <c r="O12" s="396">
        <v>2</v>
      </c>
      <c r="P12" s="396">
        <f t="shared" ref="P12:P29" si="3">MATCH(O12,N$11:N$31,0)</f>
        <v>11</v>
      </c>
      <c r="Q12" s="568" t="str">
        <f t="shared" ref="Q12:Q29" si="4">INDEX(B$11:B$31,P12,1)</f>
        <v>Extremadura</v>
      </c>
      <c r="R12" s="764">
        <f t="shared" ref="R12:R29" si="5">INDEX(L$11:L$31,P12,1)</f>
        <v>37.473843639769626</v>
      </c>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c r="IT12" s="331"/>
      <c r="IU12" s="331"/>
      <c r="IV12" s="331"/>
      <c r="IW12" s="331"/>
      <c r="IX12" s="331"/>
      <c r="IY12" s="331"/>
      <c r="IZ12" s="331"/>
    </row>
    <row r="13" spans="1:260" s="633" customFormat="1" ht="18" customHeight="1" x14ac:dyDescent="0.2">
      <c r="A13" s="331"/>
      <c r="B13" s="765" t="s">
        <v>37</v>
      </c>
      <c r="C13" s="758"/>
      <c r="D13" s="766">
        <v>1006060</v>
      </c>
      <c r="E13" s="684">
        <v>2.0922375938905815</v>
      </c>
      <c r="F13" s="350"/>
      <c r="G13" s="767">
        <v>183865</v>
      </c>
      <c r="H13" s="768">
        <v>2.9060605821130245</v>
      </c>
      <c r="I13" s="758"/>
      <c r="J13" s="769">
        <v>41301</v>
      </c>
      <c r="K13" s="448">
        <f t="shared" si="0"/>
        <v>4.1052223525435858</v>
      </c>
      <c r="L13" s="768">
        <f t="shared" si="1"/>
        <v>22.462676420199603</v>
      </c>
      <c r="M13" s="396"/>
      <c r="N13" s="396">
        <f t="shared" si="2"/>
        <v>17</v>
      </c>
      <c r="O13" s="396">
        <v>3</v>
      </c>
      <c r="P13" s="396">
        <f>MATCH(O13,N$11:N$31,0)</f>
        <v>1</v>
      </c>
      <c r="Q13" s="568" t="str">
        <f t="shared" si="4"/>
        <v>Andalucía</v>
      </c>
      <c r="R13" s="764">
        <f t="shared" si="5"/>
        <v>36.96009448685377</v>
      </c>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c r="IT13" s="331"/>
      <c r="IU13" s="331"/>
      <c r="IV13" s="331"/>
      <c r="IW13" s="331"/>
      <c r="IX13" s="331"/>
      <c r="IY13" s="331"/>
      <c r="IZ13" s="331"/>
    </row>
    <row r="14" spans="1:260" s="633" customFormat="1" ht="18" customHeight="1" x14ac:dyDescent="0.2">
      <c r="A14" s="331"/>
      <c r="B14" s="765" t="s">
        <v>38</v>
      </c>
      <c r="C14" s="758"/>
      <c r="D14" s="766">
        <v>1209906</v>
      </c>
      <c r="E14" s="684">
        <v>2.516162871273858</v>
      </c>
      <c r="F14" s="350"/>
      <c r="G14" s="767">
        <v>122472</v>
      </c>
      <c r="H14" s="768">
        <v>1.9357194224705427</v>
      </c>
      <c r="I14" s="758"/>
      <c r="J14" s="769">
        <v>43076</v>
      </c>
      <c r="K14" s="448">
        <f t="shared" si="0"/>
        <v>3.5602765834701207</v>
      </c>
      <c r="L14" s="768">
        <f t="shared" si="1"/>
        <v>35.172120974590108</v>
      </c>
      <c r="M14" s="396"/>
      <c r="N14" s="396">
        <f t="shared" si="2"/>
        <v>5</v>
      </c>
      <c r="O14" s="396">
        <v>4</v>
      </c>
      <c r="P14" s="396">
        <f t="shared" si="3"/>
        <v>16</v>
      </c>
      <c r="Q14" s="568" t="str">
        <f t="shared" si="4"/>
        <v>País Vasco</v>
      </c>
      <c r="R14" s="764">
        <f t="shared" si="5"/>
        <v>35.277798925042255</v>
      </c>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c r="IZ14" s="331"/>
    </row>
    <row r="15" spans="1:260" s="633" customFormat="1" ht="18" customHeight="1" x14ac:dyDescent="0.2">
      <c r="A15" s="331"/>
      <c r="B15" s="765" t="s">
        <v>6</v>
      </c>
      <c r="C15" s="758"/>
      <c r="D15" s="766">
        <v>2213016</v>
      </c>
      <c r="E15" s="684">
        <v>4.6022655418974603</v>
      </c>
      <c r="F15" s="350"/>
      <c r="G15" s="767">
        <v>253565</v>
      </c>
      <c r="H15" s="768">
        <v>4.0076972316835127</v>
      </c>
      <c r="I15" s="758"/>
      <c r="J15" s="769">
        <v>55884</v>
      </c>
      <c r="K15" s="448">
        <f t="shared" si="0"/>
        <v>2.5252415707794249</v>
      </c>
      <c r="L15" s="768">
        <f t="shared" si="1"/>
        <v>22.039319306686647</v>
      </c>
      <c r="M15" s="396"/>
      <c r="N15" s="396">
        <f t="shared" si="2"/>
        <v>18</v>
      </c>
      <c r="O15" s="396">
        <v>5</v>
      </c>
      <c r="P15" s="396">
        <f t="shared" si="3"/>
        <v>4</v>
      </c>
      <c r="Q15" s="568" t="str">
        <f t="shared" si="4"/>
        <v>Balears, Illes</v>
      </c>
      <c r="R15" s="764">
        <f t="shared" si="5"/>
        <v>35.172120974590108</v>
      </c>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c r="IZ15" s="331"/>
    </row>
    <row r="16" spans="1:260" s="633" customFormat="1" ht="18" customHeight="1" x14ac:dyDescent="0.2">
      <c r="A16" s="331"/>
      <c r="B16" s="765" t="s">
        <v>5</v>
      </c>
      <c r="C16" s="758"/>
      <c r="D16" s="770">
        <v>588387</v>
      </c>
      <c r="E16" s="684">
        <v>1.2236302021315801</v>
      </c>
      <c r="F16" s="350"/>
      <c r="G16" s="771">
        <v>99920</v>
      </c>
      <c r="H16" s="768">
        <v>1.579275954448826</v>
      </c>
      <c r="I16" s="758"/>
      <c r="J16" s="769">
        <v>23141</v>
      </c>
      <c r="K16" s="448">
        <f t="shared" si="0"/>
        <v>3.9329556907273613</v>
      </c>
      <c r="L16" s="768">
        <f t="shared" si="1"/>
        <v>23.159527622097677</v>
      </c>
      <c r="M16" s="396"/>
      <c r="N16" s="396">
        <f t="shared" si="2"/>
        <v>16</v>
      </c>
      <c r="O16" s="396">
        <v>6</v>
      </c>
      <c r="P16" s="396">
        <f t="shared" si="3"/>
        <v>17</v>
      </c>
      <c r="Q16" s="568" t="str">
        <f t="shared" si="4"/>
        <v>Rioja, La</v>
      </c>
      <c r="R16" s="772">
        <f t="shared" si="5"/>
        <v>35.153858929037462</v>
      </c>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c r="IZ16" s="331"/>
    </row>
    <row r="17" spans="1:260" s="744" customFormat="1" ht="18" customHeight="1" x14ac:dyDescent="0.2">
      <c r="A17" s="450"/>
      <c r="B17" s="773" t="s">
        <v>4</v>
      </c>
      <c r="C17" s="758"/>
      <c r="D17" s="766">
        <v>2383703</v>
      </c>
      <c r="E17" s="684">
        <v>4.9572322021248834</v>
      </c>
      <c r="F17" s="350"/>
      <c r="G17" s="774">
        <v>409663</v>
      </c>
      <c r="H17" s="775">
        <v>6.4748891646053783</v>
      </c>
      <c r="I17" s="758"/>
      <c r="J17" s="776">
        <v>153594</v>
      </c>
      <c r="K17" s="587">
        <f t="shared" si="0"/>
        <v>6.4435040774794512</v>
      </c>
      <c r="L17" s="775">
        <f t="shared" si="1"/>
        <v>37.49276844625949</v>
      </c>
      <c r="M17" s="396"/>
      <c r="N17" s="396">
        <f t="shared" si="2"/>
        <v>1</v>
      </c>
      <c r="O17" s="396">
        <v>7</v>
      </c>
      <c r="P17" s="396">
        <f t="shared" si="3"/>
        <v>8</v>
      </c>
      <c r="Q17" s="568" t="str">
        <f t="shared" si="4"/>
        <v>Castilla - La Mancha</v>
      </c>
      <c r="R17" s="764">
        <f t="shared" si="5"/>
        <v>33.929052568884096</v>
      </c>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c r="CP17" s="450"/>
      <c r="CQ17" s="450"/>
      <c r="CR17" s="450"/>
      <c r="CS17" s="450"/>
      <c r="CT17" s="450"/>
      <c r="CU17" s="450"/>
      <c r="CV17" s="450"/>
      <c r="CW17" s="450"/>
      <c r="CX17" s="450"/>
      <c r="CY17" s="450"/>
      <c r="CZ17" s="450"/>
      <c r="DA17" s="450"/>
      <c r="DB17" s="450"/>
      <c r="DC17" s="450"/>
      <c r="DD17" s="450"/>
      <c r="DE17" s="450"/>
      <c r="DF17" s="450"/>
      <c r="DG17" s="450"/>
      <c r="DH17" s="450"/>
      <c r="DI17" s="450"/>
      <c r="DJ17" s="450"/>
      <c r="DK17" s="450"/>
      <c r="DL17" s="450"/>
      <c r="DM17" s="450"/>
      <c r="DN17" s="450"/>
      <c r="DO17" s="450"/>
      <c r="DP17" s="450"/>
      <c r="DQ17" s="450"/>
      <c r="DR17" s="450"/>
      <c r="DS17" s="450"/>
      <c r="DT17" s="450"/>
      <c r="DU17" s="450"/>
      <c r="DV17" s="450"/>
      <c r="DW17" s="450"/>
      <c r="DX17" s="450"/>
      <c r="DY17" s="450"/>
      <c r="DZ17" s="450"/>
      <c r="EA17" s="450"/>
      <c r="EB17" s="450"/>
      <c r="EC17" s="450"/>
      <c r="ED17" s="450"/>
      <c r="EE17" s="450"/>
      <c r="EF17" s="450"/>
      <c r="EG17" s="450"/>
      <c r="EH17" s="450"/>
      <c r="EI17" s="450"/>
      <c r="EJ17" s="450"/>
      <c r="EK17" s="450"/>
      <c r="EL17" s="450"/>
      <c r="EM17" s="450"/>
      <c r="EN17" s="450"/>
      <c r="EO17" s="450"/>
      <c r="EP17" s="450"/>
      <c r="EQ17" s="450"/>
      <c r="ER17" s="450"/>
      <c r="ES17" s="450"/>
      <c r="ET17" s="450"/>
      <c r="EU17" s="450"/>
      <c r="EV17" s="450"/>
      <c r="EW17" s="450"/>
      <c r="EX17" s="450"/>
      <c r="EY17" s="450"/>
      <c r="EZ17" s="450"/>
      <c r="FA17" s="450"/>
      <c r="FB17" s="450"/>
      <c r="FC17" s="450"/>
      <c r="FD17" s="450"/>
      <c r="FE17" s="450"/>
      <c r="FF17" s="450"/>
      <c r="FG17" s="450"/>
      <c r="FH17" s="450"/>
      <c r="FI17" s="450"/>
      <c r="FJ17" s="450"/>
      <c r="FK17" s="450"/>
      <c r="FL17" s="450"/>
      <c r="FM17" s="450"/>
      <c r="FN17" s="450"/>
      <c r="FO17" s="450"/>
      <c r="FP17" s="450"/>
      <c r="FQ17" s="450"/>
      <c r="FR17" s="450"/>
      <c r="FS17" s="450"/>
      <c r="FT17" s="450"/>
      <c r="FU17" s="450"/>
      <c r="FV17" s="450"/>
      <c r="FW17" s="450"/>
      <c r="FX17" s="450"/>
      <c r="FY17" s="450"/>
      <c r="FZ17" s="450"/>
      <c r="GA17" s="450"/>
      <c r="GB17" s="450"/>
      <c r="GC17" s="450"/>
      <c r="GD17" s="450"/>
      <c r="GE17" s="450"/>
      <c r="GF17" s="450"/>
      <c r="GG17" s="450"/>
      <c r="GH17" s="450"/>
      <c r="GI17" s="450"/>
      <c r="GJ17" s="450"/>
      <c r="GK17" s="450"/>
      <c r="GL17" s="450"/>
      <c r="GM17" s="450"/>
      <c r="GN17" s="450"/>
      <c r="GO17" s="450"/>
      <c r="GP17" s="450"/>
      <c r="GQ17" s="450"/>
      <c r="GR17" s="450"/>
      <c r="GS17" s="450"/>
      <c r="GT17" s="450"/>
      <c r="GU17" s="450"/>
      <c r="GV17" s="450"/>
      <c r="GW17" s="450"/>
      <c r="GX17" s="450"/>
      <c r="GY17" s="450"/>
      <c r="GZ17" s="450"/>
      <c r="HA17" s="450"/>
      <c r="HB17" s="450"/>
      <c r="HC17" s="450"/>
      <c r="HD17" s="450"/>
      <c r="HE17" s="450"/>
      <c r="HF17" s="450"/>
      <c r="HG17" s="450"/>
      <c r="HH17" s="450"/>
      <c r="HI17" s="450"/>
      <c r="HJ17" s="450"/>
      <c r="HK17" s="450"/>
      <c r="HL17" s="450"/>
      <c r="HM17" s="450"/>
      <c r="HN17" s="450"/>
      <c r="HO17" s="450"/>
      <c r="HP17" s="450"/>
      <c r="HQ17" s="450"/>
      <c r="HR17" s="450"/>
      <c r="HS17" s="450"/>
      <c r="HT17" s="450"/>
      <c r="HU17" s="450"/>
      <c r="HV17" s="450"/>
      <c r="HW17" s="450"/>
      <c r="HX17" s="450"/>
      <c r="HY17" s="450"/>
      <c r="HZ17" s="450"/>
      <c r="IA17" s="450"/>
      <c r="IB17" s="450"/>
      <c r="IC17" s="450"/>
      <c r="ID17" s="450"/>
      <c r="IE17" s="450"/>
      <c r="IF17" s="450"/>
      <c r="IG17" s="450"/>
      <c r="IH17" s="450"/>
      <c r="II17" s="450"/>
      <c r="IJ17" s="450"/>
      <c r="IK17" s="450"/>
      <c r="IL17" s="450"/>
      <c r="IM17" s="450"/>
      <c r="IN17" s="450"/>
      <c r="IO17" s="450"/>
      <c r="IP17" s="450"/>
      <c r="IQ17" s="450"/>
      <c r="IR17" s="450"/>
      <c r="IS17" s="450"/>
      <c r="IT17" s="450"/>
      <c r="IU17" s="450"/>
      <c r="IV17" s="450"/>
      <c r="IW17" s="450"/>
      <c r="IX17" s="450"/>
      <c r="IY17" s="450"/>
      <c r="IZ17" s="450"/>
    </row>
    <row r="18" spans="1:260" s="744" customFormat="1" ht="18" customHeight="1" x14ac:dyDescent="0.2">
      <c r="A18" s="450"/>
      <c r="B18" s="773" t="s">
        <v>40</v>
      </c>
      <c r="C18" s="758"/>
      <c r="D18" s="766">
        <v>2084086</v>
      </c>
      <c r="E18" s="684">
        <v>4.3341382006053779</v>
      </c>
      <c r="F18" s="350"/>
      <c r="G18" s="774">
        <v>282068</v>
      </c>
      <c r="H18" s="775">
        <v>4.4581986581212121</v>
      </c>
      <c r="I18" s="758"/>
      <c r="J18" s="776">
        <v>95703</v>
      </c>
      <c r="K18" s="587">
        <f t="shared" si="0"/>
        <v>4.5920849715414818</v>
      </c>
      <c r="L18" s="775">
        <f t="shared" si="1"/>
        <v>33.929052568884096</v>
      </c>
      <c r="M18" s="396"/>
      <c r="N18" s="396">
        <f t="shared" si="2"/>
        <v>7</v>
      </c>
      <c r="O18" s="396">
        <v>8</v>
      </c>
      <c r="P18" s="396">
        <f t="shared" si="3"/>
        <v>9</v>
      </c>
      <c r="Q18" s="568" t="str">
        <f t="shared" si="4"/>
        <v>Cataluña</v>
      </c>
      <c r="R18" s="764">
        <f t="shared" si="5"/>
        <v>32.774791519903275</v>
      </c>
      <c r="S18" s="450"/>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c r="CP18" s="450"/>
      <c r="CQ18" s="450"/>
      <c r="CR18" s="450"/>
      <c r="CS18" s="450"/>
      <c r="CT18" s="450"/>
      <c r="CU18" s="450"/>
      <c r="CV18" s="450"/>
      <c r="CW18" s="450"/>
      <c r="CX18" s="450"/>
      <c r="CY18" s="450"/>
      <c r="CZ18" s="450"/>
      <c r="DA18" s="450"/>
      <c r="DB18" s="450"/>
      <c r="DC18" s="450"/>
      <c r="DD18" s="450"/>
      <c r="DE18" s="450"/>
      <c r="DF18" s="450"/>
      <c r="DG18" s="450"/>
      <c r="DH18" s="450"/>
      <c r="DI18" s="450"/>
      <c r="DJ18" s="450"/>
      <c r="DK18" s="450"/>
      <c r="DL18" s="450"/>
      <c r="DM18" s="450"/>
      <c r="DN18" s="450"/>
      <c r="DO18" s="450"/>
      <c r="DP18" s="450"/>
      <c r="DQ18" s="450"/>
      <c r="DR18" s="450"/>
      <c r="DS18" s="450"/>
      <c r="DT18" s="450"/>
      <c r="DU18" s="450"/>
      <c r="DV18" s="450"/>
      <c r="DW18" s="450"/>
      <c r="DX18" s="450"/>
      <c r="DY18" s="450"/>
      <c r="DZ18" s="450"/>
      <c r="EA18" s="450"/>
      <c r="EB18" s="450"/>
      <c r="EC18" s="450"/>
      <c r="ED18" s="450"/>
      <c r="EE18" s="450"/>
      <c r="EF18" s="450"/>
      <c r="EG18" s="450"/>
      <c r="EH18" s="450"/>
      <c r="EI18" s="450"/>
      <c r="EJ18" s="450"/>
      <c r="EK18" s="450"/>
      <c r="EL18" s="450"/>
      <c r="EM18" s="450"/>
      <c r="EN18" s="450"/>
      <c r="EO18" s="450"/>
      <c r="EP18" s="450"/>
      <c r="EQ18" s="450"/>
      <c r="ER18" s="450"/>
      <c r="ES18" s="450"/>
      <c r="ET18" s="450"/>
      <c r="EU18" s="450"/>
      <c r="EV18" s="450"/>
      <c r="EW18" s="450"/>
      <c r="EX18" s="450"/>
      <c r="EY18" s="450"/>
      <c r="EZ18" s="450"/>
      <c r="FA18" s="450"/>
      <c r="FB18" s="450"/>
      <c r="FC18" s="450"/>
      <c r="FD18" s="450"/>
      <c r="FE18" s="450"/>
      <c r="FF18" s="450"/>
      <c r="FG18" s="450"/>
      <c r="FH18" s="450"/>
      <c r="FI18" s="450"/>
      <c r="FJ18" s="450"/>
      <c r="FK18" s="450"/>
      <c r="FL18" s="450"/>
      <c r="FM18" s="450"/>
      <c r="FN18" s="450"/>
      <c r="FO18" s="450"/>
      <c r="FP18" s="450"/>
      <c r="FQ18" s="450"/>
      <c r="FR18" s="450"/>
      <c r="FS18" s="450"/>
      <c r="FT18" s="450"/>
      <c r="FU18" s="450"/>
      <c r="FV18" s="450"/>
      <c r="FW18" s="450"/>
      <c r="FX18" s="450"/>
      <c r="FY18" s="450"/>
      <c r="FZ18" s="450"/>
      <c r="GA18" s="450"/>
      <c r="GB18" s="450"/>
      <c r="GC18" s="450"/>
      <c r="GD18" s="450"/>
      <c r="GE18" s="450"/>
      <c r="GF18" s="450"/>
      <c r="GG18" s="450"/>
      <c r="GH18" s="450"/>
      <c r="GI18" s="450"/>
      <c r="GJ18" s="450"/>
      <c r="GK18" s="450"/>
      <c r="GL18" s="450"/>
      <c r="GM18" s="450"/>
      <c r="GN18" s="450"/>
      <c r="GO18" s="450"/>
      <c r="GP18" s="450"/>
      <c r="GQ18" s="450"/>
      <c r="GR18" s="450"/>
      <c r="GS18" s="450"/>
      <c r="GT18" s="450"/>
      <c r="GU18" s="450"/>
      <c r="GV18" s="450"/>
      <c r="GW18" s="450"/>
      <c r="GX18" s="450"/>
      <c r="GY18" s="450"/>
      <c r="GZ18" s="450"/>
      <c r="HA18" s="450"/>
      <c r="HB18" s="450"/>
      <c r="HC18" s="450"/>
      <c r="HD18" s="450"/>
      <c r="HE18" s="450"/>
      <c r="HF18" s="450"/>
      <c r="HG18" s="450"/>
      <c r="HH18" s="450"/>
      <c r="HI18" s="450"/>
      <c r="HJ18" s="450"/>
      <c r="HK18" s="450"/>
      <c r="HL18" s="450"/>
      <c r="HM18" s="450"/>
      <c r="HN18" s="450"/>
      <c r="HO18" s="450"/>
      <c r="HP18" s="450"/>
      <c r="HQ18" s="450"/>
      <c r="HR18" s="450"/>
      <c r="HS18" s="450"/>
      <c r="HT18" s="450"/>
      <c r="HU18" s="450"/>
      <c r="HV18" s="450"/>
      <c r="HW18" s="450"/>
      <c r="HX18" s="450"/>
      <c r="HY18" s="450"/>
      <c r="HZ18" s="450"/>
      <c r="IA18" s="450"/>
      <c r="IB18" s="450"/>
      <c r="IC18" s="450"/>
      <c r="ID18" s="450"/>
      <c r="IE18" s="450"/>
      <c r="IF18" s="450"/>
      <c r="IG18" s="450"/>
      <c r="IH18" s="450"/>
      <c r="II18" s="450"/>
      <c r="IJ18" s="450"/>
      <c r="IK18" s="450"/>
      <c r="IL18" s="450"/>
      <c r="IM18" s="450"/>
      <c r="IN18" s="450"/>
      <c r="IO18" s="450"/>
      <c r="IP18" s="450"/>
      <c r="IQ18" s="450"/>
      <c r="IR18" s="450"/>
      <c r="IS18" s="450"/>
      <c r="IT18" s="450"/>
      <c r="IU18" s="450"/>
      <c r="IV18" s="450"/>
      <c r="IW18" s="450"/>
      <c r="IX18" s="450"/>
      <c r="IY18" s="450"/>
      <c r="IZ18" s="450"/>
    </row>
    <row r="19" spans="1:260" s="744" customFormat="1" ht="18" customHeight="1" x14ac:dyDescent="0.2">
      <c r="A19" s="450"/>
      <c r="B19" s="773" t="s">
        <v>41</v>
      </c>
      <c r="C19" s="758"/>
      <c r="D19" s="766">
        <v>7901963</v>
      </c>
      <c r="E19" s="684">
        <v>16.433198868986342</v>
      </c>
      <c r="F19" s="350"/>
      <c r="G19" s="774">
        <v>1040507</v>
      </c>
      <c r="H19" s="775">
        <v>16.445633362046483</v>
      </c>
      <c r="I19" s="758"/>
      <c r="J19" s="776">
        <v>341024</v>
      </c>
      <c r="K19" s="587">
        <f t="shared" si="0"/>
        <v>4.3156871273631632</v>
      </c>
      <c r="L19" s="775">
        <f t="shared" si="1"/>
        <v>32.774791519903275</v>
      </c>
      <c r="M19" s="396"/>
      <c r="N19" s="396">
        <f t="shared" si="2"/>
        <v>8</v>
      </c>
      <c r="O19" s="396">
        <v>9</v>
      </c>
      <c r="P19" s="396">
        <f t="shared" si="3"/>
        <v>13</v>
      </c>
      <c r="Q19" s="568" t="str">
        <f>INDEX(B$11:B$31,P19,1)</f>
        <v>Madrid, Comunidad de</v>
      </c>
      <c r="R19" s="764">
        <f t="shared" si="5"/>
        <v>31.430165774621749</v>
      </c>
      <c r="S19" s="450"/>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c r="IZ19" s="450"/>
    </row>
    <row r="20" spans="1:260" s="744" customFormat="1" ht="18" customHeight="1" x14ac:dyDescent="0.2">
      <c r="A20" s="450"/>
      <c r="B20" s="773" t="s">
        <v>3</v>
      </c>
      <c r="C20" s="758"/>
      <c r="D20" s="766">
        <v>5216195</v>
      </c>
      <c r="E20" s="684">
        <v>10.847781718847862</v>
      </c>
      <c r="F20" s="350"/>
      <c r="G20" s="774">
        <v>644872</v>
      </c>
      <c r="H20" s="775">
        <v>10.192462402895551</v>
      </c>
      <c r="I20" s="758"/>
      <c r="J20" s="776">
        <v>195460</v>
      </c>
      <c r="K20" s="587">
        <f t="shared" si="0"/>
        <v>3.7471758628655563</v>
      </c>
      <c r="L20" s="775">
        <f>J20*100/G20</f>
        <v>30.309890955104269</v>
      </c>
      <c r="M20" s="396"/>
      <c r="N20" s="396">
        <f t="shared" si="2"/>
        <v>11</v>
      </c>
      <c r="O20" s="396">
        <v>10</v>
      </c>
      <c r="P20" s="396">
        <f t="shared" si="3"/>
        <v>21</v>
      </c>
      <c r="Q20" s="568" t="str">
        <f t="shared" si="4"/>
        <v>TOTAL</v>
      </c>
      <c r="R20" s="764">
        <f t="shared" si="5"/>
        <v>31.330087957072521</v>
      </c>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c r="IZ20" s="450"/>
    </row>
    <row r="21" spans="1:260" s="633" customFormat="1" ht="18" customHeight="1" x14ac:dyDescent="0.2">
      <c r="A21" s="331"/>
      <c r="B21" s="765" t="s">
        <v>2</v>
      </c>
      <c r="C21" s="758"/>
      <c r="D21" s="766">
        <v>1054306</v>
      </c>
      <c r="E21" s="684">
        <v>2.1925716643782711</v>
      </c>
      <c r="F21" s="350"/>
      <c r="G21" s="767">
        <v>150537</v>
      </c>
      <c r="H21" s="768">
        <v>2.3792980820142406</v>
      </c>
      <c r="I21" s="758"/>
      <c r="J21" s="769">
        <v>56412</v>
      </c>
      <c r="K21" s="448">
        <f t="shared" si="0"/>
        <v>5.3506287548396765</v>
      </c>
      <c r="L21" s="768">
        <f t="shared" si="1"/>
        <v>37.473843639769626</v>
      </c>
      <c r="M21" s="396"/>
      <c r="N21" s="396">
        <f t="shared" si="2"/>
        <v>2</v>
      </c>
      <c r="O21" s="396">
        <v>11</v>
      </c>
      <c r="P21" s="396">
        <f t="shared" si="3"/>
        <v>10</v>
      </c>
      <c r="Q21" s="568" t="str">
        <f t="shared" si="4"/>
        <v>Comunitat Valenciana</v>
      </c>
      <c r="R21" s="764">
        <f t="shared" si="5"/>
        <v>30.309890955104269</v>
      </c>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c r="IT21" s="331"/>
      <c r="IU21" s="331"/>
      <c r="IV21" s="331"/>
      <c r="IW21" s="331"/>
      <c r="IX21" s="331"/>
      <c r="IY21" s="331"/>
      <c r="IZ21" s="331"/>
    </row>
    <row r="22" spans="1:260" s="633" customFormat="1" ht="18" customHeight="1" x14ac:dyDescent="0.2">
      <c r="A22" s="331"/>
      <c r="B22" s="765" t="s">
        <v>35</v>
      </c>
      <c r="C22" s="758"/>
      <c r="D22" s="766">
        <v>2699424</v>
      </c>
      <c r="E22" s="684">
        <v>5.6138166457770797</v>
      </c>
      <c r="F22" s="350"/>
      <c r="G22" s="767">
        <v>469573</v>
      </c>
      <c r="H22" s="768">
        <v>7.4217909103122359</v>
      </c>
      <c r="I22" s="758"/>
      <c r="J22" s="769">
        <v>84084</v>
      </c>
      <c r="K22" s="448">
        <f t="shared" si="0"/>
        <v>3.1148867313915858</v>
      </c>
      <c r="L22" s="768">
        <f t="shared" si="1"/>
        <v>17.90648099443537</v>
      </c>
      <c r="M22" s="396"/>
      <c r="N22" s="396">
        <f t="shared" si="2"/>
        <v>19</v>
      </c>
      <c r="O22" s="396">
        <v>12</v>
      </c>
      <c r="P22" s="396">
        <f t="shared" si="3"/>
        <v>14</v>
      </c>
      <c r="Q22" s="568" t="str">
        <f t="shared" si="4"/>
        <v>Murcia, Región de</v>
      </c>
      <c r="R22" s="764">
        <f t="shared" si="5"/>
        <v>29.476845103502981</v>
      </c>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c r="IT22" s="331"/>
      <c r="IU22" s="331"/>
      <c r="IV22" s="331"/>
      <c r="IW22" s="331"/>
      <c r="IX22" s="331"/>
      <c r="IY22" s="331"/>
      <c r="IZ22" s="331"/>
    </row>
    <row r="23" spans="1:260" s="633" customFormat="1" ht="18" customHeight="1" x14ac:dyDescent="0.2">
      <c r="A23" s="331"/>
      <c r="B23" s="765" t="s">
        <v>42</v>
      </c>
      <c r="C23" s="758"/>
      <c r="D23" s="766">
        <v>6871903</v>
      </c>
      <c r="E23" s="684">
        <v>14.291050034957625</v>
      </c>
      <c r="F23" s="350"/>
      <c r="G23" s="767">
        <v>802837</v>
      </c>
      <c r="H23" s="768">
        <v>12.689163024838193</v>
      </c>
      <c r="I23" s="758"/>
      <c r="J23" s="769">
        <v>252333</v>
      </c>
      <c r="K23" s="448">
        <f t="shared" si="0"/>
        <v>3.6719522961834588</v>
      </c>
      <c r="L23" s="768">
        <f t="shared" si="1"/>
        <v>31.430165774621749</v>
      </c>
      <c r="M23" s="396"/>
      <c r="N23" s="396">
        <f t="shared" si="2"/>
        <v>9</v>
      </c>
      <c r="O23" s="396">
        <v>13</v>
      </c>
      <c r="P23" s="396">
        <f t="shared" si="3"/>
        <v>2</v>
      </c>
      <c r="Q23" s="568" t="str">
        <f t="shared" si="4"/>
        <v>Aragón</v>
      </c>
      <c r="R23" s="764">
        <f t="shared" si="5"/>
        <v>27.039183415267004</v>
      </c>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c r="IZ23" s="331"/>
    </row>
    <row r="24" spans="1:260" s="633" customFormat="1" ht="18" customHeight="1" x14ac:dyDescent="0.2">
      <c r="A24" s="331"/>
      <c r="B24" s="765" t="s">
        <v>43</v>
      </c>
      <c r="C24" s="758"/>
      <c r="D24" s="766">
        <v>1551692</v>
      </c>
      <c r="E24" s="684">
        <v>3.2269530013510765</v>
      </c>
      <c r="F24" s="350"/>
      <c r="G24" s="767">
        <v>194149</v>
      </c>
      <c r="H24" s="768">
        <v>3.0686033554872409</v>
      </c>
      <c r="I24" s="758"/>
      <c r="J24" s="769">
        <v>57229</v>
      </c>
      <c r="K24" s="448">
        <f t="shared" si="0"/>
        <v>3.688167497157941</v>
      </c>
      <c r="L24" s="768">
        <f>J24*100/G24</f>
        <v>29.476845103502981</v>
      </c>
      <c r="M24" s="396"/>
      <c r="N24" s="396">
        <f t="shared" si="2"/>
        <v>12</v>
      </c>
      <c r="O24" s="396">
        <v>14</v>
      </c>
      <c r="P24" s="396">
        <f t="shared" si="3"/>
        <v>15</v>
      </c>
      <c r="Q24" s="568" t="str">
        <f t="shared" si="4"/>
        <v>Navarra, Comunidad Foral de</v>
      </c>
      <c r="R24" s="764">
        <f t="shared" si="5"/>
        <v>26.690513945741294</v>
      </c>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c r="IZ24" s="331"/>
    </row>
    <row r="25" spans="1:260" s="633" customFormat="1" ht="18" customHeight="1" x14ac:dyDescent="0.2">
      <c r="A25" s="331"/>
      <c r="B25" s="765" t="s">
        <v>44</v>
      </c>
      <c r="C25" s="758"/>
      <c r="D25" s="770">
        <v>672155</v>
      </c>
      <c r="E25" s="684">
        <v>1.3978370672937237</v>
      </c>
      <c r="F25" s="350"/>
      <c r="G25" s="771">
        <v>81351</v>
      </c>
      <c r="H25" s="768">
        <v>1.2857854100316899</v>
      </c>
      <c r="I25" s="758"/>
      <c r="J25" s="769">
        <v>21713</v>
      </c>
      <c r="K25" s="448">
        <f t="shared" si="0"/>
        <v>3.2303560934605859</v>
      </c>
      <c r="L25" s="768">
        <f t="shared" si="1"/>
        <v>26.690513945741294</v>
      </c>
      <c r="M25" s="396"/>
      <c r="N25" s="396">
        <f t="shared" si="2"/>
        <v>14</v>
      </c>
      <c r="O25" s="396">
        <v>15</v>
      </c>
      <c r="P25" s="396">
        <f t="shared" si="3"/>
        <v>18</v>
      </c>
      <c r="Q25" s="568" t="str">
        <f t="shared" si="4"/>
        <v>Ceuta y Melilla</v>
      </c>
      <c r="R25" s="772">
        <f t="shared" si="5"/>
        <v>26.210176881533965</v>
      </c>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c r="IZ25" s="331"/>
    </row>
    <row r="26" spans="1:260" s="633" customFormat="1" ht="18" customHeight="1" x14ac:dyDescent="0.2">
      <c r="A26" s="331"/>
      <c r="B26" s="765" t="s">
        <v>45</v>
      </c>
      <c r="C26" s="758"/>
      <c r="D26" s="770">
        <v>2216302</v>
      </c>
      <c r="E26" s="684">
        <v>4.6090992225263738</v>
      </c>
      <c r="F26" s="350"/>
      <c r="G26" s="771">
        <v>328385</v>
      </c>
      <c r="H26" s="768">
        <v>5.1902575490560219</v>
      </c>
      <c r="I26" s="758"/>
      <c r="J26" s="769">
        <v>115847</v>
      </c>
      <c r="K26" s="448">
        <f t="shared" si="0"/>
        <v>5.2270403582183294</v>
      </c>
      <c r="L26" s="768">
        <f t="shared" si="1"/>
        <v>35.277798925042255</v>
      </c>
      <c r="M26" s="396"/>
      <c r="N26" s="396">
        <f t="shared" si="2"/>
        <v>4</v>
      </c>
      <c r="O26" s="396">
        <v>16</v>
      </c>
      <c r="P26" s="396">
        <f t="shared" si="3"/>
        <v>6</v>
      </c>
      <c r="Q26" s="568" t="str">
        <f t="shared" si="4"/>
        <v>Cantabria</v>
      </c>
      <c r="R26" s="764">
        <f t="shared" si="5"/>
        <v>23.159527622097677</v>
      </c>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c r="IZ26" s="331"/>
    </row>
    <row r="27" spans="1:260" s="633" customFormat="1" ht="18" customHeight="1" x14ac:dyDescent="0.2">
      <c r="A27" s="331"/>
      <c r="B27" s="765" t="s">
        <v>46</v>
      </c>
      <c r="C27" s="758"/>
      <c r="D27" s="770">
        <v>322282</v>
      </c>
      <c r="E27" s="686">
        <v>0.67022892892495911</v>
      </c>
      <c r="F27" s="350"/>
      <c r="G27" s="771">
        <v>42149</v>
      </c>
      <c r="H27" s="777">
        <v>0.66618196761472748</v>
      </c>
      <c r="I27" s="758"/>
      <c r="J27" s="769">
        <v>14817</v>
      </c>
      <c r="K27" s="448">
        <f t="shared" si="0"/>
        <v>4.5975263899317991</v>
      </c>
      <c r="L27" s="777">
        <f t="shared" si="1"/>
        <v>35.153858929037462</v>
      </c>
      <c r="M27" s="396"/>
      <c r="N27" s="396">
        <f t="shared" si="2"/>
        <v>6</v>
      </c>
      <c r="O27" s="396">
        <v>17</v>
      </c>
      <c r="P27" s="396">
        <f t="shared" si="3"/>
        <v>3</v>
      </c>
      <c r="Q27" s="568" t="str">
        <f t="shared" si="4"/>
        <v>Asturias, Principado de</v>
      </c>
      <c r="R27" s="764">
        <f t="shared" si="5"/>
        <v>22.462676420199603</v>
      </c>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c r="IZ27" s="331"/>
    </row>
    <row r="28" spans="1:260" s="633" customFormat="1" ht="18" customHeight="1" x14ac:dyDescent="0.2">
      <c r="A28" s="331"/>
      <c r="B28" s="765" t="s">
        <v>1</v>
      </c>
      <c r="C28" s="758"/>
      <c r="D28" s="771">
        <v>168545</v>
      </c>
      <c r="E28" s="777">
        <v>0.35051208204509476</v>
      </c>
      <c r="F28" s="328"/>
      <c r="G28" s="771">
        <v>20183</v>
      </c>
      <c r="H28" s="777">
        <v>0.31900046625941408</v>
      </c>
      <c r="I28" s="758"/>
      <c r="J28" s="769">
        <v>5290</v>
      </c>
      <c r="K28" s="448">
        <f t="shared" si="0"/>
        <v>3.1386276662019044</v>
      </c>
      <c r="L28" s="777">
        <f t="shared" si="1"/>
        <v>26.210176881533965</v>
      </c>
      <c r="M28" s="396"/>
      <c r="N28" s="396">
        <f t="shared" si="2"/>
        <v>15</v>
      </c>
      <c r="O28" s="396">
        <v>18</v>
      </c>
      <c r="P28" s="396">
        <f t="shared" si="3"/>
        <v>5</v>
      </c>
      <c r="Q28" s="568" t="str">
        <f t="shared" si="4"/>
        <v>Canarias</v>
      </c>
      <c r="R28" s="764">
        <f t="shared" si="5"/>
        <v>22.039319306686647</v>
      </c>
      <c r="S28" s="328"/>
      <c r="T28" s="328"/>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c r="IZ28" s="331"/>
    </row>
    <row r="29" spans="1:260" s="633" customFormat="1" ht="6" customHeight="1" x14ac:dyDescent="0.2">
      <c r="A29" s="331"/>
      <c r="B29" s="745"/>
      <c r="C29" s="331"/>
      <c r="D29" s="778"/>
      <c r="E29" s="779"/>
      <c r="F29" s="322"/>
      <c r="G29" s="778"/>
      <c r="H29" s="779"/>
      <c r="I29" s="331"/>
      <c r="J29" s="778"/>
      <c r="K29" s="780"/>
      <c r="L29" s="779"/>
      <c r="M29" s="396"/>
      <c r="N29" s="396"/>
      <c r="O29" s="396">
        <v>19</v>
      </c>
      <c r="P29" s="396">
        <f t="shared" si="3"/>
        <v>12</v>
      </c>
      <c r="Q29" s="568" t="str">
        <f t="shared" si="4"/>
        <v>Galicia</v>
      </c>
      <c r="R29" s="764">
        <f t="shared" si="5"/>
        <v>17.90648099443537</v>
      </c>
      <c r="S29" s="316"/>
      <c r="T29" s="316"/>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c r="IZ29" s="331"/>
    </row>
    <row r="30" spans="1:260" s="633" customFormat="1" ht="5.25" customHeight="1" x14ac:dyDescent="0.2">
      <c r="A30" s="331"/>
      <c r="B30" s="781"/>
      <c r="C30" s="781"/>
      <c r="D30" s="327"/>
      <c r="E30" s="438"/>
      <c r="F30" s="449"/>
      <c r="G30" s="781"/>
      <c r="H30" s="782"/>
      <c r="I30" s="781"/>
      <c r="J30" s="328"/>
      <c r="K30" s="328"/>
      <c r="L30" s="783"/>
      <c r="M30" s="784"/>
      <c r="N30" s="396"/>
      <c r="O30" s="396"/>
      <c r="P30" s="396"/>
      <c r="Q30" s="396"/>
      <c r="R30" s="396"/>
      <c r="S30" s="328"/>
      <c r="T30" s="328"/>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c r="IZ30" s="331"/>
    </row>
    <row r="31" spans="1:260" s="920" customFormat="1" ht="15.75" customHeight="1" x14ac:dyDescent="0.2">
      <c r="A31" s="329"/>
      <c r="B31" s="1262" t="s">
        <v>0</v>
      </c>
      <c r="C31" s="320"/>
      <c r="D31" s="1263">
        <f>SUM(D11:D28)</f>
        <v>48085361</v>
      </c>
      <c r="E31" s="1264">
        <f>SUM(E11:E28)</f>
        <v>99.999999999999986</v>
      </c>
      <c r="F31" s="591"/>
      <c r="G31" s="1263">
        <f>SUM(G11:G28)</f>
        <v>6326950</v>
      </c>
      <c r="H31" s="1264">
        <f>SUM(H11:H28)</f>
        <v>100.00000000000003</v>
      </c>
      <c r="I31" s="320"/>
      <c r="J31" s="1263">
        <f>SUM(J11:J30)</f>
        <v>1982239</v>
      </c>
      <c r="K31" s="1265">
        <f>J31*100/D31</f>
        <v>4.1223336141741767</v>
      </c>
      <c r="L31" s="1264">
        <f>J31*100/G31</f>
        <v>31.330087957072521</v>
      </c>
      <c r="M31" s="329"/>
      <c r="N31" s="329">
        <f t="shared" si="2"/>
        <v>10</v>
      </c>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c r="IW31" s="329"/>
      <c r="IX31" s="329"/>
      <c r="IY31" s="329"/>
      <c r="IZ31" s="329"/>
    </row>
    <row r="32" spans="1:260" s="631" customFormat="1" ht="6" customHeight="1" x14ac:dyDescent="0.2">
      <c r="A32" s="328"/>
      <c r="B32" s="785"/>
      <c r="C32" s="322"/>
      <c r="D32" s="451"/>
      <c r="E32" s="451"/>
      <c r="F32" s="322"/>
      <c r="G32" s="748"/>
      <c r="H32" s="749"/>
      <c r="I32" s="322"/>
      <c r="J32" s="748"/>
      <c r="K32" s="748"/>
      <c r="L32" s="749"/>
      <c r="M32" s="786"/>
      <c r="N32" s="786"/>
      <c r="O32" s="333"/>
      <c r="P32" s="333"/>
      <c r="Q32" s="333"/>
      <c r="R32" s="394"/>
      <c r="S32" s="333"/>
      <c r="T32" s="333"/>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c r="IO32" s="328"/>
      <c r="IP32" s="328"/>
      <c r="IQ32" s="328"/>
      <c r="IR32" s="328"/>
      <c r="IS32" s="328"/>
      <c r="IT32" s="328"/>
      <c r="IU32" s="328"/>
      <c r="IV32" s="328"/>
      <c r="IW32" s="328"/>
      <c r="IX32" s="328"/>
      <c r="IY32" s="328"/>
      <c r="IZ32" s="328"/>
    </row>
    <row r="33" spans="1:260" s="747" customFormat="1" ht="15" customHeight="1" x14ac:dyDescent="0.25">
      <c r="A33" s="496"/>
      <c r="B33" s="1419" t="str">
        <f>'22solcasaadpot'!B32:M32</f>
        <v>(1) Cifras INE de población referidas al 01/01/2023. Real Decreto 1085/2023, de 5 de diciembre BOE 23.12.22.</v>
      </c>
      <c r="C33" s="1419"/>
      <c r="D33" s="1419"/>
      <c r="E33" s="1419"/>
      <c r="F33" s="1419"/>
      <c r="G33" s="1419"/>
      <c r="H33" s="1419"/>
      <c r="I33" s="1419"/>
      <c r="J33" s="1419"/>
      <c r="K33" s="1419"/>
      <c r="L33" s="1419"/>
      <c r="M33" s="1229"/>
      <c r="N33" s="1229"/>
      <c r="O33" s="496"/>
      <c r="P33" s="496"/>
      <c r="Q33" s="496"/>
      <c r="R33" s="496"/>
      <c r="S33" s="508"/>
      <c r="T33" s="508"/>
      <c r="U33" s="496"/>
      <c r="V33" s="496"/>
      <c r="W33" s="496"/>
      <c r="X33" s="496"/>
      <c r="Y33" s="496"/>
      <c r="Z33" s="496"/>
      <c r="AA33" s="496"/>
      <c r="AB33" s="496"/>
      <c r="AC33" s="496"/>
      <c r="AD33" s="496"/>
      <c r="AE33" s="496"/>
      <c r="AF33" s="496"/>
      <c r="AG33" s="496"/>
      <c r="AH33" s="496"/>
      <c r="AI33" s="496"/>
      <c r="AJ33" s="496"/>
      <c r="AK33" s="496"/>
      <c r="AL33" s="496"/>
      <c r="AM33" s="496"/>
      <c r="AN33" s="496"/>
      <c r="AO33" s="496"/>
      <c r="AP33" s="496"/>
      <c r="AQ33" s="496"/>
      <c r="AR33" s="496"/>
      <c r="AS33" s="496"/>
      <c r="AT33" s="496"/>
      <c r="AU33" s="496"/>
      <c r="AV33" s="496"/>
      <c r="AW33" s="496"/>
      <c r="AX33" s="496"/>
      <c r="AY33" s="496"/>
      <c r="AZ33" s="496"/>
      <c r="BA33" s="496"/>
      <c r="BB33" s="496"/>
      <c r="BC33" s="496"/>
      <c r="BD33" s="496"/>
      <c r="BE33" s="496"/>
      <c r="BF33" s="496"/>
      <c r="BG33" s="496"/>
      <c r="BH33" s="496"/>
      <c r="BI33" s="496"/>
      <c r="BJ33" s="496"/>
      <c r="BK33" s="496"/>
      <c r="BL33" s="496"/>
      <c r="BM33" s="496"/>
      <c r="BN33" s="496"/>
      <c r="BO33" s="496"/>
      <c r="BP33" s="496"/>
      <c r="BQ33" s="496"/>
      <c r="BR33" s="496"/>
      <c r="BS33" s="496"/>
      <c r="BT33" s="496"/>
      <c r="BU33" s="496"/>
      <c r="BV33" s="496"/>
      <c r="BW33" s="496"/>
      <c r="BX33" s="496"/>
      <c r="BY33" s="496"/>
      <c r="BZ33" s="496"/>
      <c r="CA33" s="496"/>
      <c r="CB33" s="496"/>
      <c r="CC33" s="496"/>
      <c r="CD33" s="496"/>
      <c r="CE33" s="496"/>
      <c r="CF33" s="496"/>
      <c r="CG33" s="496"/>
      <c r="CH33" s="496"/>
      <c r="CI33" s="496"/>
      <c r="CJ33" s="496"/>
      <c r="CK33" s="496"/>
      <c r="CL33" s="496"/>
      <c r="CM33" s="496"/>
      <c r="CN33" s="496"/>
      <c r="CO33" s="496"/>
      <c r="CP33" s="496"/>
      <c r="CQ33" s="496"/>
      <c r="CR33" s="496"/>
      <c r="CS33" s="496"/>
      <c r="CT33" s="496"/>
      <c r="CU33" s="496"/>
      <c r="CV33" s="496"/>
      <c r="CW33" s="496"/>
      <c r="CX33" s="496"/>
      <c r="CY33" s="496"/>
      <c r="CZ33" s="496"/>
      <c r="DA33" s="496"/>
      <c r="DB33" s="496"/>
      <c r="DC33" s="496"/>
      <c r="DD33" s="496"/>
      <c r="DE33" s="496"/>
      <c r="DF33" s="496"/>
      <c r="DG33" s="496"/>
      <c r="DH33" s="496"/>
      <c r="DI33" s="496"/>
      <c r="DJ33" s="496"/>
      <c r="DK33" s="496"/>
      <c r="DL33" s="496"/>
      <c r="DM33" s="496"/>
      <c r="DN33" s="496"/>
      <c r="DO33" s="496"/>
      <c r="DP33" s="496"/>
      <c r="DQ33" s="496"/>
      <c r="DR33" s="496"/>
      <c r="DS33" s="496"/>
      <c r="DT33" s="496"/>
      <c r="DU33" s="496"/>
      <c r="DV33" s="496"/>
      <c r="DW33" s="496"/>
      <c r="DX33" s="496"/>
      <c r="DY33" s="496"/>
      <c r="DZ33" s="496"/>
      <c r="EA33" s="496"/>
      <c r="EB33" s="496"/>
      <c r="EC33" s="496"/>
      <c r="ED33" s="496"/>
      <c r="EE33" s="496"/>
      <c r="EF33" s="496"/>
      <c r="EG33" s="496"/>
      <c r="EH33" s="496"/>
      <c r="EI33" s="496"/>
      <c r="EJ33" s="496"/>
      <c r="EK33" s="496"/>
      <c r="EL33" s="496"/>
      <c r="EM33" s="496"/>
      <c r="EN33" s="496"/>
      <c r="EO33" s="496"/>
      <c r="EP33" s="496"/>
      <c r="EQ33" s="496"/>
      <c r="ER33" s="496"/>
      <c r="ES33" s="496"/>
      <c r="ET33" s="496"/>
      <c r="EU33" s="496"/>
      <c r="EV33" s="496"/>
      <c r="EW33" s="496"/>
      <c r="EX33" s="496"/>
      <c r="EY33" s="496"/>
      <c r="EZ33" s="496"/>
      <c r="FA33" s="496"/>
      <c r="FB33" s="496"/>
      <c r="FC33" s="496"/>
      <c r="FD33" s="496"/>
      <c r="FE33" s="496"/>
      <c r="FF33" s="496"/>
      <c r="FG33" s="496"/>
      <c r="FH33" s="496"/>
      <c r="FI33" s="496"/>
      <c r="FJ33" s="496"/>
      <c r="FK33" s="496"/>
      <c r="FL33" s="496"/>
      <c r="FM33" s="496"/>
      <c r="FN33" s="496"/>
      <c r="FO33" s="496"/>
      <c r="FP33" s="496"/>
      <c r="FQ33" s="496"/>
      <c r="FR33" s="496"/>
      <c r="FS33" s="496"/>
      <c r="FT33" s="496"/>
      <c r="FU33" s="496"/>
      <c r="FV33" s="496"/>
      <c r="FW33" s="496"/>
      <c r="FX33" s="496"/>
      <c r="FY33" s="496"/>
      <c r="FZ33" s="496"/>
      <c r="GA33" s="496"/>
      <c r="GB33" s="496"/>
      <c r="GC33" s="496"/>
      <c r="GD33" s="496"/>
      <c r="GE33" s="496"/>
      <c r="GF33" s="496"/>
      <c r="GG33" s="496"/>
      <c r="GH33" s="496"/>
      <c r="GI33" s="496"/>
      <c r="GJ33" s="496"/>
      <c r="GK33" s="496"/>
      <c r="GL33" s="496"/>
      <c r="GM33" s="496"/>
      <c r="GN33" s="496"/>
      <c r="GO33" s="496"/>
      <c r="GP33" s="496"/>
      <c r="GQ33" s="496"/>
      <c r="GR33" s="496"/>
      <c r="GS33" s="496"/>
      <c r="GT33" s="496"/>
      <c r="GU33" s="496"/>
      <c r="GV33" s="496"/>
      <c r="GW33" s="496"/>
      <c r="GX33" s="496"/>
      <c r="GY33" s="496"/>
      <c r="GZ33" s="496"/>
      <c r="HA33" s="496"/>
      <c r="HB33" s="496"/>
      <c r="HC33" s="496"/>
      <c r="HD33" s="496"/>
      <c r="HE33" s="496"/>
      <c r="HF33" s="496"/>
      <c r="HG33" s="496"/>
      <c r="HH33" s="496"/>
      <c r="HI33" s="496"/>
      <c r="HJ33" s="496"/>
      <c r="HK33" s="496"/>
      <c r="HL33" s="496"/>
      <c r="HM33" s="496"/>
      <c r="HN33" s="496"/>
      <c r="HO33" s="496"/>
      <c r="HP33" s="496"/>
      <c r="HQ33" s="496"/>
      <c r="HR33" s="496"/>
      <c r="HS33" s="496"/>
      <c r="HT33" s="496"/>
      <c r="HU33" s="496"/>
      <c r="HV33" s="496"/>
      <c r="HW33" s="496"/>
      <c r="HX33" s="496"/>
      <c r="HY33" s="496"/>
      <c r="HZ33" s="496"/>
      <c r="IA33" s="496"/>
      <c r="IB33" s="496"/>
      <c r="IC33" s="496"/>
      <c r="ID33" s="496"/>
      <c r="IE33" s="496"/>
      <c r="IF33" s="496"/>
      <c r="IG33" s="496"/>
      <c r="IH33" s="496"/>
      <c r="II33" s="496"/>
      <c r="IJ33" s="496"/>
      <c r="IK33" s="496"/>
      <c r="IL33" s="496"/>
      <c r="IM33" s="496"/>
      <c r="IN33" s="496"/>
      <c r="IO33" s="496"/>
      <c r="IP33" s="496"/>
      <c r="IQ33" s="496"/>
      <c r="IR33" s="496"/>
      <c r="IS33" s="496"/>
      <c r="IT33" s="496"/>
      <c r="IU33" s="496"/>
      <c r="IV33" s="496"/>
      <c r="IW33" s="496"/>
      <c r="IX33" s="496"/>
      <c r="IY33" s="496"/>
      <c r="IZ33" s="496"/>
    </row>
    <row r="34" spans="1:260" s="496" customFormat="1" ht="15" customHeight="1" x14ac:dyDescent="0.2">
      <c r="B34" s="1420" t="str">
        <f>'22solcasaadpot'!B33:Q33</f>
        <v>(2) Cifras de Población Potencialmente Dependiente calculadas según lo explicado en la metodología</v>
      </c>
      <c r="C34" s="1420"/>
      <c r="D34" s="1420"/>
      <c r="E34" s="1420"/>
      <c r="F34" s="1420"/>
      <c r="G34" s="1420"/>
      <c r="H34" s="1420"/>
      <c r="I34" s="1420"/>
      <c r="J34" s="1420"/>
      <c r="K34" s="1420"/>
      <c r="L34" s="1420"/>
      <c r="P34" s="787"/>
      <c r="Q34" s="787"/>
      <c r="R34" s="787"/>
    </row>
    <row r="35" spans="1:260" ht="15" customHeight="1" x14ac:dyDescent="0.25">
      <c r="B35" s="397" t="s">
        <v>47</v>
      </c>
      <c r="M35" s="447"/>
      <c r="N35" s="360"/>
      <c r="O35" s="360"/>
      <c r="P35" s="360"/>
      <c r="Q35" s="361"/>
      <c r="R35" s="788"/>
      <c r="S35" s="329"/>
    </row>
    <row r="36" spans="1:260" x14ac:dyDescent="0.25">
      <c r="M36" s="447"/>
      <c r="N36" s="360"/>
      <c r="O36" s="360"/>
      <c r="P36" s="360"/>
      <c r="Q36" s="361"/>
      <c r="R36" s="788"/>
      <c r="S36" s="329"/>
    </row>
    <row r="37" spans="1:260" x14ac:dyDescent="0.25">
      <c r="M37" s="447"/>
      <c r="N37" s="360"/>
      <c r="O37" s="360"/>
      <c r="P37" s="360"/>
      <c r="Q37" s="361"/>
      <c r="R37" s="789"/>
      <c r="S37" s="329"/>
    </row>
    <row r="38" spans="1:260" x14ac:dyDescent="0.25">
      <c r="M38" s="447"/>
      <c r="N38" s="360"/>
      <c r="O38" s="360"/>
      <c r="P38" s="360"/>
      <c r="Q38" s="361"/>
      <c r="R38" s="788"/>
      <c r="S38" s="329"/>
    </row>
    <row r="39" spans="1:260" x14ac:dyDescent="0.25">
      <c r="M39" s="447"/>
      <c r="N39" s="360"/>
      <c r="O39" s="360"/>
      <c r="P39" s="360"/>
      <c r="Q39" s="361"/>
      <c r="R39" s="788"/>
      <c r="S39" s="329"/>
    </row>
    <row r="40" spans="1:260" x14ac:dyDescent="0.25">
      <c r="M40" s="447"/>
      <c r="N40" s="360"/>
      <c r="O40" s="360"/>
      <c r="P40" s="360"/>
      <c r="Q40" s="361"/>
      <c r="R40" s="788"/>
      <c r="S40" s="329"/>
    </row>
    <row r="41" spans="1:260" x14ac:dyDescent="0.25">
      <c r="M41" s="447"/>
      <c r="N41" s="360"/>
      <c r="O41" s="360"/>
      <c r="P41" s="360"/>
      <c r="Q41" s="361"/>
      <c r="R41" s="788"/>
      <c r="S41" s="329"/>
    </row>
    <row r="42" spans="1:260" x14ac:dyDescent="0.25">
      <c r="M42" s="447"/>
      <c r="N42" s="360"/>
      <c r="O42" s="360"/>
      <c r="P42" s="360"/>
      <c r="Q42" s="361"/>
      <c r="R42" s="788"/>
      <c r="S42" s="329"/>
    </row>
    <row r="43" spans="1:260" x14ac:dyDescent="0.25">
      <c r="M43" s="447"/>
      <c r="N43" s="360"/>
      <c r="O43" s="360"/>
      <c r="P43" s="360"/>
      <c r="Q43" s="361"/>
      <c r="R43" s="788"/>
      <c r="S43" s="329"/>
    </row>
    <row r="44" spans="1:260" x14ac:dyDescent="0.25">
      <c r="M44" s="447"/>
      <c r="N44" s="360"/>
      <c r="O44" s="360"/>
      <c r="P44" s="360"/>
      <c r="Q44" s="361"/>
      <c r="R44" s="789"/>
      <c r="S44" s="329"/>
    </row>
    <row r="45" spans="1:260" x14ac:dyDescent="0.25">
      <c r="M45" s="447"/>
      <c r="N45" s="360"/>
      <c r="O45" s="360"/>
      <c r="P45" s="360"/>
      <c r="Q45" s="361"/>
      <c r="R45" s="788"/>
      <c r="S45" s="329"/>
    </row>
    <row r="46" spans="1:260" x14ac:dyDescent="0.25">
      <c r="M46" s="447"/>
      <c r="N46" s="360"/>
      <c r="O46" s="360"/>
      <c r="P46" s="360"/>
      <c r="Q46" s="361"/>
      <c r="R46" s="788"/>
      <c r="S46" s="329"/>
    </row>
    <row r="47" spans="1:260" x14ac:dyDescent="0.25">
      <c r="M47" s="447"/>
      <c r="N47" s="360"/>
      <c r="O47" s="360"/>
      <c r="P47" s="360"/>
      <c r="Q47" s="361"/>
      <c r="R47" s="788"/>
      <c r="S47" s="329"/>
    </row>
    <row r="48" spans="1:260" x14ac:dyDescent="0.25">
      <c r="M48" s="447"/>
      <c r="N48" s="360"/>
      <c r="O48" s="360"/>
      <c r="P48" s="360"/>
      <c r="Q48" s="361"/>
      <c r="R48" s="788"/>
      <c r="S48" s="329"/>
    </row>
    <row r="49" spans="13:19" x14ac:dyDescent="0.25">
      <c r="M49" s="447"/>
      <c r="N49" s="360"/>
      <c r="O49" s="360"/>
      <c r="P49" s="360"/>
      <c r="Q49" s="361"/>
      <c r="R49" s="788"/>
      <c r="S49" s="329"/>
    </row>
    <row r="50" spans="13:19" x14ac:dyDescent="0.25">
      <c r="M50" s="447"/>
      <c r="N50" s="360"/>
      <c r="O50" s="360"/>
      <c r="P50" s="360"/>
      <c r="Q50" s="361"/>
      <c r="R50" s="789"/>
      <c r="S50" s="329"/>
    </row>
    <row r="51" spans="13:19" x14ac:dyDescent="0.25">
      <c r="M51" s="447"/>
      <c r="N51" s="360"/>
      <c r="O51" s="360"/>
      <c r="P51" s="360"/>
      <c r="Q51" s="361"/>
      <c r="R51" s="788"/>
      <c r="S51" s="329"/>
    </row>
    <row r="52" spans="13:19" x14ac:dyDescent="0.25">
      <c r="M52" s="447"/>
      <c r="N52" s="360"/>
      <c r="O52" s="360"/>
      <c r="P52" s="360"/>
      <c r="Q52" s="361"/>
      <c r="R52" s="788"/>
      <c r="S52" s="329"/>
    </row>
    <row r="53" spans="13:19" x14ac:dyDescent="0.25">
      <c r="M53" s="447"/>
      <c r="N53" s="329"/>
      <c r="O53" s="329"/>
      <c r="P53" s="360"/>
      <c r="Q53" s="361"/>
      <c r="R53" s="788"/>
      <c r="S53" s="329"/>
    </row>
  </sheetData>
  <mergeCells count="9">
    <mergeCell ref="B33:L33"/>
    <mergeCell ref="B34:L34"/>
    <mergeCell ref="B8:B9"/>
    <mergeCell ref="B3:I3"/>
    <mergeCell ref="A4:R4"/>
    <mergeCell ref="B5:R5"/>
    <mergeCell ref="G8:H8"/>
    <mergeCell ref="J8:L8"/>
    <mergeCell ref="D8:E8"/>
  </mergeCells>
  <printOptions horizontalCentered="1"/>
  <pageMargins left="0" right="0" top="0.43307086614173229" bottom="0.43307086614173229" header="0" footer="0"/>
  <pageSetup paperSize="9" scale="79"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90">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76"/>
      <c r="C2" s="1376"/>
    </row>
    <row r="3" spans="1:53" s="345" customFormat="1" ht="4.5" customHeight="1" x14ac:dyDescent="0.2">
      <c r="B3" s="1377"/>
      <c r="C3" s="1377"/>
    </row>
    <row r="4" spans="1:53" s="345" customFormat="1" ht="17.25" customHeight="1" x14ac:dyDescent="0.2">
      <c r="A4" s="1378" t="s">
        <v>403</v>
      </c>
      <c r="B4" s="1378"/>
      <c r="C4" s="1378"/>
      <c r="D4" s="1378"/>
      <c r="E4" s="1378"/>
      <c r="F4" s="1378"/>
      <c r="G4" s="1378"/>
      <c r="H4" s="1378"/>
      <c r="I4" s="1378"/>
      <c r="J4" s="1378"/>
      <c r="K4" s="1378"/>
      <c r="L4" s="1378"/>
      <c r="M4" s="1378"/>
      <c r="N4" s="1378"/>
      <c r="O4" s="1378"/>
      <c r="P4" s="1378"/>
      <c r="Q4" s="1378"/>
      <c r="R4" s="1378"/>
      <c r="S4" s="1378"/>
      <c r="T4" s="1378"/>
      <c r="U4" s="1378"/>
      <c r="V4" s="1378"/>
      <c r="W4" s="1378"/>
      <c r="X4" s="1378"/>
      <c r="Y4" s="1378"/>
      <c r="Z4" s="1378"/>
      <c r="AA4" s="1378"/>
      <c r="AB4" s="1378"/>
      <c r="AC4" s="1378"/>
    </row>
    <row r="5" spans="1:53" s="345" customFormat="1" ht="17.25" customHeight="1" x14ac:dyDescent="0.2">
      <c r="B5" s="1379" t="str">
        <f>porsaad!$B$6</f>
        <v>Situación a 31 de julio de 2024</v>
      </c>
      <c r="C5" s="1379"/>
      <c r="D5" s="1379"/>
      <c r="E5" s="1379"/>
      <c r="F5" s="1379"/>
      <c r="G5" s="1379"/>
      <c r="H5" s="1379"/>
      <c r="I5" s="1379"/>
      <c r="J5" s="1379"/>
      <c r="K5" s="1379"/>
      <c r="L5" s="1379"/>
      <c r="M5" s="1379"/>
      <c r="N5" s="1379"/>
      <c r="O5" s="1379"/>
      <c r="P5" s="1379"/>
      <c r="Q5" s="1379"/>
      <c r="R5" s="1379"/>
      <c r="S5" s="1379"/>
      <c r="T5" s="1379"/>
      <c r="U5" s="1379"/>
      <c r="V5" s="1379"/>
      <c r="W5" s="1379"/>
      <c r="X5" s="1379"/>
      <c r="Y5" s="1379"/>
      <c r="Z5" s="1379"/>
      <c r="AA5" s="1379"/>
      <c r="AB5" s="1379"/>
      <c r="AC5" s="1379"/>
    </row>
    <row r="6" spans="1:53" s="345" customFormat="1" ht="6" customHeight="1" x14ac:dyDescent="0.2"/>
    <row r="7" spans="1:53" s="322" customFormat="1" ht="12.75" customHeight="1" x14ac:dyDescent="0.2">
      <c r="A7" s="316"/>
      <c r="B7" s="1380" t="s">
        <v>12</v>
      </c>
      <c r="C7" s="317"/>
      <c r="D7" s="1383" t="s">
        <v>244</v>
      </c>
      <c r="E7" s="1384"/>
      <c r="F7" s="1384"/>
      <c r="G7" s="1384"/>
      <c r="H7" s="1384"/>
      <c r="I7" s="318"/>
      <c r="J7" s="1387"/>
      <c r="K7" s="1387"/>
      <c r="L7" s="1387"/>
      <c r="M7" s="1387"/>
      <c r="N7" s="1387"/>
      <c r="O7" s="1387"/>
      <c r="P7" s="318"/>
      <c r="Q7" s="1387"/>
      <c r="R7" s="1387"/>
      <c r="S7" s="1387"/>
      <c r="T7" s="1387"/>
      <c r="U7" s="1387"/>
      <c r="V7" s="1387"/>
      <c r="W7" s="318"/>
      <c r="X7" s="1387"/>
      <c r="Y7" s="1387"/>
      <c r="Z7" s="1387"/>
      <c r="AA7" s="1387"/>
      <c r="AB7" s="1387"/>
      <c r="AC7" s="1388"/>
      <c r="AD7" s="319"/>
      <c r="AE7" s="319"/>
      <c r="AF7" s="320"/>
      <c r="AG7" s="320"/>
      <c r="AH7" s="320"/>
      <c r="AI7" s="320"/>
      <c r="AJ7" s="320"/>
      <c r="AK7" s="320"/>
      <c r="AL7" s="321"/>
    </row>
    <row r="8" spans="1:53" s="322" customFormat="1" ht="33.75" customHeight="1" x14ac:dyDescent="0.2">
      <c r="A8" s="316"/>
      <c r="B8" s="1381"/>
      <c r="C8" s="317"/>
      <c r="D8" s="1385"/>
      <c r="E8" s="1386"/>
      <c r="F8" s="1386"/>
      <c r="G8" s="1386"/>
      <c r="H8" s="1386"/>
      <c r="I8" s="323"/>
      <c r="J8" s="1389" t="s">
        <v>176</v>
      </c>
      <c r="K8" s="1390"/>
      <c r="L8" s="1390"/>
      <c r="M8" s="1390"/>
      <c r="N8" s="1390"/>
      <c r="O8" s="1391"/>
      <c r="P8" s="317"/>
      <c r="Q8" s="1389" t="s">
        <v>177</v>
      </c>
      <c r="R8" s="1390"/>
      <c r="S8" s="1390"/>
      <c r="T8" s="1390"/>
      <c r="U8" s="1390"/>
      <c r="V8" s="1391"/>
      <c r="W8" s="317"/>
      <c r="X8" s="1389" t="s">
        <v>178</v>
      </c>
      <c r="Y8" s="1390"/>
      <c r="Z8" s="1390"/>
      <c r="AA8" s="1390"/>
      <c r="AB8" s="1390"/>
      <c r="AC8" s="1391"/>
      <c r="AD8" s="319"/>
      <c r="AE8" s="319"/>
      <c r="AF8" s="320"/>
      <c r="AG8" s="320"/>
      <c r="AH8" s="320"/>
      <c r="AI8" s="320"/>
      <c r="AJ8" s="320"/>
      <c r="AK8" s="320"/>
      <c r="AL8" s="321"/>
    </row>
    <row r="9" spans="1:53" s="322" customFormat="1" ht="21.75" customHeight="1" x14ac:dyDescent="0.2">
      <c r="A9" s="316"/>
      <c r="B9" s="1381"/>
      <c r="C9" s="317"/>
      <c r="D9" s="1392" t="s">
        <v>9</v>
      </c>
      <c r="E9" s="1394" t="s">
        <v>24</v>
      </c>
      <c r="F9" s="1395"/>
      <c r="G9" s="1394" t="s">
        <v>23</v>
      </c>
      <c r="H9" s="1396"/>
      <c r="I9" s="323"/>
      <c r="J9" s="1397" t="s">
        <v>9</v>
      </c>
      <c r="K9" s="1400" t="s">
        <v>220</v>
      </c>
      <c r="L9" s="1402" t="s">
        <v>24</v>
      </c>
      <c r="M9" s="1403"/>
      <c r="N9" s="1398" t="s">
        <v>23</v>
      </c>
      <c r="O9" s="1399"/>
      <c r="P9" s="317"/>
      <c r="Q9" s="1397" t="s">
        <v>9</v>
      </c>
      <c r="R9" s="1400" t="s">
        <v>220</v>
      </c>
      <c r="S9" s="1402" t="s">
        <v>24</v>
      </c>
      <c r="T9" s="1403"/>
      <c r="U9" s="1398" t="s">
        <v>23</v>
      </c>
      <c r="V9" s="1399"/>
      <c r="W9" s="317"/>
      <c r="X9" s="1397" t="s">
        <v>9</v>
      </c>
      <c r="Y9" s="1400" t="s">
        <v>220</v>
      </c>
      <c r="Z9" s="1402" t="s">
        <v>24</v>
      </c>
      <c r="AA9" s="1403"/>
      <c r="AB9" s="1398" t="s">
        <v>23</v>
      </c>
      <c r="AC9" s="1399"/>
      <c r="AD9" s="319"/>
      <c r="AE9" s="319"/>
      <c r="AF9" s="320"/>
      <c r="AG9" s="320"/>
      <c r="AH9" s="320"/>
      <c r="AI9" s="320"/>
      <c r="AJ9" s="320"/>
      <c r="AK9" s="320"/>
      <c r="AL9" s="321"/>
    </row>
    <row r="10" spans="1:53" s="322" customFormat="1" ht="36.75" customHeight="1" x14ac:dyDescent="0.2">
      <c r="A10" s="316"/>
      <c r="B10" s="1382"/>
      <c r="C10" s="317"/>
      <c r="D10" s="1393"/>
      <c r="E10" s="407" t="s">
        <v>9</v>
      </c>
      <c r="F10" s="403" t="s">
        <v>220</v>
      </c>
      <c r="G10" s="406" t="s">
        <v>9</v>
      </c>
      <c r="H10" s="888" t="s">
        <v>220</v>
      </c>
      <c r="I10" s="346"/>
      <c r="J10" s="1393"/>
      <c r="K10" s="1401"/>
      <c r="L10" s="404" t="s">
        <v>9</v>
      </c>
      <c r="M10" s="403" t="s">
        <v>221</v>
      </c>
      <c r="N10" s="407" t="s">
        <v>9</v>
      </c>
      <c r="O10" s="402" t="s">
        <v>221</v>
      </c>
      <c r="P10" s="347"/>
      <c r="Q10" s="1393"/>
      <c r="R10" s="1401"/>
      <c r="S10" s="404" t="s">
        <v>9</v>
      </c>
      <c r="T10" s="403" t="s">
        <v>221</v>
      </c>
      <c r="U10" s="407" t="s">
        <v>9</v>
      </c>
      <c r="V10" s="402" t="s">
        <v>221</v>
      </c>
      <c r="W10" s="347"/>
      <c r="X10" s="1393"/>
      <c r="Y10" s="1401"/>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374894</v>
      </c>
      <c r="E12" s="352">
        <f>L12+S12+Z12</f>
        <v>233803</v>
      </c>
      <c r="F12" s="353">
        <f>E12/$D12*100</f>
        <v>62.365095200243267</v>
      </c>
      <c r="G12" s="352">
        <f>N12+U12+AB12</f>
        <v>141091</v>
      </c>
      <c r="H12" s="354">
        <f>G12/$D12*100</f>
        <v>37.634904799756733</v>
      </c>
      <c r="I12" s="350"/>
      <c r="J12" s="355">
        <v>111656</v>
      </c>
      <c r="K12" s="356">
        <v>29.783352094191955</v>
      </c>
      <c r="L12" s="357">
        <v>46774</v>
      </c>
      <c r="M12" s="353">
        <v>41.891165723292971</v>
      </c>
      <c r="N12" s="357">
        <v>64882</v>
      </c>
      <c r="O12" s="358">
        <v>58.108834276707036</v>
      </c>
      <c r="P12" s="350"/>
      <c r="Q12" s="355">
        <v>86436</v>
      </c>
      <c r="R12" s="356">
        <v>23.056117195794009</v>
      </c>
      <c r="S12" s="357">
        <v>57417</v>
      </c>
      <c r="T12" s="353">
        <v>66.427183118145223</v>
      </c>
      <c r="U12" s="357">
        <v>29019</v>
      </c>
      <c r="V12" s="358">
        <v>33.572816881854784</v>
      </c>
      <c r="W12" s="350"/>
      <c r="X12" s="355">
        <v>176802</v>
      </c>
      <c r="Y12" s="356">
        <v>47.160530710014029</v>
      </c>
      <c r="Z12" s="357">
        <v>129612</v>
      </c>
      <c r="AA12" s="353">
        <v>73.309125462381658</v>
      </c>
      <c r="AB12" s="357">
        <v>47190</v>
      </c>
      <c r="AC12" s="358">
        <f t="shared" ref="AC12:AC29" si="0">AB12/$X12*100</f>
        <v>26.690874537618352</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50437</v>
      </c>
      <c r="E13" s="365">
        <f t="shared" ref="E13:E29" si="2">L13+S13+Z13</f>
        <v>32452</v>
      </c>
      <c r="F13" s="366">
        <f t="shared" ref="F13:H29" si="3">E13/$D13*100</f>
        <v>64.34165394452485</v>
      </c>
      <c r="G13" s="365">
        <f t="shared" ref="G13:G29" si="4">N13+U13+AB13</f>
        <v>17985</v>
      </c>
      <c r="H13" s="367">
        <f t="shared" si="3"/>
        <v>35.65834605547515</v>
      </c>
      <c r="I13" s="350"/>
      <c r="J13" s="368">
        <v>10112</v>
      </c>
      <c r="K13" s="369">
        <v>20.048773717707238</v>
      </c>
      <c r="L13" s="370">
        <v>4327</v>
      </c>
      <c r="M13" s="371">
        <v>42.79074367088608</v>
      </c>
      <c r="N13" s="370">
        <v>5785</v>
      </c>
      <c r="O13" s="372">
        <v>57.20925632911392</v>
      </c>
      <c r="P13" s="350"/>
      <c r="Q13" s="368">
        <v>9670</v>
      </c>
      <c r="R13" s="369">
        <v>19.172432936138154</v>
      </c>
      <c r="S13" s="370">
        <v>5961</v>
      </c>
      <c r="T13" s="371">
        <v>61.644260599793178</v>
      </c>
      <c r="U13" s="370">
        <v>3709</v>
      </c>
      <c r="V13" s="372">
        <v>38.355739400206822</v>
      </c>
      <c r="W13" s="350"/>
      <c r="X13" s="368">
        <v>30655</v>
      </c>
      <c r="Y13" s="369">
        <v>60.778793346154615</v>
      </c>
      <c r="Z13" s="370">
        <v>22164</v>
      </c>
      <c r="AA13" s="371">
        <v>72.301419018104724</v>
      </c>
      <c r="AB13" s="370">
        <v>8491</v>
      </c>
      <c r="AC13" s="372">
        <f t="shared" si="0"/>
        <v>27.698580981895287</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41301</v>
      </c>
      <c r="E14" s="365">
        <f t="shared" si="2"/>
        <v>26701</v>
      </c>
      <c r="F14" s="366">
        <f t="shared" si="3"/>
        <v>64.649766349483059</v>
      </c>
      <c r="G14" s="365">
        <f t="shared" si="4"/>
        <v>14600</v>
      </c>
      <c r="H14" s="367">
        <f t="shared" si="3"/>
        <v>35.350233650516941</v>
      </c>
      <c r="I14" s="350"/>
      <c r="J14" s="368">
        <v>9606</v>
      </c>
      <c r="K14" s="369">
        <v>23.258516742936006</v>
      </c>
      <c r="L14" s="370">
        <v>4022</v>
      </c>
      <c r="M14" s="371">
        <v>41.86966479283781</v>
      </c>
      <c r="N14" s="370">
        <v>5584</v>
      </c>
      <c r="O14" s="372">
        <v>58.13033520716219</v>
      </c>
      <c r="P14" s="350"/>
      <c r="Q14" s="368">
        <v>8988</v>
      </c>
      <c r="R14" s="369">
        <v>21.762184934989467</v>
      </c>
      <c r="S14" s="370">
        <v>5485</v>
      </c>
      <c r="T14" s="371">
        <v>61.02581219403649</v>
      </c>
      <c r="U14" s="370">
        <v>3503</v>
      </c>
      <c r="V14" s="372">
        <v>38.974187805963503</v>
      </c>
      <c r="W14" s="350"/>
      <c r="X14" s="368">
        <v>22707</v>
      </c>
      <c r="Y14" s="369">
        <v>54.97929832207452</v>
      </c>
      <c r="Z14" s="370">
        <v>17194</v>
      </c>
      <c r="AA14" s="371">
        <v>75.721143259787723</v>
      </c>
      <c r="AB14" s="370">
        <v>5513</v>
      </c>
      <c r="AC14" s="372">
        <f t="shared" si="0"/>
        <v>24.278856740212269</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43076</v>
      </c>
      <c r="E15" s="365">
        <f t="shared" si="2"/>
        <v>26270</v>
      </c>
      <c r="F15" s="366">
        <f t="shared" si="3"/>
        <v>60.985235397901384</v>
      </c>
      <c r="G15" s="365">
        <f t="shared" si="4"/>
        <v>16806</v>
      </c>
      <c r="H15" s="367">
        <f t="shared" si="3"/>
        <v>39.014764602098616</v>
      </c>
      <c r="I15" s="350"/>
      <c r="J15" s="368">
        <v>12159</v>
      </c>
      <c r="K15" s="369">
        <v>28.2268548611756</v>
      </c>
      <c r="L15" s="370">
        <v>5265</v>
      </c>
      <c r="M15" s="371">
        <v>43.301258327165066</v>
      </c>
      <c r="N15" s="370">
        <v>6894</v>
      </c>
      <c r="O15" s="372">
        <v>56.698741672834942</v>
      </c>
      <c r="P15" s="350"/>
      <c r="Q15" s="368">
        <v>10030</v>
      </c>
      <c r="R15" s="369">
        <v>23.284427523446933</v>
      </c>
      <c r="S15" s="370">
        <v>6023</v>
      </c>
      <c r="T15" s="371">
        <v>60.049850448654041</v>
      </c>
      <c r="U15" s="370">
        <v>4007</v>
      </c>
      <c r="V15" s="372">
        <v>39.950149551345966</v>
      </c>
      <c r="W15" s="350"/>
      <c r="X15" s="368">
        <v>20887</v>
      </c>
      <c r="Y15" s="369">
        <v>48.488717615377475</v>
      </c>
      <c r="Z15" s="370">
        <v>14982</v>
      </c>
      <c r="AA15" s="371">
        <v>71.728826542825686</v>
      </c>
      <c r="AB15" s="370">
        <v>5905</v>
      </c>
      <c r="AC15" s="372">
        <f t="shared" si="0"/>
        <v>28.271173457174321</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55884</v>
      </c>
      <c r="E16" s="365">
        <f t="shared" si="2"/>
        <v>32713</v>
      </c>
      <c r="F16" s="366">
        <f t="shared" si="3"/>
        <v>58.537327320878966</v>
      </c>
      <c r="G16" s="365">
        <f t="shared" si="4"/>
        <v>23171</v>
      </c>
      <c r="H16" s="367">
        <f t="shared" si="3"/>
        <v>41.462672679121034</v>
      </c>
      <c r="I16" s="350"/>
      <c r="J16" s="368">
        <v>20850</v>
      </c>
      <c r="K16" s="369">
        <v>37.309426669529735</v>
      </c>
      <c r="L16" s="370">
        <v>8570</v>
      </c>
      <c r="M16" s="371">
        <v>41.103117505995201</v>
      </c>
      <c r="N16" s="370">
        <v>12280</v>
      </c>
      <c r="O16" s="372">
        <v>58.896882494004799</v>
      </c>
      <c r="P16" s="350"/>
      <c r="Q16" s="368">
        <v>12046</v>
      </c>
      <c r="R16" s="369">
        <v>21.555364683988262</v>
      </c>
      <c r="S16" s="370">
        <v>7292</v>
      </c>
      <c r="T16" s="371">
        <v>60.534617300348657</v>
      </c>
      <c r="U16" s="370">
        <v>4754</v>
      </c>
      <c r="V16" s="372">
        <v>39.465382699651336</v>
      </c>
      <c r="W16" s="350"/>
      <c r="X16" s="368">
        <v>22988</v>
      </c>
      <c r="Y16" s="369">
        <v>41.135208646481999</v>
      </c>
      <c r="Z16" s="370">
        <v>16851</v>
      </c>
      <c r="AA16" s="371">
        <v>73.303462676178881</v>
      </c>
      <c r="AB16" s="370">
        <v>6137</v>
      </c>
      <c r="AC16" s="372">
        <f t="shared" si="0"/>
        <v>26.696537323821122</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23141</v>
      </c>
      <c r="E17" s="375">
        <f t="shared" si="2"/>
        <v>14304</v>
      </c>
      <c r="F17" s="376">
        <f t="shared" si="3"/>
        <v>61.812367659133137</v>
      </c>
      <c r="G17" s="375">
        <f t="shared" si="4"/>
        <v>8837</v>
      </c>
      <c r="H17" s="367">
        <f t="shared" si="3"/>
        <v>38.187632340866863</v>
      </c>
      <c r="I17" s="350"/>
      <c r="J17" s="377">
        <v>6400</v>
      </c>
      <c r="K17" s="378">
        <v>27.656540339656889</v>
      </c>
      <c r="L17" s="375">
        <v>2718</v>
      </c>
      <c r="M17" s="376">
        <v>42.46875</v>
      </c>
      <c r="N17" s="375">
        <v>3682</v>
      </c>
      <c r="O17" s="372">
        <v>57.53125</v>
      </c>
      <c r="P17" s="350"/>
      <c r="Q17" s="377">
        <v>4934</v>
      </c>
      <c r="R17" s="378">
        <v>21.32146406810423</v>
      </c>
      <c r="S17" s="375">
        <v>2812</v>
      </c>
      <c r="T17" s="376">
        <v>56.992298338062419</v>
      </c>
      <c r="U17" s="375">
        <v>2122</v>
      </c>
      <c r="V17" s="372">
        <v>43.007701661937574</v>
      </c>
      <c r="W17" s="350"/>
      <c r="X17" s="377">
        <v>11807</v>
      </c>
      <c r="Y17" s="378">
        <v>51.021995592238881</v>
      </c>
      <c r="Z17" s="375">
        <v>8774</v>
      </c>
      <c r="AA17" s="376">
        <v>74.311848903193024</v>
      </c>
      <c r="AB17" s="375">
        <v>3033</v>
      </c>
      <c r="AC17" s="372">
        <f t="shared" si="0"/>
        <v>25.688151096806976</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153594</v>
      </c>
      <c r="E18" s="365">
        <f t="shared" si="2"/>
        <v>95924</v>
      </c>
      <c r="F18" s="366">
        <f t="shared" si="3"/>
        <v>62.452960402099045</v>
      </c>
      <c r="G18" s="365">
        <f t="shared" si="4"/>
        <v>57670</v>
      </c>
      <c r="H18" s="367">
        <f t="shared" si="3"/>
        <v>37.547039597900962</v>
      </c>
      <c r="I18" s="350"/>
      <c r="J18" s="368">
        <v>31300</v>
      </c>
      <c r="K18" s="369">
        <v>20.3784001979244</v>
      </c>
      <c r="L18" s="370">
        <v>13199</v>
      </c>
      <c r="M18" s="371">
        <v>42.169329073482423</v>
      </c>
      <c r="N18" s="370">
        <v>18101</v>
      </c>
      <c r="O18" s="372">
        <v>57.83067092651757</v>
      </c>
      <c r="P18" s="350"/>
      <c r="Q18" s="368">
        <v>27777</v>
      </c>
      <c r="R18" s="369">
        <v>18.084690808234697</v>
      </c>
      <c r="S18" s="370">
        <v>16116</v>
      </c>
      <c r="T18" s="371">
        <v>58.019224538287077</v>
      </c>
      <c r="U18" s="370">
        <v>11661</v>
      </c>
      <c r="V18" s="372">
        <v>41.980775461712923</v>
      </c>
      <c r="W18" s="350"/>
      <c r="X18" s="368">
        <v>94517</v>
      </c>
      <c r="Y18" s="369">
        <v>61.536908993840896</v>
      </c>
      <c r="Z18" s="370">
        <v>66609</v>
      </c>
      <c r="AA18" s="371">
        <v>70.473036596591086</v>
      </c>
      <c r="AB18" s="370">
        <v>27908</v>
      </c>
      <c r="AC18" s="372">
        <f t="shared" si="0"/>
        <v>29.526963403408914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95703</v>
      </c>
      <c r="E19" s="365">
        <f t="shared" si="2"/>
        <v>59979</v>
      </c>
      <c r="F19" s="366">
        <f t="shared" si="3"/>
        <v>62.672016551205289</v>
      </c>
      <c r="G19" s="365">
        <f t="shared" si="4"/>
        <v>35724</v>
      </c>
      <c r="H19" s="367">
        <f t="shared" si="3"/>
        <v>37.327983448794711</v>
      </c>
      <c r="I19" s="350"/>
      <c r="J19" s="368">
        <v>22262</v>
      </c>
      <c r="K19" s="369">
        <v>23.261548749777958</v>
      </c>
      <c r="L19" s="370">
        <v>9433</v>
      </c>
      <c r="M19" s="371">
        <v>42.372652951217319</v>
      </c>
      <c r="N19" s="370">
        <v>12829</v>
      </c>
      <c r="O19" s="372">
        <v>57.627347048782681</v>
      </c>
      <c r="P19" s="350"/>
      <c r="Q19" s="368">
        <v>18643</v>
      </c>
      <c r="R19" s="369">
        <v>19.480058096402413</v>
      </c>
      <c r="S19" s="370">
        <v>11687</v>
      </c>
      <c r="T19" s="371">
        <v>62.688408517942392</v>
      </c>
      <c r="U19" s="370">
        <v>6956</v>
      </c>
      <c r="V19" s="372">
        <v>37.311591482057608</v>
      </c>
      <c r="W19" s="350"/>
      <c r="X19" s="368">
        <v>54798</v>
      </c>
      <c r="Y19" s="369">
        <v>57.258393153819632</v>
      </c>
      <c r="Z19" s="370">
        <v>38859</v>
      </c>
      <c r="AA19" s="371">
        <v>70.913172013577139</v>
      </c>
      <c r="AB19" s="370">
        <v>15939</v>
      </c>
      <c r="AC19" s="372">
        <f t="shared" si="0"/>
        <v>29.086827986422865</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341024</v>
      </c>
      <c r="E20" s="365">
        <f t="shared" si="2"/>
        <v>214743</v>
      </c>
      <c r="F20" s="366">
        <f t="shared" si="3"/>
        <v>62.970054893497228</v>
      </c>
      <c r="G20" s="365">
        <f t="shared" si="4"/>
        <v>126281</v>
      </c>
      <c r="H20" s="367">
        <f t="shared" si="3"/>
        <v>37.029945106502772</v>
      </c>
      <c r="I20" s="350"/>
      <c r="J20" s="368">
        <v>85859</v>
      </c>
      <c r="K20" s="369">
        <v>25.176820399737259</v>
      </c>
      <c r="L20" s="370">
        <v>37751</v>
      </c>
      <c r="M20" s="371">
        <v>43.968599680872131</v>
      </c>
      <c r="N20" s="370">
        <v>48108</v>
      </c>
      <c r="O20" s="372">
        <v>56.031400319127876</v>
      </c>
      <c r="P20" s="350"/>
      <c r="Q20" s="368">
        <v>76492</v>
      </c>
      <c r="R20" s="369">
        <v>22.430092896687622</v>
      </c>
      <c r="S20" s="370">
        <v>48137</v>
      </c>
      <c r="T20" s="371">
        <v>62.930764001464198</v>
      </c>
      <c r="U20" s="370">
        <v>28355</v>
      </c>
      <c r="V20" s="372">
        <v>37.069235998535795</v>
      </c>
      <c r="W20" s="350"/>
      <c r="X20" s="368">
        <v>178673</v>
      </c>
      <c r="Y20" s="369">
        <v>52.393086703575122</v>
      </c>
      <c r="Z20" s="370">
        <v>128855</v>
      </c>
      <c r="AA20" s="371">
        <v>72.117779407073257</v>
      </c>
      <c r="AB20" s="370">
        <v>49818</v>
      </c>
      <c r="AC20" s="372">
        <f t="shared" si="0"/>
        <v>27.882220592926743</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195460</v>
      </c>
      <c r="E21" s="365">
        <f t="shared" si="2"/>
        <v>120978</v>
      </c>
      <c r="F21" s="366">
        <f t="shared" si="3"/>
        <v>61.893993655990997</v>
      </c>
      <c r="G21" s="365">
        <f t="shared" si="4"/>
        <v>74482</v>
      </c>
      <c r="H21" s="367">
        <f t="shared" si="3"/>
        <v>38.106006344009003</v>
      </c>
      <c r="I21" s="350"/>
      <c r="J21" s="368">
        <v>52757</v>
      </c>
      <c r="K21" s="369">
        <v>26.991200245574543</v>
      </c>
      <c r="L21" s="370">
        <v>21588</v>
      </c>
      <c r="M21" s="371">
        <v>40.919688382584305</v>
      </c>
      <c r="N21" s="370">
        <v>31169</v>
      </c>
      <c r="O21" s="372">
        <v>59.080311617415703</v>
      </c>
      <c r="P21" s="350"/>
      <c r="Q21" s="368">
        <v>42007</v>
      </c>
      <c r="R21" s="369">
        <v>21.491353729663359</v>
      </c>
      <c r="S21" s="370">
        <v>25973</v>
      </c>
      <c r="T21" s="371">
        <v>61.830171161949195</v>
      </c>
      <c r="U21" s="370">
        <v>16034</v>
      </c>
      <c r="V21" s="372">
        <v>38.169828838050805</v>
      </c>
      <c r="W21" s="350"/>
      <c r="X21" s="368">
        <v>100696</v>
      </c>
      <c r="Y21" s="369">
        <v>51.517446024762101</v>
      </c>
      <c r="Z21" s="370">
        <v>73417</v>
      </c>
      <c r="AA21" s="371">
        <v>72.90954953523476</v>
      </c>
      <c r="AB21" s="370">
        <v>27279</v>
      </c>
      <c r="AC21" s="372">
        <f t="shared" si="0"/>
        <v>27.090450464765237</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56412</v>
      </c>
      <c r="E22" s="365">
        <f t="shared" si="2"/>
        <v>35837</v>
      </c>
      <c r="F22" s="366">
        <f t="shared" si="3"/>
        <v>63.527263702758276</v>
      </c>
      <c r="G22" s="365">
        <f t="shared" si="4"/>
        <v>20575</v>
      </c>
      <c r="H22" s="367">
        <f t="shared" si="3"/>
        <v>36.472736297241717</v>
      </c>
      <c r="I22" s="350"/>
      <c r="J22" s="368">
        <v>13142</v>
      </c>
      <c r="K22" s="369">
        <v>23.296461745727861</v>
      </c>
      <c r="L22" s="370">
        <v>5806</v>
      </c>
      <c r="M22" s="371">
        <v>44.178968193577845</v>
      </c>
      <c r="N22" s="370">
        <v>7336</v>
      </c>
      <c r="O22" s="372">
        <v>55.821031806422162</v>
      </c>
      <c r="P22" s="350"/>
      <c r="Q22" s="368">
        <v>12203</v>
      </c>
      <c r="R22" s="369">
        <v>21.631922286038431</v>
      </c>
      <c r="S22" s="370">
        <v>7769</v>
      </c>
      <c r="T22" s="371">
        <v>63.664672621486517</v>
      </c>
      <c r="U22" s="370">
        <v>4434</v>
      </c>
      <c r="V22" s="372">
        <v>36.335327378513483</v>
      </c>
      <c r="W22" s="350"/>
      <c r="X22" s="368">
        <v>31067</v>
      </c>
      <c r="Y22" s="369">
        <v>55.071615968233715</v>
      </c>
      <c r="Z22" s="370">
        <v>22262</v>
      </c>
      <c r="AA22" s="371">
        <v>71.658029420285189</v>
      </c>
      <c r="AB22" s="370">
        <v>8805</v>
      </c>
      <c r="AC22" s="372">
        <f t="shared" si="0"/>
        <v>28.341970579714808</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84084</v>
      </c>
      <c r="E23" s="365">
        <f t="shared" si="2"/>
        <v>52249</v>
      </c>
      <c r="F23" s="366">
        <f t="shared" si="3"/>
        <v>62.139051424765711</v>
      </c>
      <c r="G23" s="365">
        <f t="shared" si="4"/>
        <v>31835</v>
      </c>
      <c r="H23" s="367">
        <f t="shared" si="3"/>
        <v>37.860948575234289</v>
      </c>
      <c r="I23" s="350"/>
      <c r="J23" s="368">
        <v>24516</v>
      </c>
      <c r="K23" s="369">
        <v>29.1565577279863</v>
      </c>
      <c r="L23" s="370">
        <v>9615</v>
      </c>
      <c r="M23" s="371">
        <v>39.219285364659811</v>
      </c>
      <c r="N23" s="370">
        <v>14901</v>
      </c>
      <c r="O23" s="372">
        <v>60.780714635340182</v>
      </c>
      <c r="P23" s="350"/>
      <c r="Q23" s="368">
        <v>14959</v>
      </c>
      <c r="R23" s="369">
        <v>17.790542790542791</v>
      </c>
      <c r="S23" s="370">
        <v>8755</v>
      </c>
      <c r="T23" s="371">
        <v>58.526639481248743</v>
      </c>
      <c r="U23" s="370">
        <v>6204</v>
      </c>
      <c r="V23" s="372">
        <v>41.47336051875125</v>
      </c>
      <c r="W23" s="350"/>
      <c r="X23" s="368">
        <v>44609</v>
      </c>
      <c r="Y23" s="369">
        <v>53.052899481470902</v>
      </c>
      <c r="Z23" s="370">
        <v>33879</v>
      </c>
      <c r="AA23" s="371">
        <v>75.946557869488217</v>
      </c>
      <c r="AB23" s="370">
        <v>10730</v>
      </c>
      <c r="AC23" s="372">
        <f t="shared" si="0"/>
        <v>24.05344213051178</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252333</v>
      </c>
      <c r="E24" s="365">
        <f t="shared" si="2"/>
        <v>166348</v>
      </c>
      <c r="F24" s="366">
        <f t="shared" si="3"/>
        <v>65.923997257592148</v>
      </c>
      <c r="G24" s="365">
        <f t="shared" si="4"/>
        <v>85985</v>
      </c>
      <c r="H24" s="367">
        <f t="shared" si="3"/>
        <v>34.076002742407852</v>
      </c>
      <c r="I24" s="350"/>
      <c r="J24" s="368">
        <v>59500</v>
      </c>
      <c r="K24" s="369">
        <v>23.579951888972111</v>
      </c>
      <c r="L24" s="370">
        <v>27914</v>
      </c>
      <c r="M24" s="371">
        <v>46.914285714285711</v>
      </c>
      <c r="N24" s="370">
        <v>31586</v>
      </c>
      <c r="O24" s="372">
        <v>53.085714285714282</v>
      </c>
      <c r="P24" s="350"/>
      <c r="Q24" s="368">
        <v>49012</v>
      </c>
      <c r="R24" s="369">
        <v>19.423539529114304</v>
      </c>
      <c r="S24" s="370">
        <v>32236</v>
      </c>
      <c r="T24" s="371">
        <v>65.771647759732303</v>
      </c>
      <c r="U24" s="370">
        <v>16776</v>
      </c>
      <c r="V24" s="372">
        <v>34.228352240267689</v>
      </c>
      <c r="W24" s="350"/>
      <c r="X24" s="368">
        <v>143821</v>
      </c>
      <c r="Y24" s="369">
        <v>56.996508581913588</v>
      </c>
      <c r="Z24" s="370">
        <v>106198</v>
      </c>
      <c r="AA24" s="371">
        <v>73.840398829100067</v>
      </c>
      <c r="AB24" s="370">
        <v>37623</v>
      </c>
      <c r="AC24" s="372">
        <f t="shared" si="0"/>
        <v>26.159601170899936</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57229</v>
      </c>
      <c r="E25" s="365">
        <f t="shared" si="2"/>
        <v>33136</v>
      </c>
      <c r="F25" s="366">
        <f t="shared" si="3"/>
        <v>57.900714672631004</v>
      </c>
      <c r="G25" s="365">
        <f t="shared" si="4"/>
        <v>24093</v>
      </c>
      <c r="H25" s="367">
        <f t="shared" si="3"/>
        <v>42.099285327368989</v>
      </c>
      <c r="I25" s="350"/>
      <c r="J25" s="368">
        <v>20325</v>
      </c>
      <c r="K25" s="369">
        <v>35.515210819689322</v>
      </c>
      <c r="L25" s="370">
        <v>7791</v>
      </c>
      <c r="M25" s="371">
        <v>38.332103321033209</v>
      </c>
      <c r="N25" s="370">
        <v>12534</v>
      </c>
      <c r="O25" s="372">
        <v>61.667896678966791</v>
      </c>
      <c r="P25" s="350"/>
      <c r="Q25" s="368">
        <v>12710</v>
      </c>
      <c r="R25" s="369">
        <v>22.209019902496983</v>
      </c>
      <c r="S25" s="370">
        <v>8011</v>
      </c>
      <c r="T25" s="371">
        <v>63.029110936270648</v>
      </c>
      <c r="U25" s="370">
        <v>4699</v>
      </c>
      <c r="V25" s="372">
        <v>36.970889063729345</v>
      </c>
      <c r="W25" s="350"/>
      <c r="X25" s="368">
        <v>24194</v>
      </c>
      <c r="Y25" s="369">
        <v>42.275769277813694</v>
      </c>
      <c r="Z25" s="370">
        <v>17334</v>
      </c>
      <c r="AA25" s="371">
        <v>71.645862610564606</v>
      </c>
      <c r="AB25" s="370">
        <v>6860</v>
      </c>
      <c r="AC25" s="372">
        <f t="shared" si="0"/>
        <v>28.354137389435397</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21713</v>
      </c>
      <c r="E26" s="380">
        <f t="shared" si="2"/>
        <v>13583</v>
      </c>
      <c r="F26" s="381">
        <f t="shared" si="3"/>
        <v>62.556993506194445</v>
      </c>
      <c r="G26" s="380">
        <f t="shared" si="4"/>
        <v>8130</v>
      </c>
      <c r="H26" s="367">
        <f t="shared" si="3"/>
        <v>37.443006493805555</v>
      </c>
      <c r="I26" s="350"/>
      <c r="J26" s="377">
        <v>5148</v>
      </c>
      <c r="K26" s="378">
        <v>23.70929857688942</v>
      </c>
      <c r="L26" s="375">
        <v>2254</v>
      </c>
      <c r="M26" s="376">
        <v>43.783993783993786</v>
      </c>
      <c r="N26" s="375">
        <v>2894</v>
      </c>
      <c r="O26" s="372">
        <v>56.216006216006221</v>
      </c>
      <c r="P26" s="350"/>
      <c r="Q26" s="377">
        <v>3999</v>
      </c>
      <c r="R26" s="378">
        <v>18.4175378805324</v>
      </c>
      <c r="S26" s="375">
        <v>2213</v>
      </c>
      <c r="T26" s="376">
        <v>55.338834708677162</v>
      </c>
      <c r="U26" s="375">
        <v>1786</v>
      </c>
      <c r="V26" s="372">
        <v>44.661165291322831</v>
      </c>
      <c r="W26" s="350"/>
      <c r="X26" s="377">
        <v>12566</v>
      </c>
      <c r="Y26" s="378">
        <v>57.873163542578176</v>
      </c>
      <c r="Z26" s="375">
        <v>9116</v>
      </c>
      <c r="AA26" s="376">
        <v>72.544962597485281</v>
      </c>
      <c r="AB26" s="375">
        <v>3450</v>
      </c>
      <c r="AC26" s="372">
        <f t="shared" si="0"/>
        <v>27.455037402514719</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115847</v>
      </c>
      <c r="E27" s="380">
        <f t="shared" si="2"/>
        <v>70339</v>
      </c>
      <c r="F27" s="381">
        <f t="shared" si="3"/>
        <v>60.717152796360722</v>
      </c>
      <c r="G27" s="380">
        <f t="shared" si="4"/>
        <v>45508</v>
      </c>
      <c r="H27" s="367">
        <f t="shared" si="3"/>
        <v>39.282847203639278</v>
      </c>
      <c r="I27" s="350"/>
      <c r="J27" s="377">
        <v>30538</v>
      </c>
      <c r="K27" s="378">
        <v>26.360630832045718</v>
      </c>
      <c r="L27" s="375">
        <v>12530</v>
      </c>
      <c r="M27" s="376">
        <v>41.030846813805752</v>
      </c>
      <c r="N27" s="375">
        <v>18008</v>
      </c>
      <c r="O27" s="372">
        <v>58.969153186194248</v>
      </c>
      <c r="P27" s="350"/>
      <c r="Q27" s="377">
        <v>23313</v>
      </c>
      <c r="R27" s="378">
        <v>20.123956597926576</v>
      </c>
      <c r="S27" s="375">
        <v>13335</v>
      </c>
      <c r="T27" s="376">
        <v>57.199845579719465</v>
      </c>
      <c r="U27" s="375">
        <v>9978</v>
      </c>
      <c r="V27" s="372">
        <v>42.800154420280528</v>
      </c>
      <c r="W27" s="350"/>
      <c r="X27" s="377">
        <v>61996</v>
      </c>
      <c r="Y27" s="378">
        <v>53.515412570027706</v>
      </c>
      <c r="Z27" s="375">
        <v>44474</v>
      </c>
      <c r="AA27" s="376">
        <v>71.736886250725846</v>
      </c>
      <c r="AB27" s="375">
        <v>17522</v>
      </c>
      <c r="AC27" s="372">
        <f t="shared" si="0"/>
        <v>28.263113749274147</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14817</v>
      </c>
      <c r="E28" s="380">
        <f t="shared" si="2"/>
        <v>9184</v>
      </c>
      <c r="F28" s="381">
        <f t="shared" si="3"/>
        <v>61.982857528514543</v>
      </c>
      <c r="G28" s="380">
        <f t="shared" si="4"/>
        <v>5633</v>
      </c>
      <c r="H28" s="382">
        <f t="shared" si="3"/>
        <v>38.017142471485457</v>
      </c>
      <c r="I28" s="350"/>
      <c r="J28" s="377">
        <v>3457</v>
      </c>
      <c r="K28" s="378">
        <v>23.331308631976782</v>
      </c>
      <c r="L28" s="375">
        <v>1436</v>
      </c>
      <c r="M28" s="376">
        <v>41.538906566387041</v>
      </c>
      <c r="N28" s="375">
        <v>2021</v>
      </c>
      <c r="O28" s="383">
        <v>58.461093433612952</v>
      </c>
      <c r="P28" s="350"/>
      <c r="Q28" s="377">
        <v>2764</v>
      </c>
      <c r="R28" s="378">
        <v>18.654248498346494</v>
      </c>
      <c r="S28" s="375">
        <v>1627</v>
      </c>
      <c r="T28" s="376">
        <v>58.863965267727934</v>
      </c>
      <c r="U28" s="375">
        <v>1137</v>
      </c>
      <c r="V28" s="383">
        <v>41.136034732272073</v>
      </c>
      <c r="W28" s="350"/>
      <c r="X28" s="377">
        <v>8596</v>
      </c>
      <c r="Y28" s="378">
        <v>58.014442869676721</v>
      </c>
      <c r="Z28" s="375">
        <v>6121</v>
      </c>
      <c r="AA28" s="376">
        <v>71.207538389948809</v>
      </c>
      <c r="AB28" s="375">
        <v>2475</v>
      </c>
      <c r="AC28" s="383">
        <f t="shared" si="0"/>
        <v>28.792461610051184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5290</v>
      </c>
      <c r="E29" s="386">
        <f t="shared" si="2"/>
        <v>2921</v>
      </c>
      <c r="F29" s="387">
        <f t="shared" si="3"/>
        <v>55.217391304347828</v>
      </c>
      <c r="G29" s="386">
        <f t="shared" si="4"/>
        <v>2369</v>
      </c>
      <c r="H29" s="388">
        <f t="shared" si="3"/>
        <v>44.782608695652179</v>
      </c>
      <c r="I29" s="350"/>
      <c r="J29" s="389">
        <v>2841</v>
      </c>
      <c r="K29" s="390">
        <v>53.705103969754255</v>
      </c>
      <c r="L29" s="391">
        <v>1107</v>
      </c>
      <c r="M29" s="392">
        <v>38.965153115100314</v>
      </c>
      <c r="N29" s="391">
        <v>1734</v>
      </c>
      <c r="O29" s="393">
        <v>61.034846884899686</v>
      </c>
      <c r="P29" s="350"/>
      <c r="Q29" s="389">
        <v>964</v>
      </c>
      <c r="R29" s="390">
        <v>18.223062381852554</v>
      </c>
      <c r="S29" s="391">
        <v>665</v>
      </c>
      <c r="T29" s="392">
        <v>68.983402489626556</v>
      </c>
      <c r="U29" s="391">
        <v>299</v>
      </c>
      <c r="V29" s="393">
        <v>31.016597510373444</v>
      </c>
      <c r="W29" s="350"/>
      <c r="X29" s="389">
        <v>1485</v>
      </c>
      <c r="Y29" s="390">
        <v>28.071833648393195</v>
      </c>
      <c r="Z29" s="391">
        <v>1149</v>
      </c>
      <c r="AA29" s="392">
        <v>77.37373737373737</v>
      </c>
      <c r="AB29" s="391">
        <v>336</v>
      </c>
      <c r="AC29" s="393">
        <f t="shared" si="0"/>
        <v>22.626262626262626</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4" t="s">
        <v>0</v>
      </c>
      <c r="C31" s="320"/>
      <c r="D31" s="1235">
        <f>J31+Q31+X31</f>
        <v>1982239</v>
      </c>
      <c r="E31" s="1236">
        <f>L31+S31+Z31</f>
        <v>1241464</v>
      </c>
      <c r="F31" s="1237">
        <f>E31/$D31*100</f>
        <v>62.629380210963461</v>
      </c>
      <c r="G31" s="1236">
        <f>N31+U31+AB31</f>
        <v>740775</v>
      </c>
      <c r="H31" s="1238">
        <f>G31/$D31*100</f>
        <v>37.370619789036539</v>
      </c>
      <c r="I31" s="320"/>
      <c r="J31" s="1239">
        <f>SUM(J12:J29)</f>
        <v>522428</v>
      </c>
      <c r="K31" s="1240">
        <f>J31/$D31*100</f>
        <v>26.355449569905549</v>
      </c>
      <c r="L31" s="1236">
        <f>SUM(L12:L29)</f>
        <v>222100</v>
      </c>
      <c r="M31" s="1237">
        <f>L31/$J31*100</f>
        <v>42.513035289073322</v>
      </c>
      <c r="N31" s="1236">
        <f>SUM(N12:N29)</f>
        <v>300328</v>
      </c>
      <c r="O31" s="1241">
        <f>N31/$J31*100</f>
        <v>57.486964710926671</v>
      </c>
      <c r="P31" s="320"/>
      <c r="Q31" s="1239">
        <f>SUM(Q12:Q29)</f>
        <v>416947</v>
      </c>
      <c r="R31" s="1240">
        <f>Q31/$D31*100</f>
        <v>21.034143713245477</v>
      </c>
      <c r="S31" s="1236">
        <f>SUM(S12:S29)</f>
        <v>261514</v>
      </c>
      <c r="T31" s="1237">
        <f>S31/$Q31*100</f>
        <v>62.721161202742792</v>
      </c>
      <c r="U31" s="1236">
        <f>SUM(U12:U29)</f>
        <v>155433</v>
      </c>
      <c r="V31" s="1241">
        <f>U31/$Q31*100</f>
        <v>37.278838797257208</v>
      </c>
      <c r="W31" s="320"/>
      <c r="X31" s="1239">
        <f>SUM(X12:X29)</f>
        <v>1042864</v>
      </c>
      <c r="Y31" s="1240">
        <f>X31/$D31*100</f>
        <v>52.610406716848978</v>
      </c>
      <c r="Z31" s="1236">
        <f>SUM(Z12:Z29)</f>
        <v>757850</v>
      </c>
      <c r="AA31" s="1237">
        <f>Z31/$X31*100</f>
        <v>72.670070114607469</v>
      </c>
      <c r="AB31" s="1236">
        <f>SUM(AB12:AB29)</f>
        <v>285014</v>
      </c>
      <c r="AC31" s="1241">
        <f>AB31/$X31*100</f>
        <v>27.329929885392534</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6" customFormat="1" ht="13.5" customHeight="1" x14ac:dyDescent="0.2">
      <c r="B34" s="1422"/>
      <c r="C34" s="1422"/>
      <c r="D34" s="1422"/>
      <c r="E34" s="1422"/>
      <c r="F34" s="1422"/>
      <c r="G34" s="1422"/>
      <c r="H34" s="1422"/>
      <c r="I34" s="1422"/>
      <c r="J34" s="1422"/>
      <c r="K34" s="1422"/>
      <c r="L34" s="1422"/>
      <c r="M34" s="1422"/>
      <c r="N34" s="1422"/>
      <c r="O34" s="1422"/>
    </row>
    <row r="35" spans="2:15" s="396" customFormat="1" ht="29.25" customHeight="1" x14ac:dyDescent="0.2">
      <c r="B35" s="1422"/>
      <c r="C35" s="1422"/>
      <c r="D35" s="1422"/>
      <c r="E35" s="1422"/>
      <c r="F35" s="1422"/>
      <c r="G35" s="1422"/>
      <c r="H35" s="1422"/>
      <c r="I35" s="1422"/>
      <c r="J35" s="1422"/>
      <c r="K35" s="1422"/>
      <c r="L35" s="1422"/>
      <c r="M35" s="1422"/>
    </row>
    <row r="36" spans="2:15" s="396" customFormat="1" ht="4.5" customHeight="1" x14ac:dyDescent="0.2">
      <c r="B36" s="1421"/>
      <c r="C36" s="1421"/>
      <c r="D36" s="1421"/>
      <c r="E36" s="1333"/>
      <c r="F36" s="1333"/>
      <c r="G36" s="1333"/>
    </row>
    <row r="37" spans="2:15" s="396" customFormat="1" x14ac:dyDescent="0.2"/>
    <row r="38" spans="2:15" s="396" customFormat="1" x14ac:dyDescent="0.2"/>
    <row r="39" spans="2:15" s="396" customFormat="1" x14ac:dyDescent="0.2"/>
    <row r="40" spans="2:15" s="396" customFormat="1" x14ac:dyDescent="0.2"/>
    <row r="41" spans="2:15" s="396" customFormat="1" x14ac:dyDescent="0.2"/>
    <row r="42" spans="2:15" s="396"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91">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31</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76"/>
      <c r="C2" s="1376"/>
    </row>
    <row r="3" spans="1:53" s="345" customFormat="1" ht="4.5" customHeight="1" x14ac:dyDescent="0.2">
      <c r="B3" s="1377"/>
      <c r="C3" s="1377"/>
    </row>
    <row r="4" spans="1:53" s="345" customFormat="1" ht="17.25" customHeight="1" x14ac:dyDescent="0.2">
      <c r="A4" s="1378" t="s">
        <v>404</v>
      </c>
      <c r="B4" s="1378"/>
      <c r="C4" s="1378"/>
      <c r="D4" s="1378"/>
      <c r="E4" s="1378"/>
      <c r="F4" s="1378"/>
      <c r="G4" s="1378"/>
      <c r="H4" s="1378"/>
      <c r="I4" s="1378"/>
      <c r="J4" s="1378"/>
      <c r="K4" s="1378"/>
      <c r="L4" s="1378"/>
      <c r="M4" s="1378"/>
      <c r="N4" s="1378"/>
      <c r="O4" s="1378"/>
      <c r="P4" s="1378"/>
      <c r="Q4" s="1378"/>
      <c r="R4" s="1378"/>
      <c r="S4" s="1378"/>
      <c r="T4" s="1378"/>
      <c r="U4" s="1378"/>
      <c r="V4" s="1378"/>
      <c r="W4" s="1378"/>
      <c r="X4" s="1378"/>
      <c r="Y4" s="1378"/>
      <c r="Z4" s="1378"/>
      <c r="AA4" s="1378"/>
      <c r="AB4" s="1378"/>
      <c r="AC4" s="1378"/>
    </row>
    <row r="5" spans="1:53" s="345" customFormat="1" ht="17.25" customHeight="1" x14ac:dyDescent="0.2">
      <c r="B5" s="1379" t="str">
        <f>porsaad!$B$6</f>
        <v>Situación a 31 de julio de 2024</v>
      </c>
      <c r="C5" s="1379"/>
      <c r="D5" s="1379"/>
      <c r="E5" s="1379"/>
      <c r="F5" s="1379"/>
      <c r="G5" s="1379"/>
      <c r="H5" s="1379"/>
      <c r="I5" s="1379"/>
      <c r="J5" s="1379"/>
      <c r="K5" s="1379"/>
      <c r="L5" s="1379"/>
      <c r="M5" s="1379"/>
      <c r="N5" s="1379"/>
      <c r="O5" s="1379"/>
      <c r="P5" s="1379"/>
      <c r="Q5" s="1379"/>
      <c r="R5" s="1379"/>
      <c r="S5" s="1379"/>
      <c r="T5" s="1379"/>
      <c r="U5" s="1379"/>
      <c r="V5" s="1379"/>
      <c r="W5" s="1379"/>
      <c r="X5" s="1379"/>
      <c r="Y5" s="1379"/>
      <c r="Z5" s="1379"/>
      <c r="AA5" s="1379"/>
      <c r="AB5" s="1379"/>
      <c r="AC5" s="1379"/>
    </row>
    <row r="6" spans="1:53" s="345" customFormat="1" ht="6" customHeight="1" x14ac:dyDescent="0.2"/>
    <row r="7" spans="1:53" s="322" customFormat="1" ht="12.75" customHeight="1" x14ac:dyDescent="0.2">
      <c r="A7" s="316"/>
      <c r="B7" s="1380" t="s">
        <v>12</v>
      </c>
      <c r="C7" s="317"/>
      <c r="D7" s="1383" t="s">
        <v>225</v>
      </c>
      <c r="E7" s="1384"/>
      <c r="F7" s="1384"/>
      <c r="G7" s="1384"/>
      <c r="H7" s="1384"/>
      <c r="I7" s="318"/>
      <c r="J7" s="1387"/>
      <c r="K7" s="1387"/>
      <c r="L7" s="1387"/>
      <c r="M7" s="1387"/>
      <c r="N7" s="1387"/>
      <c r="O7" s="1387"/>
      <c r="P7" s="318"/>
      <c r="Q7" s="1387"/>
      <c r="R7" s="1387"/>
      <c r="S7" s="1387"/>
      <c r="T7" s="1387"/>
      <c r="U7" s="1387"/>
      <c r="V7" s="1387"/>
      <c r="W7" s="318"/>
      <c r="X7" s="1387"/>
      <c r="Y7" s="1387"/>
      <c r="Z7" s="1387"/>
      <c r="AA7" s="1387"/>
      <c r="AB7" s="1387"/>
      <c r="AC7" s="1388"/>
      <c r="AD7" s="319"/>
      <c r="AE7" s="319"/>
      <c r="AF7" s="320"/>
      <c r="AG7" s="320"/>
      <c r="AH7" s="320"/>
      <c r="AI7" s="320"/>
      <c r="AJ7" s="320"/>
      <c r="AK7" s="320"/>
      <c r="AL7" s="321"/>
    </row>
    <row r="8" spans="1:53" s="322" customFormat="1" ht="33.75" customHeight="1" x14ac:dyDescent="0.2">
      <c r="A8" s="316"/>
      <c r="B8" s="1381"/>
      <c r="C8" s="317"/>
      <c r="D8" s="1385"/>
      <c r="E8" s="1386"/>
      <c r="F8" s="1386"/>
      <c r="G8" s="1386"/>
      <c r="H8" s="1386"/>
      <c r="I8" s="323"/>
      <c r="J8" s="1389" t="s">
        <v>226</v>
      </c>
      <c r="K8" s="1390"/>
      <c r="L8" s="1390"/>
      <c r="M8" s="1390"/>
      <c r="N8" s="1390"/>
      <c r="O8" s="1391"/>
      <c r="P8" s="317"/>
      <c r="Q8" s="1389" t="s">
        <v>227</v>
      </c>
      <c r="R8" s="1390"/>
      <c r="S8" s="1390"/>
      <c r="T8" s="1390"/>
      <c r="U8" s="1390"/>
      <c r="V8" s="1391"/>
      <c r="W8" s="317"/>
      <c r="X8" s="1389" t="s">
        <v>228</v>
      </c>
      <c r="Y8" s="1390"/>
      <c r="Z8" s="1390"/>
      <c r="AA8" s="1390"/>
      <c r="AB8" s="1390"/>
      <c r="AC8" s="1391"/>
      <c r="AD8" s="319"/>
      <c r="AE8" s="319"/>
      <c r="AF8" s="320"/>
      <c r="AG8" s="320"/>
      <c r="AH8" s="320"/>
      <c r="AI8" s="320"/>
      <c r="AJ8" s="320"/>
      <c r="AK8" s="320"/>
      <c r="AL8" s="321"/>
    </row>
    <row r="9" spans="1:53" s="322" customFormat="1" ht="21.75" customHeight="1" x14ac:dyDescent="0.2">
      <c r="A9" s="316"/>
      <c r="B9" s="1381"/>
      <c r="C9" s="317"/>
      <c r="D9" s="1392" t="s">
        <v>9</v>
      </c>
      <c r="E9" s="1394" t="s">
        <v>24</v>
      </c>
      <c r="F9" s="1395"/>
      <c r="G9" s="1394" t="s">
        <v>23</v>
      </c>
      <c r="H9" s="1396"/>
      <c r="I9" s="323"/>
      <c r="J9" s="1397" t="s">
        <v>9</v>
      </c>
      <c r="K9" s="1400" t="s">
        <v>220</v>
      </c>
      <c r="L9" s="1402" t="s">
        <v>24</v>
      </c>
      <c r="M9" s="1403"/>
      <c r="N9" s="1398" t="s">
        <v>23</v>
      </c>
      <c r="O9" s="1399"/>
      <c r="P9" s="317"/>
      <c r="Q9" s="1397" t="s">
        <v>9</v>
      </c>
      <c r="R9" s="1400" t="s">
        <v>220</v>
      </c>
      <c r="S9" s="1402" t="s">
        <v>24</v>
      </c>
      <c r="T9" s="1403"/>
      <c r="U9" s="1398" t="s">
        <v>23</v>
      </c>
      <c r="V9" s="1399"/>
      <c r="W9" s="317"/>
      <c r="X9" s="1397" t="s">
        <v>9</v>
      </c>
      <c r="Y9" s="1400" t="s">
        <v>220</v>
      </c>
      <c r="Z9" s="1402" t="s">
        <v>24</v>
      </c>
      <c r="AA9" s="1403"/>
      <c r="AB9" s="1398" t="s">
        <v>23</v>
      </c>
      <c r="AC9" s="1399"/>
      <c r="AD9" s="319"/>
      <c r="AE9" s="319"/>
      <c r="AF9" s="320"/>
      <c r="AG9" s="320"/>
      <c r="AH9" s="320"/>
      <c r="AI9" s="320"/>
      <c r="AJ9" s="320"/>
      <c r="AK9" s="320"/>
      <c r="AL9" s="321"/>
    </row>
    <row r="10" spans="1:53" s="322" customFormat="1" ht="36.75" customHeight="1" x14ac:dyDescent="0.2">
      <c r="A10" s="316"/>
      <c r="B10" s="1382"/>
      <c r="C10" s="317"/>
      <c r="D10" s="1393"/>
      <c r="E10" s="407" t="s">
        <v>9</v>
      </c>
      <c r="F10" s="403" t="s">
        <v>220</v>
      </c>
      <c r="G10" s="406" t="s">
        <v>9</v>
      </c>
      <c r="H10" s="888" t="s">
        <v>220</v>
      </c>
      <c r="I10" s="346"/>
      <c r="J10" s="1393"/>
      <c r="K10" s="1401"/>
      <c r="L10" s="404" t="s">
        <v>9</v>
      </c>
      <c r="M10" s="403" t="s">
        <v>221</v>
      </c>
      <c r="N10" s="407" t="s">
        <v>9</v>
      </c>
      <c r="O10" s="402" t="s">
        <v>221</v>
      </c>
      <c r="P10" s="347"/>
      <c r="Q10" s="1393"/>
      <c r="R10" s="1401"/>
      <c r="S10" s="404" t="s">
        <v>9</v>
      </c>
      <c r="T10" s="403" t="s">
        <v>221</v>
      </c>
      <c r="U10" s="407" t="s">
        <v>9</v>
      </c>
      <c r="V10" s="402" t="s">
        <v>221</v>
      </c>
      <c r="W10" s="347"/>
      <c r="X10" s="1393"/>
      <c r="Y10" s="1401"/>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77975</v>
      </c>
      <c r="E12" s="352">
        <f>L12+S12+Z12</f>
        <v>46113</v>
      </c>
      <c r="F12" s="353">
        <f>E12/$D12*100</f>
        <v>59.138185315806346</v>
      </c>
      <c r="G12" s="352">
        <f>N12+U12+AB12</f>
        <v>31862</v>
      </c>
      <c r="H12" s="354">
        <f>G12/$D12*100</f>
        <v>40.861814684193654</v>
      </c>
      <c r="I12" s="350"/>
      <c r="J12" s="355">
        <f>L12+N12</f>
        <v>28954</v>
      </c>
      <c r="K12" s="356">
        <f>J12/$D12*100</f>
        <v>37.132414235331836</v>
      </c>
      <c r="L12" s="357">
        <v>11321</v>
      </c>
      <c r="M12" s="353">
        <v>39.099951647440768</v>
      </c>
      <c r="N12" s="357">
        <v>17633</v>
      </c>
      <c r="O12" s="358">
        <v>60.900048352559232</v>
      </c>
      <c r="P12" s="350"/>
      <c r="Q12" s="355">
        <v>13351</v>
      </c>
      <c r="R12" s="356">
        <v>17.122154536710486</v>
      </c>
      <c r="S12" s="357">
        <v>7676</v>
      </c>
      <c r="T12" s="353">
        <v>57.493820687588951</v>
      </c>
      <c r="U12" s="357">
        <v>5675</v>
      </c>
      <c r="V12" s="358">
        <v>42.506179312411057</v>
      </c>
      <c r="W12" s="350"/>
      <c r="X12" s="355">
        <v>35670</v>
      </c>
      <c r="Y12" s="356">
        <v>45.745431227957681</v>
      </c>
      <c r="Z12" s="357">
        <v>27116</v>
      </c>
      <c r="AA12" s="353">
        <v>76.019063638912257</v>
      </c>
      <c r="AB12" s="357">
        <v>8554</v>
      </c>
      <c r="AC12" s="358">
        <f t="shared" ref="AC12:AC29" si="0">AB12/$X12*100</f>
        <v>23.98093636108775</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12482</v>
      </c>
      <c r="E13" s="365">
        <f t="shared" ref="E13:E29" si="2">L13+S13+Z13</f>
        <v>8316</v>
      </c>
      <c r="F13" s="366">
        <f t="shared" ref="F13:H29" si="3">E13/$D13*100</f>
        <v>66.623938471398816</v>
      </c>
      <c r="G13" s="365">
        <f t="shared" ref="G13:G29" si="4">N13+U13+AB13</f>
        <v>4166</v>
      </c>
      <c r="H13" s="367">
        <f t="shared" si="3"/>
        <v>33.376061528601184</v>
      </c>
      <c r="I13" s="350"/>
      <c r="J13" s="368">
        <f t="shared" ref="J13:J29" si="5">L13+N13</f>
        <v>2343</v>
      </c>
      <c r="K13" s="369">
        <f t="shared" ref="K13:K29" si="6">J13/$D13*100</f>
        <v>18.771030283608393</v>
      </c>
      <c r="L13" s="370">
        <v>960</v>
      </c>
      <c r="M13" s="371">
        <v>40.973111395646605</v>
      </c>
      <c r="N13" s="370">
        <v>1383</v>
      </c>
      <c r="O13" s="372">
        <v>59.026888604353388</v>
      </c>
      <c r="P13" s="350"/>
      <c r="Q13" s="368">
        <v>1861</v>
      </c>
      <c r="R13" s="369">
        <v>14.909469636276237</v>
      </c>
      <c r="S13" s="370">
        <v>1085</v>
      </c>
      <c r="T13" s="371">
        <v>58.301988178398709</v>
      </c>
      <c r="U13" s="370">
        <v>776</v>
      </c>
      <c r="V13" s="372">
        <v>41.698011821601291</v>
      </c>
      <c r="W13" s="350"/>
      <c r="X13" s="368">
        <v>8278</v>
      </c>
      <c r="Y13" s="369">
        <v>66.319500080115361</v>
      </c>
      <c r="Z13" s="370">
        <v>6271</v>
      </c>
      <c r="AA13" s="371">
        <v>75.755013288233869</v>
      </c>
      <c r="AB13" s="370">
        <v>2007</v>
      </c>
      <c r="AC13" s="372">
        <f t="shared" si="0"/>
        <v>24.244986711766128</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7884</v>
      </c>
      <c r="E14" s="365">
        <f t="shared" si="2"/>
        <v>5270</v>
      </c>
      <c r="F14" s="366">
        <f t="shared" si="3"/>
        <v>66.844241501775741</v>
      </c>
      <c r="G14" s="365">
        <f t="shared" si="4"/>
        <v>2614</v>
      </c>
      <c r="H14" s="367">
        <f t="shared" si="3"/>
        <v>33.155758498224252</v>
      </c>
      <c r="I14" s="350"/>
      <c r="J14" s="368">
        <f t="shared" si="5"/>
        <v>1832</v>
      </c>
      <c r="K14" s="369">
        <f t="shared" si="6"/>
        <v>23.236935565702687</v>
      </c>
      <c r="L14" s="370">
        <v>748</v>
      </c>
      <c r="M14" s="371">
        <v>40.829694323144103</v>
      </c>
      <c r="N14" s="370">
        <v>1084</v>
      </c>
      <c r="O14" s="372">
        <v>59.170305676855897</v>
      </c>
      <c r="P14" s="350"/>
      <c r="Q14" s="368">
        <v>1415</v>
      </c>
      <c r="R14" s="369">
        <v>17.947742262810756</v>
      </c>
      <c r="S14" s="370">
        <v>833</v>
      </c>
      <c r="T14" s="371">
        <v>58.869257950530042</v>
      </c>
      <c r="U14" s="370">
        <v>582</v>
      </c>
      <c r="V14" s="372">
        <v>41.130742049469966</v>
      </c>
      <c r="W14" s="350"/>
      <c r="X14" s="368">
        <v>4637</v>
      </c>
      <c r="Y14" s="369">
        <v>58.81532217148655</v>
      </c>
      <c r="Z14" s="370">
        <v>3689</v>
      </c>
      <c r="AA14" s="371">
        <v>79.555747250377394</v>
      </c>
      <c r="AB14" s="370">
        <v>948</v>
      </c>
      <c r="AC14" s="372">
        <f t="shared" si="0"/>
        <v>20.444252749622603</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8601</v>
      </c>
      <c r="E15" s="365">
        <f t="shared" si="2"/>
        <v>5462</v>
      </c>
      <c r="F15" s="366">
        <f t="shared" si="3"/>
        <v>63.504243692593889</v>
      </c>
      <c r="G15" s="365">
        <f t="shared" si="4"/>
        <v>3139</v>
      </c>
      <c r="H15" s="367">
        <f t="shared" si="3"/>
        <v>36.495756307406111</v>
      </c>
      <c r="I15" s="350"/>
      <c r="J15" s="368">
        <f t="shared" si="5"/>
        <v>1983</v>
      </c>
      <c r="K15" s="369">
        <f t="shared" si="6"/>
        <v>23.055458667596788</v>
      </c>
      <c r="L15" s="370">
        <v>768</v>
      </c>
      <c r="M15" s="371">
        <v>38.729198184568837</v>
      </c>
      <c r="N15" s="370">
        <v>1215</v>
      </c>
      <c r="O15" s="372">
        <v>61.270801815431163</v>
      </c>
      <c r="P15" s="350"/>
      <c r="Q15" s="368">
        <v>1554</v>
      </c>
      <c r="R15" s="369">
        <v>18.067666550401114</v>
      </c>
      <c r="S15" s="370">
        <v>892</v>
      </c>
      <c r="T15" s="371">
        <v>57.400257400257402</v>
      </c>
      <c r="U15" s="370">
        <v>662</v>
      </c>
      <c r="V15" s="372">
        <v>42.599742599742605</v>
      </c>
      <c r="W15" s="350"/>
      <c r="X15" s="368">
        <v>5064</v>
      </c>
      <c r="Y15" s="369">
        <v>58.876874782002098</v>
      </c>
      <c r="Z15" s="370">
        <v>3802</v>
      </c>
      <c r="AA15" s="371">
        <v>75.078988941548189</v>
      </c>
      <c r="AB15" s="370">
        <v>1262</v>
      </c>
      <c r="AC15" s="372">
        <f t="shared" si="0"/>
        <v>24.921011058451818</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16108</v>
      </c>
      <c r="E16" s="365">
        <f t="shared" si="2"/>
        <v>9695</v>
      </c>
      <c r="F16" s="366">
        <f t="shared" si="3"/>
        <v>60.187484479761608</v>
      </c>
      <c r="G16" s="365">
        <f t="shared" si="4"/>
        <v>6413</v>
      </c>
      <c r="H16" s="367">
        <f t="shared" si="3"/>
        <v>39.812515520238392</v>
      </c>
      <c r="I16" s="350"/>
      <c r="J16" s="368">
        <f t="shared" si="5"/>
        <v>5546</v>
      </c>
      <c r="K16" s="369">
        <f t="shared" si="6"/>
        <v>34.430096846287562</v>
      </c>
      <c r="L16" s="370">
        <v>2243</v>
      </c>
      <c r="M16" s="371">
        <v>40.443562928236567</v>
      </c>
      <c r="N16" s="370">
        <v>3303</v>
      </c>
      <c r="O16" s="372">
        <v>59.556437071763433</v>
      </c>
      <c r="P16" s="350"/>
      <c r="Q16" s="368">
        <v>2918</v>
      </c>
      <c r="R16" s="369">
        <v>18.115222249813755</v>
      </c>
      <c r="S16" s="370">
        <v>1662</v>
      </c>
      <c r="T16" s="371">
        <v>56.95681973954764</v>
      </c>
      <c r="U16" s="370">
        <v>1256</v>
      </c>
      <c r="V16" s="372">
        <v>43.04318026045236</v>
      </c>
      <c r="W16" s="350"/>
      <c r="X16" s="368">
        <v>7644</v>
      </c>
      <c r="Y16" s="369">
        <v>47.454680903898684</v>
      </c>
      <c r="Z16" s="370">
        <v>5790</v>
      </c>
      <c r="AA16" s="371">
        <v>75.745682888540031</v>
      </c>
      <c r="AB16" s="370">
        <v>1854</v>
      </c>
      <c r="AC16" s="372">
        <f t="shared" si="0"/>
        <v>24.254317111459969</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5509</v>
      </c>
      <c r="E17" s="375">
        <f t="shared" si="2"/>
        <v>3553</v>
      </c>
      <c r="F17" s="376">
        <f t="shared" si="3"/>
        <v>64.494463605009983</v>
      </c>
      <c r="G17" s="375">
        <f t="shared" si="4"/>
        <v>1956</v>
      </c>
      <c r="H17" s="367">
        <f t="shared" si="3"/>
        <v>35.505536394990017</v>
      </c>
      <c r="I17" s="350"/>
      <c r="J17" s="377">
        <f t="shared" si="5"/>
        <v>1319</v>
      </c>
      <c r="K17" s="378">
        <f t="shared" si="6"/>
        <v>23.942639317480484</v>
      </c>
      <c r="L17" s="375">
        <v>534</v>
      </c>
      <c r="M17" s="376">
        <v>40.485216072782407</v>
      </c>
      <c r="N17" s="375">
        <v>785</v>
      </c>
      <c r="O17" s="372">
        <v>59.514783927217586</v>
      </c>
      <c r="P17" s="350"/>
      <c r="Q17" s="377">
        <v>1035</v>
      </c>
      <c r="R17" s="378">
        <v>18.787438736612817</v>
      </c>
      <c r="S17" s="375">
        <v>578</v>
      </c>
      <c r="T17" s="376">
        <v>55.845410628019323</v>
      </c>
      <c r="U17" s="375">
        <v>457</v>
      </c>
      <c r="V17" s="372">
        <v>44.154589371980677</v>
      </c>
      <c r="W17" s="350"/>
      <c r="X17" s="377">
        <v>3155</v>
      </c>
      <c r="Y17" s="378">
        <v>57.269921945906702</v>
      </c>
      <c r="Z17" s="375">
        <v>2441</v>
      </c>
      <c r="AA17" s="376">
        <v>77.369255150554679</v>
      </c>
      <c r="AB17" s="375">
        <v>714</v>
      </c>
      <c r="AC17" s="372">
        <f t="shared" si="0"/>
        <v>22.630744849445325</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34890</v>
      </c>
      <c r="E18" s="365">
        <f t="shared" si="2"/>
        <v>22833</v>
      </c>
      <c r="F18" s="366">
        <f t="shared" si="3"/>
        <v>65.442820292347378</v>
      </c>
      <c r="G18" s="365">
        <f t="shared" si="4"/>
        <v>12057</v>
      </c>
      <c r="H18" s="367">
        <f t="shared" si="3"/>
        <v>34.557179707652622</v>
      </c>
      <c r="I18" s="350"/>
      <c r="J18" s="368">
        <f t="shared" si="5"/>
        <v>6801</v>
      </c>
      <c r="K18" s="369">
        <f t="shared" si="6"/>
        <v>19.492691315563199</v>
      </c>
      <c r="L18" s="370">
        <v>2819</v>
      </c>
      <c r="M18" s="371">
        <v>41.449786796059399</v>
      </c>
      <c r="N18" s="370">
        <v>3982</v>
      </c>
      <c r="O18" s="372">
        <v>58.550213203940594</v>
      </c>
      <c r="P18" s="350"/>
      <c r="Q18" s="368">
        <v>5151</v>
      </c>
      <c r="R18" s="369">
        <v>14.763542562338779</v>
      </c>
      <c r="S18" s="370">
        <v>2888</v>
      </c>
      <c r="T18" s="371">
        <v>56.06678314890312</v>
      </c>
      <c r="U18" s="370">
        <v>2263</v>
      </c>
      <c r="V18" s="372">
        <v>43.933216851096873</v>
      </c>
      <c r="W18" s="350"/>
      <c r="X18" s="368">
        <v>22938</v>
      </c>
      <c r="Y18" s="369">
        <v>65.743766122098023</v>
      </c>
      <c r="Z18" s="370">
        <v>17126</v>
      </c>
      <c r="AA18" s="371">
        <v>74.662132705554114</v>
      </c>
      <c r="AB18" s="370">
        <v>5812</v>
      </c>
      <c r="AC18" s="372">
        <f t="shared" si="0"/>
        <v>25.3378672944459</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23365</v>
      </c>
      <c r="E19" s="365">
        <f t="shared" si="2"/>
        <v>14899</v>
      </c>
      <c r="F19" s="366">
        <f t="shared" si="3"/>
        <v>63.766317141022895</v>
      </c>
      <c r="G19" s="365">
        <f t="shared" si="4"/>
        <v>8466</v>
      </c>
      <c r="H19" s="367">
        <f t="shared" si="3"/>
        <v>36.233682858977105</v>
      </c>
      <c r="I19" s="350"/>
      <c r="J19" s="368">
        <f t="shared" si="5"/>
        <v>5446</v>
      </c>
      <c r="K19" s="369">
        <f t="shared" si="6"/>
        <v>23.308367215921251</v>
      </c>
      <c r="L19" s="370">
        <v>2135</v>
      </c>
      <c r="M19" s="371">
        <v>39.203084832904885</v>
      </c>
      <c r="N19" s="370">
        <v>3311</v>
      </c>
      <c r="O19" s="372">
        <v>60.796915167095108</v>
      </c>
      <c r="P19" s="350"/>
      <c r="Q19" s="368">
        <v>3296</v>
      </c>
      <c r="R19" s="369">
        <v>14.106569655467579</v>
      </c>
      <c r="S19" s="370">
        <v>1945</v>
      </c>
      <c r="T19" s="371">
        <v>59.010922330097081</v>
      </c>
      <c r="U19" s="370">
        <v>1351</v>
      </c>
      <c r="V19" s="372">
        <v>40.989077669902912</v>
      </c>
      <c r="W19" s="350"/>
      <c r="X19" s="368">
        <v>14623</v>
      </c>
      <c r="Y19" s="369">
        <v>62.585063128611175</v>
      </c>
      <c r="Z19" s="370">
        <v>10819</v>
      </c>
      <c r="AA19" s="371">
        <v>73.986186145113862</v>
      </c>
      <c r="AB19" s="370">
        <v>3804</v>
      </c>
      <c r="AC19" s="372">
        <f t="shared" si="0"/>
        <v>26.013813854886138</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49554</v>
      </c>
      <c r="E20" s="365">
        <f t="shared" si="2"/>
        <v>31258</v>
      </c>
      <c r="F20" s="366">
        <f t="shared" si="3"/>
        <v>63.078661662025269</v>
      </c>
      <c r="G20" s="365">
        <f t="shared" si="4"/>
        <v>18296</v>
      </c>
      <c r="H20" s="367">
        <f t="shared" si="3"/>
        <v>36.921338337974738</v>
      </c>
      <c r="I20" s="350"/>
      <c r="J20" s="368">
        <f t="shared" si="5"/>
        <v>13480</v>
      </c>
      <c r="K20" s="369">
        <f t="shared" si="6"/>
        <v>27.202647616741331</v>
      </c>
      <c r="L20" s="370">
        <v>5565</v>
      </c>
      <c r="M20" s="371">
        <v>41.283382789317507</v>
      </c>
      <c r="N20" s="370">
        <v>7915</v>
      </c>
      <c r="O20" s="372">
        <v>58.7166172106825</v>
      </c>
      <c r="P20" s="350"/>
      <c r="Q20" s="368">
        <v>8048</v>
      </c>
      <c r="R20" s="369">
        <v>16.240868547443192</v>
      </c>
      <c r="S20" s="370">
        <v>4563</v>
      </c>
      <c r="T20" s="371">
        <v>56.697316103379727</v>
      </c>
      <c r="U20" s="370">
        <v>3485</v>
      </c>
      <c r="V20" s="372">
        <v>43.30268389662028</v>
      </c>
      <c r="W20" s="350"/>
      <c r="X20" s="368">
        <v>28026</v>
      </c>
      <c r="Y20" s="369">
        <v>56.556483835815477</v>
      </c>
      <c r="Z20" s="370">
        <v>21130</v>
      </c>
      <c r="AA20" s="371">
        <v>75.394276743024335</v>
      </c>
      <c r="AB20" s="370">
        <v>6896</v>
      </c>
      <c r="AC20" s="372">
        <f t="shared" si="0"/>
        <v>24.605723256975665</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47841</v>
      </c>
      <c r="E21" s="365">
        <f t="shared" si="2"/>
        <v>31013</v>
      </c>
      <c r="F21" s="366">
        <f t="shared" si="3"/>
        <v>64.825149975962034</v>
      </c>
      <c r="G21" s="365">
        <f t="shared" si="4"/>
        <v>16828</v>
      </c>
      <c r="H21" s="367">
        <f t="shared" si="3"/>
        <v>35.174850024037958</v>
      </c>
      <c r="I21" s="350"/>
      <c r="J21" s="368">
        <f t="shared" si="5"/>
        <v>10216</v>
      </c>
      <c r="K21" s="369">
        <f t="shared" si="6"/>
        <v>21.354068685855228</v>
      </c>
      <c r="L21" s="370">
        <v>4182</v>
      </c>
      <c r="M21" s="371">
        <v>40.935787000783087</v>
      </c>
      <c r="N21" s="370">
        <v>6034</v>
      </c>
      <c r="O21" s="372">
        <v>59.064212999216913</v>
      </c>
      <c r="P21" s="350"/>
      <c r="Q21" s="368">
        <v>8466</v>
      </c>
      <c r="R21" s="369">
        <v>17.696118392174075</v>
      </c>
      <c r="S21" s="370">
        <v>4834</v>
      </c>
      <c r="T21" s="371">
        <v>57.098984171982046</v>
      </c>
      <c r="U21" s="370">
        <v>3632</v>
      </c>
      <c r="V21" s="372">
        <v>42.901015828017954</v>
      </c>
      <c r="W21" s="350"/>
      <c r="X21" s="368">
        <v>29159</v>
      </c>
      <c r="Y21" s="369">
        <v>60.94981292197069</v>
      </c>
      <c r="Z21" s="370">
        <v>21997</v>
      </c>
      <c r="AA21" s="371">
        <v>75.438115161699642</v>
      </c>
      <c r="AB21" s="370">
        <v>7162</v>
      </c>
      <c r="AC21" s="372">
        <f t="shared" si="0"/>
        <v>24.561884838300351</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13161</v>
      </c>
      <c r="E22" s="365">
        <f t="shared" si="2"/>
        <v>8596</v>
      </c>
      <c r="F22" s="366">
        <f t="shared" si="3"/>
        <v>65.314185852138891</v>
      </c>
      <c r="G22" s="365">
        <f t="shared" si="4"/>
        <v>4565</v>
      </c>
      <c r="H22" s="367">
        <f t="shared" si="3"/>
        <v>34.685814147861102</v>
      </c>
      <c r="I22" s="350"/>
      <c r="J22" s="368">
        <f t="shared" si="5"/>
        <v>2793</v>
      </c>
      <c r="K22" s="369">
        <f t="shared" si="6"/>
        <v>21.221791657168907</v>
      </c>
      <c r="L22" s="370">
        <v>1152</v>
      </c>
      <c r="M22" s="371">
        <v>41.245972073039745</v>
      </c>
      <c r="N22" s="370">
        <v>1641</v>
      </c>
      <c r="O22" s="372">
        <v>58.754027926960262</v>
      </c>
      <c r="P22" s="350"/>
      <c r="Q22" s="368">
        <v>2080</v>
      </c>
      <c r="R22" s="369">
        <v>15.804270192234632</v>
      </c>
      <c r="S22" s="370">
        <v>1201</v>
      </c>
      <c r="T22" s="371">
        <v>57.740384615384613</v>
      </c>
      <c r="U22" s="370">
        <v>879</v>
      </c>
      <c r="V22" s="372">
        <v>42.259615384615387</v>
      </c>
      <c r="W22" s="350"/>
      <c r="X22" s="368">
        <v>8288</v>
      </c>
      <c r="Y22" s="369">
        <v>62.973938150596467</v>
      </c>
      <c r="Z22" s="370">
        <v>6243</v>
      </c>
      <c r="AA22" s="371">
        <v>75.325772200772207</v>
      </c>
      <c r="AB22" s="370">
        <v>2045</v>
      </c>
      <c r="AC22" s="372">
        <f t="shared" si="0"/>
        <v>24.674227799227801</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25971</v>
      </c>
      <c r="E23" s="365">
        <f t="shared" si="2"/>
        <v>17405</v>
      </c>
      <c r="F23" s="366">
        <f t="shared" si="3"/>
        <v>67.017057487197263</v>
      </c>
      <c r="G23" s="365">
        <f t="shared" si="4"/>
        <v>8566</v>
      </c>
      <c r="H23" s="367">
        <f t="shared" si="3"/>
        <v>32.982942512802744</v>
      </c>
      <c r="I23" s="350"/>
      <c r="J23" s="368">
        <f t="shared" si="5"/>
        <v>5278</v>
      </c>
      <c r="K23" s="369">
        <f t="shared" si="6"/>
        <v>20.322667590774326</v>
      </c>
      <c r="L23" s="370">
        <v>2244</v>
      </c>
      <c r="M23" s="371">
        <v>42.516104585070103</v>
      </c>
      <c r="N23" s="370">
        <v>3034</v>
      </c>
      <c r="O23" s="372">
        <v>57.483895414929897</v>
      </c>
      <c r="P23" s="350"/>
      <c r="Q23" s="368">
        <v>4269</v>
      </c>
      <c r="R23" s="369">
        <v>16.437564976319742</v>
      </c>
      <c r="S23" s="370">
        <v>2414</v>
      </c>
      <c r="T23" s="371">
        <v>56.547200749590068</v>
      </c>
      <c r="U23" s="370">
        <v>1855</v>
      </c>
      <c r="V23" s="372">
        <v>43.452799250409932</v>
      </c>
      <c r="W23" s="350"/>
      <c r="X23" s="368">
        <v>16424</v>
      </c>
      <c r="Y23" s="369">
        <v>63.239767432905936</v>
      </c>
      <c r="Z23" s="370">
        <v>12747</v>
      </c>
      <c r="AA23" s="371">
        <v>77.612031173891864</v>
      </c>
      <c r="AB23" s="370">
        <v>3677</v>
      </c>
      <c r="AC23" s="372">
        <f t="shared" si="0"/>
        <v>22.387968826108136</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63927</v>
      </c>
      <c r="E24" s="365">
        <f t="shared" si="2"/>
        <v>42758</v>
      </c>
      <c r="F24" s="366">
        <f t="shared" si="3"/>
        <v>66.885666463309718</v>
      </c>
      <c r="G24" s="365">
        <f t="shared" si="4"/>
        <v>21169</v>
      </c>
      <c r="H24" s="367">
        <f t="shared" si="3"/>
        <v>33.114333536690289</v>
      </c>
      <c r="I24" s="350"/>
      <c r="J24" s="368">
        <f t="shared" si="5"/>
        <v>15779</v>
      </c>
      <c r="K24" s="369">
        <f t="shared" si="6"/>
        <v>24.682841365933015</v>
      </c>
      <c r="L24" s="370">
        <v>7655</v>
      </c>
      <c r="M24" s="371">
        <v>48.513847518854178</v>
      </c>
      <c r="N24" s="370">
        <v>8124</v>
      </c>
      <c r="O24" s="372">
        <v>51.48615248114583</v>
      </c>
      <c r="P24" s="350"/>
      <c r="Q24" s="368">
        <v>9682</v>
      </c>
      <c r="R24" s="369">
        <v>15.145400222128366</v>
      </c>
      <c r="S24" s="370">
        <v>5726</v>
      </c>
      <c r="T24" s="371">
        <v>59.140673414583766</v>
      </c>
      <c r="U24" s="370">
        <v>3956</v>
      </c>
      <c r="V24" s="372">
        <v>40.859326585416241</v>
      </c>
      <c r="W24" s="350"/>
      <c r="X24" s="368">
        <v>38466</v>
      </c>
      <c r="Y24" s="369">
        <v>60.171758411938612</v>
      </c>
      <c r="Z24" s="370">
        <v>29377</v>
      </c>
      <c r="AA24" s="371">
        <v>76.371340924452767</v>
      </c>
      <c r="AB24" s="370">
        <v>9089</v>
      </c>
      <c r="AC24" s="372">
        <f t="shared" si="0"/>
        <v>23.628659075547237</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14958</v>
      </c>
      <c r="E25" s="365">
        <f t="shared" si="2"/>
        <v>8407</v>
      </c>
      <c r="F25" s="366">
        <f t="shared" si="3"/>
        <v>56.204037972991038</v>
      </c>
      <c r="G25" s="365">
        <f t="shared" si="4"/>
        <v>6551</v>
      </c>
      <c r="H25" s="367">
        <f t="shared" si="3"/>
        <v>43.795962027008962</v>
      </c>
      <c r="I25" s="350"/>
      <c r="J25" s="368">
        <f t="shared" si="5"/>
        <v>5491</v>
      </c>
      <c r="K25" s="369">
        <f t="shared" si="6"/>
        <v>36.709453135445912</v>
      </c>
      <c r="L25" s="370">
        <v>1950</v>
      </c>
      <c r="M25" s="371">
        <v>35.512657075213987</v>
      </c>
      <c r="N25" s="370">
        <v>3541</v>
      </c>
      <c r="O25" s="372">
        <v>64.48734292478602</v>
      </c>
      <c r="P25" s="350"/>
      <c r="Q25" s="368">
        <v>2308</v>
      </c>
      <c r="R25" s="369">
        <v>15.429870303516513</v>
      </c>
      <c r="S25" s="370">
        <v>1236</v>
      </c>
      <c r="T25" s="371">
        <v>53.552859618717505</v>
      </c>
      <c r="U25" s="370">
        <v>1072</v>
      </c>
      <c r="V25" s="372">
        <v>46.447140381282495</v>
      </c>
      <c r="W25" s="350"/>
      <c r="X25" s="368">
        <v>7159</v>
      </c>
      <c r="Y25" s="369">
        <v>47.860676561037572</v>
      </c>
      <c r="Z25" s="370">
        <v>5221</v>
      </c>
      <c r="AA25" s="371">
        <v>72.929180053080032</v>
      </c>
      <c r="AB25" s="370">
        <v>1938</v>
      </c>
      <c r="AC25" s="372">
        <f t="shared" si="0"/>
        <v>27.070819946919961</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3325</v>
      </c>
      <c r="E26" s="380">
        <f t="shared" si="2"/>
        <v>2256</v>
      </c>
      <c r="F26" s="381">
        <f t="shared" si="3"/>
        <v>67.849624060150376</v>
      </c>
      <c r="G26" s="380">
        <f t="shared" si="4"/>
        <v>1069</v>
      </c>
      <c r="H26" s="367">
        <f t="shared" si="3"/>
        <v>32.150375939849624</v>
      </c>
      <c r="I26" s="350"/>
      <c r="J26" s="377">
        <f t="shared" si="5"/>
        <v>655</v>
      </c>
      <c r="K26" s="378">
        <f t="shared" si="6"/>
        <v>19.699248120300751</v>
      </c>
      <c r="L26" s="375">
        <v>310</v>
      </c>
      <c r="M26" s="376">
        <v>47.328244274809158</v>
      </c>
      <c r="N26" s="375">
        <v>345</v>
      </c>
      <c r="O26" s="372">
        <v>52.671755725190842</v>
      </c>
      <c r="P26" s="350"/>
      <c r="Q26" s="377">
        <v>505</v>
      </c>
      <c r="R26" s="378">
        <v>15.18796992481203</v>
      </c>
      <c r="S26" s="375">
        <v>290</v>
      </c>
      <c r="T26" s="376">
        <v>57.42574257425742</v>
      </c>
      <c r="U26" s="375">
        <v>215</v>
      </c>
      <c r="V26" s="372">
        <v>42.574257425742573</v>
      </c>
      <c r="W26" s="350"/>
      <c r="X26" s="377">
        <v>2165</v>
      </c>
      <c r="Y26" s="378">
        <v>65.112781954887225</v>
      </c>
      <c r="Z26" s="375">
        <v>1656</v>
      </c>
      <c r="AA26" s="376">
        <v>76.489607390300236</v>
      </c>
      <c r="AB26" s="375">
        <v>509</v>
      </c>
      <c r="AC26" s="372">
        <f t="shared" si="0"/>
        <v>23.510392609699768</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19729</v>
      </c>
      <c r="E27" s="380">
        <f t="shared" si="2"/>
        <v>13285</v>
      </c>
      <c r="F27" s="381">
        <f t="shared" si="3"/>
        <v>67.337422069035441</v>
      </c>
      <c r="G27" s="380">
        <f t="shared" si="4"/>
        <v>6444</v>
      </c>
      <c r="H27" s="367">
        <f t="shared" si="3"/>
        <v>32.662577930964574</v>
      </c>
      <c r="I27" s="350"/>
      <c r="J27" s="377">
        <f t="shared" si="5"/>
        <v>3585</v>
      </c>
      <c r="K27" s="378">
        <f t="shared" si="6"/>
        <v>18.171220031425818</v>
      </c>
      <c r="L27" s="375">
        <v>1511</v>
      </c>
      <c r="M27" s="376">
        <v>42.147838214783825</v>
      </c>
      <c r="N27" s="375">
        <v>2074</v>
      </c>
      <c r="O27" s="372">
        <v>57.852161785216182</v>
      </c>
      <c r="P27" s="350"/>
      <c r="Q27" s="377">
        <v>3018</v>
      </c>
      <c r="R27" s="378">
        <v>15.297278118505753</v>
      </c>
      <c r="S27" s="375">
        <v>1696</v>
      </c>
      <c r="T27" s="376">
        <v>56.196156394963545</v>
      </c>
      <c r="U27" s="375">
        <v>1322</v>
      </c>
      <c r="V27" s="372">
        <v>43.803843605036448</v>
      </c>
      <c r="W27" s="350"/>
      <c r="X27" s="377">
        <v>13126</v>
      </c>
      <c r="Y27" s="378">
        <v>66.531501850068437</v>
      </c>
      <c r="Z27" s="375">
        <v>10078</v>
      </c>
      <c r="AA27" s="376">
        <v>76.778912082888922</v>
      </c>
      <c r="AB27" s="375">
        <v>3048</v>
      </c>
      <c r="AC27" s="372">
        <f t="shared" si="0"/>
        <v>23.221087917111078</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2521</v>
      </c>
      <c r="E28" s="380">
        <f t="shared" si="2"/>
        <v>1631</v>
      </c>
      <c r="F28" s="381">
        <f t="shared" si="3"/>
        <v>64.69654898849663</v>
      </c>
      <c r="G28" s="380">
        <f t="shared" si="4"/>
        <v>890</v>
      </c>
      <c r="H28" s="382">
        <f t="shared" si="3"/>
        <v>35.30345101150337</v>
      </c>
      <c r="I28" s="350"/>
      <c r="J28" s="377">
        <f t="shared" si="5"/>
        <v>542</v>
      </c>
      <c r="K28" s="378">
        <f t="shared" si="6"/>
        <v>21.499404998016661</v>
      </c>
      <c r="L28" s="375">
        <v>238</v>
      </c>
      <c r="M28" s="376">
        <v>43.911439114391143</v>
      </c>
      <c r="N28" s="375">
        <v>304</v>
      </c>
      <c r="O28" s="383">
        <v>56.08856088560885</v>
      </c>
      <c r="P28" s="350"/>
      <c r="Q28" s="377">
        <v>381</v>
      </c>
      <c r="R28" s="378">
        <v>15.113050376834588</v>
      </c>
      <c r="S28" s="375">
        <v>207</v>
      </c>
      <c r="T28" s="376">
        <v>54.330708661417326</v>
      </c>
      <c r="U28" s="375">
        <v>174</v>
      </c>
      <c r="V28" s="383">
        <v>45.669291338582681</v>
      </c>
      <c r="W28" s="350"/>
      <c r="X28" s="377">
        <v>1598</v>
      </c>
      <c r="Y28" s="378">
        <v>63.387544625148749</v>
      </c>
      <c r="Z28" s="375">
        <v>1186</v>
      </c>
      <c r="AA28" s="376">
        <v>74.217772215269079</v>
      </c>
      <c r="AB28" s="375">
        <v>412</v>
      </c>
      <c r="AC28" s="383">
        <f t="shared" si="0"/>
        <v>25.782227784730914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1261</v>
      </c>
      <c r="E29" s="386">
        <f t="shared" si="2"/>
        <v>669</v>
      </c>
      <c r="F29" s="387">
        <f t="shared" si="3"/>
        <v>53.053132434575737</v>
      </c>
      <c r="G29" s="386">
        <f t="shared" si="4"/>
        <v>592</v>
      </c>
      <c r="H29" s="388">
        <f t="shared" si="3"/>
        <v>46.946867565424263</v>
      </c>
      <c r="I29" s="350"/>
      <c r="J29" s="389">
        <f t="shared" si="5"/>
        <v>686</v>
      </c>
      <c r="K29" s="390">
        <f t="shared" si="6"/>
        <v>54.401268834258524</v>
      </c>
      <c r="L29" s="391">
        <v>255</v>
      </c>
      <c r="M29" s="392">
        <v>37.172011661807581</v>
      </c>
      <c r="N29" s="391">
        <v>431</v>
      </c>
      <c r="O29" s="393">
        <v>62.827988338192419</v>
      </c>
      <c r="P29" s="350"/>
      <c r="Q29" s="389">
        <v>191</v>
      </c>
      <c r="R29" s="390">
        <v>15.14670896114195</v>
      </c>
      <c r="S29" s="391">
        <v>115</v>
      </c>
      <c r="T29" s="392">
        <v>60.209424083769633</v>
      </c>
      <c r="U29" s="391">
        <v>76</v>
      </c>
      <c r="V29" s="393">
        <v>39.790575916230367</v>
      </c>
      <c r="W29" s="350"/>
      <c r="X29" s="389">
        <v>384</v>
      </c>
      <c r="Y29" s="390">
        <v>30.452022204599523</v>
      </c>
      <c r="Z29" s="391">
        <v>299</v>
      </c>
      <c r="AA29" s="392">
        <v>77.864583333333343</v>
      </c>
      <c r="AB29" s="391">
        <v>85</v>
      </c>
      <c r="AC29" s="393">
        <f t="shared" si="0"/>
        <v>22.135416666666664</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4" t="s">
        <v>0</v>
      </c>
      <c r="C31" s="320"/>
      <c r="D31" s="1235">
        <f>J31+Q31+X31</f>
        <v>429062</v>
      </c>
      <c r="E31" s="1236">
        <f>L31+S31+Z31</f>
        <v>273419</v>
      </c>
      <c r="F31" s="1237">
        <f>E31/$D31*100</f>
        <v>63.724822985955413</v>
      </c>
      <c r="G31" s="1236">
        <f>N31+U31+AB31</f>
        <v>155643</v>
      </c>
      <c r="H31" s="1238">
        <f>G31/$D31*100</f>
        <v>36.275177014044587</v>
      </c>
      <c r="I31" s="320"/>
      <c r="J31" s="1239">
        <f>SUM(J12:J29)</f>
        <v>112729</v>
      </c>
      <c r="K31" s="1240">
        <f>J31/$D31*100</f>
        <v>26.273359094955971</v>
      </c>
      <c r="L31" s="1236">
        <f>SUM(L12:L29)</f>
        <v>46590</v>
      </c>
      <c r="M31" s="1237">
        <f>L31/$J31*100</f>
        <v>41.32920543959407</v>
      </c>
      <c r="N31" s="1236">
        <f>SUM(N12:N29)</f>
        <v>66139</v>
      </c>
      <c r="O31" s="1241">
        <f>N31/$J31*100</f>
        <v>58.670794560405923</v>
      </c>
      <c r="P31" s="320"/>
      <c r="Q31" s="1239">
        <f>SUM(Q12:Q29)</f>
        <v>69529</v>
      </c>
      <c r="R31" s="1240">
        <f>Q31/$D31*100</f>
        <v>16.204884142618084</v>
      </c>
      <c r="S31" s="1236">
        <f>SUM(S12:S29)</f>
        <v>39841</v>
      </c>
      <c r="T31" s="1237">
        <f>S31/$Q31*100</f>
        <v>57.30126997368005</v>
      </c>
      <c r="U31" s="1236">
        <f>SUM(U12:U29)</f>
        <v>29688</v>
      </c>
      <c r="V31" s="1241">
        <f>U31/$Q31*100</f>
        <v>42.69873002631995</v>
      </c>
      <c r="W31" s="320"/>
      <c r="X31" s="1239">
        <f>SUM(X12:X29)</f>
        <v>246804</v>
      </c>
      <c r="Y31" s="1240">
        <f>X31/$D31*100</f>
        <v>57.521756762425944</v>
      </c>
      <c r="Z31" s="1236">
        <f>SUM(Z12:Z29)</f>
        <v>186988</v>
      </c>
      <c r="AA31" s="1237">
        <f>Z31/$X31*100</f>
        <v>75.76376395844477</v>
      </c>
      <c r="AB31" s="1236">
        <f>SUM(AB12:AB29)</f>
        <v>59816</v>
      </c>
      <c r="AC31" s="1241">
        <f>AB31/$X31*100</f>
        <v>24.236236041555241</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05"/>
      <c r="C34" s="1405"/>
      <c r="D34" s="1405"/>
      <c r="E34" s="1405"/>
      <c r="F34" s="1405"/>
      <c r="G34" s="1405"/>
      <c r="H34" s="1405"/>
      <c r="I34" s="1405"/>
      <c r="J34" s="1405"/>
      <c r="K34" s="1405"/>
      <c r="L34" s="1405"/>
      <c r="M34" s="1405"/>
      <c r="N34" s="1405"/>
      <c r="O34" s="1405"/>
    </row>
    <row r="35" spans="2:15" s="329" customFormat="1" ht="29.25" customHeight="1" x14ac:dyDescent="0.2">
      <c r="B35" s="1406"/>
      <c r="C35" s="1406"/>
      <c r="D35" s="1406"/>
      <c r="E35" s="1406"/>
      <c r="F35" s="1406"/>
      <c r="G35" s="1406"/>
      <c r="H35" s="1406"/>
      <c r="I35" s="1406"/>
      <c r="J35" s="1406"/>
      <c r="K35" s="1406"/>
      <c r="L35" s="1406"/>
      <c r="M35" s="1406"/>
    </row>
    <row r="36" spans="2:15" s="329" customFormat="1" ht="4.5" customHeight="1" x14ac:dyDescent="0.2">
      <c r="B36" s="1404"/>
      <c r="C36" s="1404"/>
      <c r="D36" s="1404"/>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92">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49</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76"/>
      <c r="C2" s="1376"/>
    </row>
    <row r="3" spans="1:53" s="345" customFormat="1" ht="4.5" customHeight="1" x14ac:dyDescent="0.2">
      <c r="B3" s="1377"/>
      <c r="C3" s="1377"/>
    </row>
    <row r="4" spans="1:53" s="345" customFormat="1" ht="17.25" customHeight="1" x14ac:dyDescent="0.2">
      <c r="A4" s="1378" t="s">
        <v>405</v>
      </c>
      <c r="B4" s="1378"/>
      <c r="C4" s="1378"/>
      <c r="D4" s="1378"/>
      <c r="E4" s="1378"/>
      <c r="F4" s="1378"/>
      <c r="G4" s="1378"/>
      <c r="H4" s="1378"/>
      <c r="I4" s="1378"/>
      <c r="J4" s="1378"/>
      <c r="K4" s="1378"/>
      <c r="L4" s="1378"/>
      <c r="M4" s="1378"/>
      <c r="N4" s="1378"/>
      <c r="O4" s="1378"/>
      <c r="P4" s="1378"/>
      <c r="Q4" s="1378"/>
      <c r="R4" s="1378"/>
      <c r="S4" s="1378"/>
      <c r="T4" s="1378"/>
      <c r="U4" s="1378"/>
      <c r="V4" s="1378"/>
      <c r="W4" s="1378"/>
      <c r="X4" s="1378"/>
      <c r="Y4" s="1378"/>
      <c r="Z4" s="1378"/>
      <c r="AA4" s="1378"/>
      <c r="AB4" s="1378"/>
      <c r="AC4" s="1378"/>
    </row>
    <row r="5" spans="1:53" s="345" customFormat="1" ht="17.25" customHeight="1" x14ac:dyDescent="0.2">
      <c r="B5" s="1379" t="str">
        <f>porsaad!$B$6</f>
        <v>Situación a 31 de julio de 2024</v>
      </c>
      <c r="C5" s="1379"/>
      <c r="D5" s="1379"/>
      <c r="E5" s="1379"/>
      <c r="F5" s="1379"/>
      <c r="G5" s="1379"/>
      <c r="H5" s="1379"/>
      <c r="I5" s="1379"/>
      <c r="J5" s="1379"/>
      <c r="K5" s="1379"/>
      <c r="L5" s="1379"/>
      <c r="M5" s="1379"/>
      <c r="N5" s="1379"/>
      <c r="O5" s="1379"/>
      <c r="P5" s="1379"/>
      <c r="Q5" s="1379"/>
      <c r="R5" s="1379"/>
      <c r="S5" s="1379"/>
      <c r="T5" s="1379"/>
      <c r="U5" s="1379"/>
      <c r="V5" s="1379"/>
      <c r="W5" s="1379"/>
      <c r="X5" s="1379"/>
      <c r="Y5" s="1379"/>
      <c r="Z5" s="1379"/>
      <c r="AA5" s="1379"/>
      <c r="AB5" s="1379"/>
      <c r="AC5" s="1379"/>
    </row>
    <row r="6" spans="1:53" s="345" customFormat="1" ht="6" customHeight="1" x14ac:dyDescent="0.2"/>
    <row r="7" spans="1:53" s="322" customFormat="1" ht="12.75" customHeight="1" x14ac:dyDescent="0.2">
      <c r="A7" s="316"/>
      <c r="B7" s="1380" t="s">
        <v>12</v>
      </c>
      <c r="C7" s="317"/>
      <c r="D7" s="1383" t="s">
        <v>229</v>
      </c>
      <c r="E7" s="1384"/>
      <c r="F7" s="1384"/>
      <c r="G7" s="1384"/>
      <c r="H7" s="1384"/>
      <c r="I7" s="318"/>
      <c r="J7" s="1387"/>
      <c r="K7" s="1387"/>
      <c r="L7" s="1387"/>
      <c r="M7" s="1387"/>
      <c r="N7" s="1387"/>
      <c r="O7" s="1387"/>
      <c r="P7" s="318"/>
      <c r="Q7" s="1387"/>
      <c r="R7" s="1387"/>
      <c r="S7" s="1387"/>
      <c r="T7" s="1387"/>
      <c r="U7" s="1387"/>
      <c r="V7" s="1387"/>
      <c r="W7" s="318"/>
      <c r="X7" s="1387"/>
      <c r="Y7" s="1387"/>
      <c r="Z7" s="1387"/>
      <c r="AA7" s="1387"/>
      <c r="AB7" s="1387"/>
      <c r="AC7" s="1388"/>
      <c r="AD7" s="319"/>
      <c r="AE7" s="319"/>
      <c r="AF7" s="320"/>
      <c r="AG7" s="320"/>
      <c r="AH7" s="320"/>
      <c r="AI7" s="320"/>
      <c r="AJ7" s="320"/>
      <c r="AK7" s="320"/>
      <c r="AL7" s="321"/>
    </row>
    <row r="8" spans="1:53" s="322" customFormat="1" ht="33.75" customHeight="1" x14ac:dyDescent="0.2">
      <c r="A8" s="316"/>
      <c r="B8" s="1381"/>
      <c r="C8" s="317"/>
      <c r="D8" s="1385"/>
      <c r="E8" s="1386"/>
      <c r="F8" s="1386"/>
      <c r="G8" s="1386"/>
      <c r="H8" s="1386"/>
      <c r="I8" s="323"/>
      <c r="J8" s="1389" t="s">
        <v>230</v>
      </c>
      <c r="K8" s="1390"/>
      <c r="L8" s="1390"/>
      <c r="M8" s="1390"/>
      <c r="N8" s="1390"/>
      <c r="O8" s="1391"/>
      <c r="P8" s="317"/>
      <c r="Q8" s="1389" t="s">
        <v>231</v>
      </c>
      <c r="R8" s="1390"/>
      <c r="S8" s="1390"/>
      <c r="T8" s="1390"/>
      <c r="U8" s="1390"/>
      <c r="V8" s="1391"/>
      <c r="W8" s="317"/>
      <c r="X8" s="1389" t="s">
        <v>232</v>
      </c>
      <c r="Y8" s="1390"/>
      <c r="Z8" s="1390"/>
      <c r="AA8" s="1390"/>
      <c r="AB8" s="1390"/>
      <c r="AC8" s="1391"/>
      <c r="AD8" s="319"/>
      <c r="AE8" s="319"/>
      <c r="AF8" s="320"/>
      <c r="AG8" s="320"/>
      <c r="AH8" s="320"/>
      <c r="AI8" s="320"/>
      <c r="AJ8" s="320"/>
      <c r="AK8" s="320"/>
      <c r="AL8" s="321"/>
    </row>
    <row r="9" spans="1:53" s="322" customFormat="1" ht="21.75" customHeight="1" x14ac:dyDescent="0.2">
      <c r="A9" s="316"/>
      <c r="B9" s="1381"/>
      <c r="C9" s="317"/>
      <c r="D9" s="1392" t="s">
        <v>9</v>
      </c>
      <c r="E9" s="1394" t="s">
        <v>24</v>
      </c>
      <c r="F9" s="1395"/>
      <c r="G9" s="1394" t="s">
        <v>23</v>
      </c>
      <c r="H9" s="1396"/>
      <c r="I9" s="323"/>
      <c r="J9" s="1397" t="s">
        <v>9</v>
      </c>
      <c r="K9" s="1400" t="s">
        <v>220</v>
      </c>
      <c r="L9" s="1402" t="s">
        <v>24</v>
      </c>
      <c r="M9" s="1403"/>
      <c r="N9" s="1398" t="s">
        <v>23</v>
      </c>
      <c r="O9" s="1399"/>
      <c r="P9" s="317"/>
      <c r="Q9" s="1397" t="s">
        <v>9</v>
      </c>
      <c r="R9" s="1400" t="s">
        <v>220</v>
      </c>
      <c r="S9" s="1402" t="s">
        <v>24</v>
      </c>
      <c r="T9" s="1403"/>
      <c r="U9" s="1398" t="s">
        <v>23</v>
      </c>
      <c r="V9" s="1399"/>
      <c r="W9" s="317"/>
      <c r="X9" s="1397" t="s">
        <v>9</v>
      </c>
      <c r="Y9" s="1400" t="s">
        <v>220</v>
      </c>
      <c r="Z9" s="1402" t="s">
        <v>24</v>
      </c>
      <c r="AA9" s="1403"/>
      <c r="AB9" s="1398" t="s">
        <v>23</v>
      </c>
      <c r="AC9" s="1399"/>
      <c r="AD9" s="319"/>
      <c r="AE9" s="319"/>
      <c r="AF9" s="320"/>
      <c r="AG9" s="320"/>
      <c r="AH9" s="320"/>
      <c r="AI9" s="320"/>
      <c r="AJ9" s="320"/>
      <c r="AK9" s="320"/>
      <c r="AL9" s="321"/>
    </row>
    <row r="10" spans="1:53" s="322" customFormat="1" ht="36.75" customHeight="1" x14ac:dyDescent="0.2">
      <c r="A10" s="316"/>
      <c r="B10" s="1382"/>
      <c r="C10" s="317"/>
      <c r="D10" s="1393"/>
      <c r="E10" s="407" t="s">
        <v>9</v>
      </c>
      <c r="F10" s="403" t="s">
        <v>220</v>
      </c>
      <c r="G10" s="406" t="s">
        <v>9</v>
      </c>
      <c r="H10" s="888" t="s">
        <v>220</v>
      </c>
      <c r="I10" s="346"/>
      <c r="J10" s="1393"/>
      <c r="K10" s="1401"/>
      <c r="L10" s="404" t="s">
        <v>9</v>
      </c>
      <c r="M10" s="403" t="s">
        <v>221</v>
      </c>
      <c r="N10" s="407" t="s">
        <v>9</v>
      </c>
      <c r="O10" s="402" t="s">
        <v>221</v>
      </c>
      <c r="P10" s="347"/>
      <c r="Q10" s="1393"/>
      <c r="R10" s="1401"/>
      <c r="S10" s="404" t="s">
        <v>9</v>
      </c>
      <c r="T10" s="403" t="s">
        <v>221</v>
      </c>
      <c r="U10" s="407" t="s">
        <v>9</v>
      </c>
      <c r="V10" s="402" t="s">
        <v>221</v>
      </c>
      <c r="W10" s="347"/>
      <c r="X10" s="1393"/>
      <c r="Y10" s="1401"/>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137277</v>
      </c>
      <c r="E12" s="352">
        <f>L12+S12+Z12</f>
        <v>86157</v>
      </c>
      <c r="F12" s="353">
        <f>E12/$D12*100</f>
        <v>62.761423982167443</v>
      </c>
      <c r="G12" s="352">
        <f>N12+U12+AB12</f>
        <v>51120</v>
      </c>
      <c r="H12" s="354">
        <f>G12/$D12*100</f>
        <v>37.238576017832557</v>
      </c>
      <c r="I12" s="350"/>
      <c r="J12" s="355">
        <f>L12+N12</f>
        <v>42419</v>
      </c>
      <c r="K12" s="356">
        <f>J12/$D12*100</f>
        <v>30.900296480838012</v>
      </c>
      <c r="L12" s="357">
        <v>17055</v>
      </c>
      <c r="M12" s="353">
        <v>40.206039746340082</v>
      </c>
      <c r="N12" s="357">
        <v>25364</v>
      </c>
      <c r="O12" s="358">
        <v>59.793960253659918</v>
      </c>
      <c r="P12" s="350"/>
      <c r="Q12" s="355">
        <v>27444</v>
      </c>
      <c r="R12" s="356">
        <v>19.991695622719028</v>
      </c>
      <c r="S12" s="357">
        <v>17554</v>
      </c>
      <c r="T12" s="353">
        <v>63.962979157557207</v>
      </c>
      <c r="U12" s="357">
        <v>9890</v>
      </c>
      <c r="V12" s="358">
        <v>36.037020842442793</v>
      </c>
      <c r="W12" s="350"/>
      <c r="X12" s="355">
        <v>67414</v>
      </c>
      <c r="Y12" s="356">
        <v>49.108007896442956</v>
      </c>
      <c r="Z12" s="357">
        <v>51548</v>
      </c>
      <c r="AA12" s="353">
        <v>76.464829263951103</v>
      </c>
      <c r="AB12" s="357">
        <v>15866</v>
      </c>
      <c r="AC12" s="358">
        <f t="shared" ref="AC12:AC29" si="0">AB12/$X12*100</f>
        <v>23.53517073604889</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15196</v>
      </c>
      <c r="E13" s="365">
        <f t="shared" ref="E13:E29" si="2">L13+S13+Z13</f>
        <v>9583</v>
      </c>
      <c r="F13" s="366">
        <f t="shared" ref="F13:H29" si="3">E13/$D13*100</f>
        <v>63.062648065280335</v>
      </c>
      <c r="G13" s="365">
        <f t="shared" ref="G13:G29" si="4">N13+U13+AB13</f>
        <v>5613</v>
      </c>
      <c r="H13" s="367">
        <f t="shared" si="3"/>
        <v>36.937351934719665</v>
      </c>
      <c r="I13" s="350"/>
      <c r="J13" s="368">
        <f t="shared" ref="J13:J29" si="5">L13+N13</f>
        <v>3283</v>
      </c>
      <c r="K13" s="369">
        <f t="shared" ref="K13:K29" si="6">J13/$D13*100</f>
        <v>21.604369570939721</v>
      </c>
      <c r="L13" s="370">
        <v>1346</v>
      </c>
      <c r="M13" s="371">
        <v>40.999086201644836</v>
      </c>
      <c r="N13" s="370">
        <v>1937</v>
      </c>
      <c r="O13" s="372">
        <v>59.000913798355157</v>
      </c>
      <c r="P13" s="350"/>
      <c r="Q13" s="368">
        <v>2671</v>
      </c>
      <c r="R13" s="369">
        <v>17.576993945775204</v>
      </c>
      <c r="S13" s="370">
        <v>1559</v>
      </c>
      <c r="T13" s="371">
        <v>58.367652564582549</v>
      </c>
      <c r="U13" s="370">
        <v>1112</v>
      </c>
      <c r="V13" s="372">
        <v>41.632347435417451</v>
      </c>
      <c r="W13" s="350"/>
      <c r="X13" s="368">
        <v>9242</v>
      </c>
      <c r="Y13" s="369">
        <v>60.818636483285069</v>
      </c>
      <c r="Z13" s="370">
        <v>6678</v>
      </c>
      <c r="AA13" s="371">
        <v>72.257087210560485</v>
      </c>
      <c r="AB13" s="370">
        <v>2564</v>
      </c>
      <c r="AC13" s="372">
        <f t="shared" si="0"/>
        <v>27.742912789439515</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10825</v>
      </c>
      <c r="E14" s="365">
        <f t="shared" si="2"/>
        <v>6988</v>
      </c>
      <c r="F14" s="366">
        <f t="shared" si="3"/>
        <v>64.554272517321024</v>
      </c>
      <c r="G14" s="365">
        <f t="shared" si="4"/>
        <v>3837</v>
      </c>
      <c r="H14" s="367">
        <f t="shared" si="3"/>
        <v>35.445727482678983</v>
      </c>
      <c r="I14" s="350"/>
      <c r="J14" s="368">
        <f t="shared" si="5"/>
        <v>2674</v>
      </c>
      <c r="K14" s="369">
        <f t="shared" si="6"/>
        <v>24.702078521939956</v>
      </c>
      <c r="L14" s="370">
        <v>1031</v>
      </c>
      <c r="M14" s="371">
        <v>38.556469708302174</v>
      </c>
      <c r="N14" s="370">
        <v>1643</v>
      </c>
      <c r="O14" s="372">
        <v>61.443530291697833</v>
      </c>
      <c r="P14" s="350"/>
      <c r="Q14" s="368">
        <v>2183</v>
      </c>
      <c r="R14" s="369">
        <v>20.166281755196305</v>
      </c>
      <c r="S14" s="370">
        <v>1299</v>
      </c>
      <c r="T14" s="371">
        <v>59.505267979844255</v>
      </c>
      <c r="U14" s="370">
        <v>884</v>
      </c>
      <c r="V14" s="372">
        <v>40.494732020155752</v>
      </c>
      <c r="W14" s="350"/>
      <c r="X14" s="368">
        <v>5968</v>
      </c>
      <c r="Y14" s="369">
        <v>55.131639722863746</v>
      </c>
      <c r="Z14" s="370">
        <v>4658</v>
      </c>
      <c r="AA14" s="371">
        <v>78.049597855227887</v>
      </c>
      <c r="AB14" s="370">
        <v>1310</v>
      </c>
      <c r="AC14" s="372">
        <f t="shared" si="0"/>
        <v>21.95040214477212</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11394</v>
      </c>
      <c r="E15" s="365">
        <f t="shared" si="2"/>
        <v>6747</v>
      </c>
      <c r="F15" s="366">
        <f t="shared" si="3"/>
        <v>59.215376513954709</v>
      </c>
      <c r="G15" s="365">
        <f t="shared" si="4"/>
        <v>4647</v>
      </c>
      <c r="H15" s="367">
        <f t="shared" si="3"/>
        <v>40.784623486045284</v>
      </c>
      <c r="I15" s="350"/>
      <c r="J15" s="368">
        <f t="shared" si="5"/>
        <v>3339</v>
      </c>
      <c r="K15" s="369">
        <f t="shared" si="6"/>
        <v>29.304897314375989</v>
      </c>
      <c r="L15" s="370">
        <v>1317</v>
      </c>
      <c r="M15" s="371">
        <v>39.442946990116802</v>
      </c>
      <c r="N15" s="370">
        <v>2022</v>
      </c>
      <c r="O15" s="372">
        <v>60.557053009883198</v>
      </c>
      <c r="P15" s="350"/>
      <c r="Q15" s="368">
        <v>2380</v>
      </c>
      <c r="R15" s="369">
        <v>20.888186764964018</v>
      </c>
      <c r="S15" s="370">
        <v>1322</v>
      </c>
      <c r="T15" s="371">
        <v>55.54621848739496</v>
      </c>
      <c r="U15" s="370">
        <v>1058</v>
      </c>
      <c r="V15" s="372">
        <v>44.45378151260504</v>
      </c>
      <c r="W15" s="350"/>
      <c r="X15" s="368">
        <v>5675</v>
      </c>
      <c r="Y15" s="369">
        <v>49.806915920659996</v>
      </c>
      <c r="Z15" s="370">
        <v>4108</v>
      </c>
      <c r="AA15" s="371">
        <v>72.387665198237883</v>
      </c>
      <c r="AB15" s="370">
        <v>1567</v>
      </c>
      <c r="AC15" s="372">
        <f t="shared" si="0"/>
        <v>27.612334801762117</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17378</v>
      </c>
      <c r="E16" s="365">
        <f t="shared" si="2"/>
        <v>10083</v>
      </c>
      <c r="F16" s="366">
        <f t="shared" si="3"/>
        <v>58.021636551962253</v>
      </c>
      <c r="G16" s="365">
        <f t="shared" si="4"/>
        <v>7295</v>
      </c>
      <c r="H16" s="367">
        <f t="shared" si="3"/>
        <v>41.978363448037747</v>
      </c>
      <c r="I16" s="350"/>
      <c r="J16" s="368">
        <f t="shared" si="5"/>
        <v>6935</v>
      </c>
      <c r="K16" s="369">
        <f t="shared" si="6"/>
        <v>39.906778685694555</v>
      </c>
      <c r="L16" s="370">
        <v>2807</v>
      </c>
      <c r="M16" s="371">
        <v>40.475847152126896</v>
      </c>
      <c r="N16" s="370">
        <v>4128</v>
      </c>
      <c r="O16" s="372">
        <v>59.524152847873104</v>
      </c>
      <c r="P16" s="350"/>
      <c r="Q16" s="368">
        <v>3552</v>
      </c>
      <c r="R16" s="369">
        <v>20.439636321786168</v>
      </c>
      <c r="S16" s="370">
        <v>2144</v>
      </c>
      <c r="T16" s="371">
        <v>60.360360360360367</v>
      </c>
      <c r="U16" s="370">
        <v>1408</v>
      </c>
      <c r="V16" s="372">
        <v>39.63963963963964</v>
      </c>
      <c r="W16" s="350"/>
      <c r="X16" s="368">
        <v>6891</v>
      </c>
      <c r="Y16" s="369">
        <v>39.653584992519278</v>
      </c>
      <c r="Z16" s="370">
        <v>5132</v>
      </c>
      <c r="AA16" s="371">
        <v>74.473951530982447</v>
      </c>
      <c r="AB16" s="370">
        <v>1759</v>
      </c>
      <c r="AC16" s="372">
        <f t="shared" si="0"/>
        <v>25.52604846901756</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7992</v>
      </c>
      <c r="E17" s="375">
        <f t="shared" si="2"/>
        <v>5057</v>
      </c>
      <c r="F17" s="376">
        <f t="shared" si="3"/>
        <v>63.275775775775777</v>
      </c>
      <c r="G17" s="375">
        <f t="shared" si="4"/>
        <v>2935</v>
      </c>
      <c r="H17" s="367">
        <f t="shared" si="3"/>
        <v>36.724224224224223</v>
      </c>
      <c r="I17" s="350"/>
      <c r="J17" s="377">
        <f t="shared" si="5"/>
        <v>1938</v>
      </c>
      <c r="K17" s="378">
        <f t="shared" si="6"/>
        <v>24.24924924924925</v>
      </c>
      <c r="L17" s="375">
        <v>780</v>
      </c>
      <c r="M17" s="376">
        <v>40.247678018575847</v>
      </c>
      <c r="N17" s="375">
        <v>1158</v>
      </c>
      <c r="O17" s="372">
        <v>59.752321981424153</v>
      </c>
      <c r="P17" s="350"/>
      <c r="Q17" s="377">
        <v>1661</v>
      </c>
      <c r="R17" s="378">
        <v>20.783283283283282</v>
      </c>
      <c r="S17" s="375">
        <v>921</v>
      </c>
      <c r="T17" s="376">
        <v>55.448524984948818</v>
      </c>
      <c r="U17" s="375">
        <v>740</v>
      </c>
      <c r="V17" s="372">
        <v>44.551475015051174</v>
      </c>
      <c r="W17" s="350"/>
      <c r="X17" s="377">
        <v>4393</v>
      </c>
      <c r="Y17" s="378">
        <v>54.967467467467465</v>
      </c>
      <c r="Z17" s="375">
        <v>3356</v>
      </c>
      <c r="AA17" s="376">
        <v>76.394263601183695</v>
      </c>
      <c r="AB17" s="375">
        <v>1037</v>
      </c>
      <c r="AC17" s="372">
        <f t="shared" si="0"/>
        <v>23.605736398816298</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41092</v>
      </c>
      <c r="E18" s="365">
        <f t="shared" si="2"/>
        <v>26012</v>
      </c>
      <c r="F18" s="366">
        <f t="shared" si="3"/>
        <v>63.301859242674972</v>
      </c>
      <c r="G18" s="365">
        <f t="shared" si="4"/>
        <v>15080</v>
      </c>
      <c r="H18" s="367">
        <f t="shared" si="3"/>
        <v>36.698140757325028</v>
      </c>
      <c r="I18" s="350"/>
      <c r="J18" s="368">
        <f t="shared" si="5"/>
        <v>9472</v>
      </c>
      <c r="K18" s="369">
        <f t="shared" si="6"/>
        <v>23.050715467730946</v>
      </c>
      <c r="L18" s="370">
        <v>3949</v>
      </c>
      <c r="M18" s="371">
        <v>41.691300675675677</v>
      </c>
      <c r="N18" s="370">
        <v>5523</v>
      </c>
      <c r="O18" s="372">
        <v>58.308699324324323</v>
      </c>
      <c r="P18" s="350"/>
      <c r="Q18" s="368">
        <v>6941</v>
      </c>
      <c r="R18" s="369">
        <v>16.891365715954443</v>
      </c>
      <c r="S18" s="370">
        <v>3958</v>
      </c>
      <c r="T18" s="371">
        <v>57.02348364788935</v>
      </c>
      <c r="U18" s="370">
        <v>2983</v>
      </c>
      <c r="V18" s="372">
        <v>42.976516352110643</v>
      </c>
      <c r="W18" s="350"/>
      <c r="X18" s="368">
        <v>24679</v>
      </c>
      <c r="Y18" s="369">
        <v>60.057918816314611</v>
      </c>
      <c r="Z18" s="370">
        <v>18105</v>
      </c>
      <c r="AA18" s="371">
        <v>73.361967664816234</v>
      </c>
      <c r="AB18" s="370">
        <v>6574</v>
      </c>
      <c r="AC18" s="372">
        <f t="shared" si="0"/>
        <v>26.638032335183759</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25747</v>
      </c>
      <c r="E19" s="365">
        <f t="shared" si="2"/>
        <v>15811</v>
      </c>
      <c r="F19" s="366">
        <f t="shared" si="3"/>
        <v>61.40909620538315</v>
      </c>
      <c r="G19" s="365">
        <f t="shared" si="4"/>
        <v>9936</v>
      </c>
      <c r="H19" s="367">
        <f t="shared" si="3"/>
        <v>38.59090379461685</v>
      </c>
      <c r="I19" s="350"/>
      <c r="J19" s="368">
        <f t="shared" si="5"/>
        <v>6663</v>
      </c>
      <c r="K19" s="369">
        <f t="shared" si="6"/>
        <v>25.878743154542278</v>
      </c>
      <c r="L19" s="370">
        <v>2711</v>
      </c>
      <c r="M19" s="371">
        <v>40.687378057931859</v>
      </c>
      <c r="N19" s="370">
        <v>3952</v>
      </c>
      <c r="O19" s="372">
        <v>59.312621942068134</v>
      </c>
      <c r="P19" s="350"/>
      <c r="Q19" s="368">
        <v>4553</v>
      </c>
      <c r="R19" s="369">
        <v>17.683613624888338</v>
      </c>
      <c r="S19" s="370">
        <v>2654</v>
      </c>
      <c r="T19" s="371">
        <v>58.29123654733143</v>
      </c>
      <c r="U19" s="370">
        <v>1899</v>
      </c>
      <c r="V19" s="372">
        <v>41.70876345266857</v>
      </c>
      <c r="W19" s="350"/>
      <c r="X19" s="368">
        <v>14531</v>
      </c>
      <c r="Y19" s="369">
        <v>56.437643220569392</v>
      </c>
      <c r="Z19" s="370">
        <v>10446</v>
      </c>
      <c r="AA19" s="371">
        <v>71.8876883903379</v>
      </c>
      <c r="AB19" s="370">
        <v>4085</v>
      </c>
      <c r="AC19" s="372">
        <f t="shared" si="0"/>
        <v>28.1123116096621</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99569</v>
      </c>
      <c r="E20" s="365">
        <f t="shared" si="2"/>
        <v>63266</v>
      </c>
      <c r="F20" s="366">
        <f t="shared" si="3"/>
        <v>63.539856782733587</v>
      </c>
      <c r="G20" s="365">
        <f t="shared" si="4"/>
        <v>36303</v>
      </c>
      <c r="H20" s="367">
        <f t="shared" si="3"/>
        <v>36.460143217266413</v>
      </c>
      <c r="I20" s="350"/>
      <c r="J20" s="368">
        <f t="shared" si="5"/>
        <v>22101</v>
      </c>
      <c r="K20" s="369">
        <f t="shared" si="6"/>
        <v>22.196667637517699</v>
      </c>
      <c r="L20" s="370">
        <v>8902</v>
      </c>
      <c r="M20" s="371">
        <v>40.278720419890504</v>
      </c>
      <c r="N20" s="370">
        <v>13199</v>
      </c>
      <c r="O20" s="372">
        <v>59.721279580109496</v>
      </c>
      <c r="P20" s="350"/>
      <c r="Q20" s="368">
        <v>18978</v>
      </c>
      <c r="R20" s="369">
        <v>19.06014924323836</v>
      </c>
      <c r="S20" s="370">
        <v>10985</v>
      </c>
      <c r="T20" s="371">
        <v>57.882811676678259</v>
      </c>
      <c r="U20" s="370">
        <v>7993</v>
      </c>
      <c r="V20" s="372">
        <v>42.117188323321741</v>
      </c>
      <c r="W20" s="350"/>
      <c r="X20" s="368">
        <v>58490</v>
      </c>
      <c r="Y20" s="369">
        <v>58.743183119243945</v>
      </c>
      <c r="Z20" s="370">
        <v>43379</v>
      </c>
      <c r="AA20" s="371">
        <v>74.164814498204819</v>
      </c>
      <c r="AB20" s="370">
        <v>15111</v>
      </c>
      <c r="AC20" s="372">
        <f t="shared" si="0"/>
        <v>25.835185501795177</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62785</v>
      </c>
      <c r="E21" s="365">
        <f t="shared" si="2"/>
        <v>39048</v>
      </c>
      <c r="F21" s="366">
        <f t="shared" si="3"/>
        <v>62.193199012502987</v>
      </c>
      <c r="G21" s="365">
        <f t="shared" si="4"/>
        <v>23737</v>
      </c>
      <c r="H21" s="367">
        <f t="shared" si="3"/>
        <v>37.806800987497013</v>
      </c>
      <c r="I21" s="350"/>
      <c r="J21" s="368">
        <f t="shared" si="5"/>
        <v>16186</v>
      </c>
      <c r="K21" s="369">
        <f t="shared" si="6"/>
        <v>25.780043003902204</v>
      </c>
      <c r="L21" s="370">
        <v>6590</v>
      </c>
      <c r="M21" s="371">
        <v>40.714197454590391</v>
      </c>
      <c r="N21" s="370">
        <v>9596</v>
      </c>
      <c r="O21" s="372">
        <v>59.285802545409616</v>
      </c>
      <c r="P21" s="350"/>
      <c r="Q21" s="368">
        <v>12932</v>
      </c>
      <c r="R21" s="369">
        <v>20.59727641952696</v>
      </c>
      <c r="S21" s="370">
        <v>7723</v>
      </c>
      <c r="T21" s="371">
        <v>59.720074234457165</v>
      </c>
      <c r="U21" s="370">
        <v>5209</v>
      </c>
      <c r="V21" s="372">
        <v>40.279925765542842</v>
      </c>
      <c r="W21" s="350"/>
      <c r="X21" s="368">
        <v>33667</v>
      </c>
      <c r="Y21" s="369">
        <v>53.622680576570836</v>
      </c>
      <c r="Z21" s="370">
        <v>24735</v>
      </c>
      <c r="AA21" s="371">
        <v>73.46956960822169</v>
      </c>
      <c r="AB21" s="370">
        <v>8932</v>
      </c>
      <c r="AC21" s="372">
        <f t="shared" si="0"/>
        <v>26.5304303917783</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13458</v>
      </c>
      <c r="E22" s="365">
        <f t="shared" si="2"/>
        <v>8546</v>
      </c>
      <c r="F22" s="366">
        <f t="shared" si="3"/>
        <v>63.501263189181159</v>
      </c>
      <c r="G22" s="365">
        <f t="shared" si="4"/>
        <v>4912</v>
      </c>
      <c r="H22" s="367">
        <f t="shared" si="3"/>
        <v>36.498736810818841</v>
      </c>
      <c r="I22" s="350"/>
      <c r="J22" s="368">
        <f t="shared" si="5"/>
        <v>3396</v>
      </c>
      <c r="K22" s="369">
        <f t="shared" si="6"/>
        <v>25.234061524743645</v>
      </c>
      <c r="L22" s="370">
        <v>1423</v>
      </c>
      <c r="M22" s="371">
        <v>41.902237926972909</v>
      </c>
      <c r="N22" s="370">
        <v>1973</v>
      </c>
      <c r="O22" s="372">
        <v>58.097762073027091</v>
      </c>
      <c r="P22" s="350"/>
      <c r="Q22" s="368">
        <v>2578</v>
      </c>
      <c r="R22" s="369">
        <v>19.155892406003865</v>
      </c>
      <c r="S22" s="370">
        <v>1570</v>
      </c>
      <c r="T22" s="371">
        <v>60.899922420480991</v>
      </c>
      <c r="U22" s="370">
        <v>1008</v>
      </c>
      <c r="V22" s="372">
        <v>39.100077579519002</v>
      </c>
      <c r="W22" s="350"/>
      <c r="X22" s="368">
        <v>7484</v>
      </c>
      <c r="Y22" s="369">
        <v>55.610046069252498</v>
      </c>
      <c r="Z22" s="370">
        <v>5553</v>
      </c>
      <c r="AA22" s="371">
        <v>74.198289684660608</v>
      </c>
      <c r="AB22" s="370">
        <v>1931</v>
      </c>
      <c r="AC22" s="372">
        <f t="shared" si="0"/>
        <v>25.801710315339392</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26518</v>
      </c>
      <c r="E23" s="365">
        <f t="shared" si="2"/>
        <v>16326</v>
      </c>
      <c r="F23" s="366">
        <f t="shared" si="3"/>
        <v>61.565728938833999</v>
      </c>
      <c r="G23" s="365">
        <f t="shared" si="4"/>
        <v>10192</v>
      </c>
      <c r="H23" s="367">
        <f t="shared" si="3"/>
        <v>38.434271061166001</v>
      </c>
      <c r="I23" s="350"/>
      <c r="J23" s="368">
        <f t="shared" si="5"/>
        <v>7876</v>
      </c>
      <c r="K23" s="369">
        <f t="shared" si="6"/>
        <v>29.700580737612185</v>
      </c>
      <c r="L23" s="370">
        <v>3017</v>
      </c>
      <c r="M23" s="371">
        <v>38.306246825799903</v>
      </c>
      <c r="N23" s="370">
        <v>4859</v>
      </c>
      <c r="O23" s="372">
        <v>61.693753174200104</v>
      </c>
      <c r="P23" s="350"/>
      <c r="Q23" s="368">
        <v>4883</v>
      </c>
      <c r="R23" s="369">
        <v>18.413907534504865</v>
      </c>
      <c r="S23" s="370">
        <v>2859</v>
      </c>
      <c r="T23" s="371">
        <v>58.550071677247594</v>
      </c>
      <c r="U23" s="370">
        <v>2024</v>
      </c>
      <c r="V23" s="372">
        <v>41.449928322752406</v>
      </c>
      <c r="W23" s="350"/>
      <c r="X23" s="368">
        <v>13759</v>
      </c>
      <c r="Y23" s="369">
        <v>51.88551172788295</v>
      </c>
      <c r="Z23" s="370">
        <v>10450</v>
      </c>
      <c r="AA23" s="371">
        <v>75.950287084817219</v>
      </c>
      <c r="AB23" s="370">
        <v>3309</v>
      </c>
      <c r="AC23" s="372">
        <f t="shared" si="0"/>
        <v>24.049712915182788</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73550</v>
      </c>
      <c r="E24" s="365">
        <f t="shared" si="2"/>
        <v>46863</v>
      </c>
      <c r="F24" s="366">
        <f t="shared" si="3"/>
        <v>63.715839564921815</v>
      </c>
      <c r="G24" s="365">
        <f t="shared" si="4"/>
        <v>26687</v>
      </c>
      <c r="H24" s="367">
        <f t="shared" si="3"/>
        <v>36.284160435078178</v>
      </c>
      <c r="I24" s="350"/>
      <c r="J24" s="368">
        <f t="shared" si="5"/>
        <v>21055</v>
      </c>
      <c r="K24" s="369">
        <f t="shared" si="6"/>
        <v>28.626784500339902</v>
      </c>
      <c r="L24" s="370">
        <v>9395</v>
      </c>
      <c r="M24" s="371">
        <v>44.621230111612441</v>
      </c>
      <c r="N24" s="370">
        <v>11660</v>
      </c>
      <c r="O24" s="372">
        <v>55.378769888387559</v>
      </c>
      <c r="P24" s="350"/>
      <c r="Q24" s="368">
        <v>13037</v>
      </c>
      <c r="R24" s="369">
        <v>17.725356900067982</v>
      </c>
      <c r="S24" s="370">
        <v>8036</v>
      </c>
      <c r="T24" s="371">
        <v>61.639947840760911</v>
      </c>
      <c r="U24" s="370">
        <v>5001</v>
      </c>
      <c r="V24" s="372">
        <v>38.360052159239089</v>
      </c>
      <c r="W24" s="350"/>
      <c r="X24" s="368">
        <v>39458</v>
      </c>
      <c r="Y24" s="369">
        <v>53.647858599592112</v>
      </c>
      <c r="Z24" s="370">
        <v>29432</v>
      </c>
      <c r="AA24" s="371">
        <v>74.590704039738455</v>
      </c>
      <c r="AB24" s="370">
        <v>10026</v>
      </c>
      <c r="AC24" s="372">
        <f t="shared" si="0"/>
        <v>25.409295960261545</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19040</v>
      </c>
      <c r="E25" s="365">
        <f t="shared" si="2"/>
        <v>10383</v>
      </c>
      <c r="F25" s="366">
        <f t="shared" si="3"/>
        <v>54.532563025210081</v>
      </c>
      <c r="G25" s="365">
        <f t="shared" si="4"/>
        <v>8657</v>
      </c>
      <c r="H25" s="367">
        <f t="shared" si="3"/>
        <v>45.467436974789912</v>
      </c>
      <c r="I25" s="350"/>
      <c r="J25" s="368">
        <f t="shared" si="5"/>
        <v>7800</v>
      </c>
      <c r="K25" s="369">
        <f t="shared" si="6"/>
        <v>40.966386554621849</v>
      </c>
      <c r="L25" s="370">
        <v>2843</v>
      </c>
      <c r="M25" s="371">
        <v>36.448717948717949</v>
      </c>
      <c r="N25" s="370">
        <v>4957</v>
      </c>
      <c r="O25" s="372">
        <v>63.551282051282051</v>
      </c>
      <c r="P25" s="350"/>
      <c r="Q25" s="368">
        <v>3595</v>
      </c>
      <c r="R25" s="369">
        <v>18.881302521008404</v>
      </c>
      <c r="S25" s="370">
        <v>1992</v>
      </c>
      <c r="T25" s="371">
        <v>55.410292072322676</v>
      </c>
      <c r="U25" s="370">
        <v>1603</v>
      </c>
      <c r="V25" s="372">
        <v>44.589707927677331</v>
      </c>
      <c r="W25" s="350"/>
      <c r="X25" s="368">
        <v>7645</v>
      </c>
      <c r="Y25" s="369">
        <v>40.15231092436975</v>
      </c>
      <c r="Z25" s="370">
        <v>5548</v>
      </c>
      <c r="AA25" s="371">
        <v>72.570307390451276</v>
      </c>
      <c r="AB25" s="370">
        <v>2097</v>
      </c>
      <c r="AC25" s="372">
        <f t="shared" si="0"/>
        <v>27.429692609548724</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6384</v>
      </c>
      <c r="E26" s="380">
        <f t="shared" si="2"/>
        <v>4088</v>
      </c>
      <c r="F26" s="381">
        <f t="shared" si="3"/>
        <v>64.035087719298247</v>
      </c>
      <c r="G26" s="380">
        <f t="shared" si="4"/>
        <v>2296</v>
      </c>
      <c r="H26" s="367">
        <f t="shared" si="3"/>
        <v>35.964912280701753</v>
      </c>
      <c r="I26" s="350"/>
      <c r="J26" s="377">
        <f t="shared" si="5"/>
        <v>1167</v>
      </c>
      <c r="K26" s="378">
        <f t="shared" si="6"/>
        <v>18.280075187969924</v>
      </c>
      <c r="L26" s="375">
        <v>451</v>
      </c>
      <c r="M26" s="376">
        <v>38.64610111396744</v>
      </c>
      <c r="N26" s="375">
        <v>716</v>
      </c>
      <c r="O26" s="372">
        <v>61.353898886032567</v>
      </c>
      <c r="P26" s="350"/>
      <c r="Q26" s="377">
        <v>916</v>
      </c>
      <c r="R26" s="378">
        <v>14.348370927318296</v>
      </c>
      <c r="S26" s="375">
        <v>494</v>
      </c>
      <c r="T26" s="376">
        <v>53.930131004366814</v>
      </c>
      <c r="U26" s="375">
        <v>422</v>
      </c>
      <c r="V26" s="372">
        <v>46.069868995633186</v>
      </c>
      <c r="W26" s="350"/>
      <c r="X26" s="377">
        <v>4301</v>
      </c>
      <c r="Y26" s="378">
        <v>67.371553884711773</v>
      </c>
      <c r="Z26" s="375">
        <v>3143</v>
      </c>
      <c r="AA26" s="376">
        <v>73.076028830504541</v>
      </c>
      <c r="AB26" s="375">
        <v>1158</v>
      </c>
      <c r="AC26" s="372">
        <f t="shared" si="0"/>
        <v>26.923971169495463</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26793</v>
      </c>
      <c r="E27" s="380">
        <f t="shared" si="2"/>
        <v>16350</v>
      </c>
      <c r="F27" s="381">
        <f t="shared" si="3"/>
        <v>61.023401634755345</v>
      </c>
      <c r="G27" s="380">
        <f t="shared" si="4"/>
        <v>10443</v>
      </c>
      <c r="H27" s="367">
        <f t="shared" si="3"/>
        <v>38.976598365244655</v>
      </c>
      <c r="I27" s="350"/>
      <c r="J27" s="377">
        <f t="shared" si="5"/>
        <v>6587</v>
      </c>
      <c r="K27" s="378">
        <f t="shared" si="6"/>
        <v>24.584779606613669</v>
      </c>
      <c r="L27" s="375">
        <v>2553</v>
      </c>
      <c r="M27" s="376">
        <v>38.758160012145133</v>
      </c>
      <c r="N27" s="375">
        <v>4034</v>
      </c>
      <c r="O27" s="372">
        <v>61.24183998785486</v>
      </c>
      <c r="P27" s="350"/>
      <c r="Q27" s="377">
        <v>4937</v>
      </c>
      <c r="R27" s="378">
        <v>18.426454670996158</v>
      </c>
      <c r="S27" s="375">
        <v>2670</v>
      </c>
      <c r="T27" s="376">
        <v>54.081425967186547</v>
      </c>
      <c r="U27" s="375">
        <v>2267</v>
      </c>
      <c r="V27" s="372">
        <v>45.918574032813446</v>
      </c>
      <c r="W27" s="350"/>
      <c r="X27" s="377">
        <v>15269</v>
      </c>
      <c r="Y27" s="378">
        <v>56.988765722390177</v>
      </c>
      <c r="Z27" s="375">
        <v>11127</v>
      </c>
      <c r="AA27" s="376">
        <v>72.873141659571687</v>
      </c>
      <c r="AB27" s="375">
        <v>4142</v>
      </c>
      <c r="AC27" s="372">
        <f t="shared" si="0"/>
        <v>27.126858340428317</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4385</v>
      </c>
      <c r="E28" s="380">
        <f t="shared" si="2"/>
        <v>2801</v>
      </c>
      <c r="F28" s="381">
        <f t="shared" si="3"/>
        <v>63.87685290763968</v>
      </c>
      <c r="G28" s="380">
        <f t="shared" si="4"/>
        <v>1584</v>
      </c>
      <c r="H28" s="382">
        <f t="shared" si="3"/>
        <v>36.12314709236032</v>
      </c>
      <c r="I28" s="350"/>
      <c r="J28" s="377">
        <f t="shared" si="5"/>
        <v>733</v>
      </c>
      <c r="K28" s="378">
        <f t="shared" si="6"/>
        <v>16.716077537058151</v>
      </c>
      <c r="L28" s="375">
        <v>297</v>
      </c>
      <c r="M28" s="376">
        <v>40.518417462482944</v>
      </c>
      <c r="N28" s="375">
        <v>436</v>
      </c>
      <c r="O28" s="383">
        <v>59.481582537517056</v>
      </c>
      <c r="P28" s="350"/>
      <c r="Q28" s="377">
        <v>773</v>
      </c>
      <c r="R28" s="378">
        <v>17.628278221208664</v>
      </c>
      <c r="S28" s="375">
        <v>429</v>
      </c>
      <c r="T28" s="376">
        <v>55.498059508408794</v>
      </c>
      <c r="U28" s="375">
        <v>344</v>
      </c>
      <c r="V28" s="383">
        <v>44.501940491591199</v>
      </c>
      <c r="W28" s="350"/>
      <c r="X28" s="377">
        <v>2879</v>
      </c>
      <c r="Y28" s="378">
        <v>65.655644241733185</v>
      </c>
      <c r="Z28" s="375">
        <v>2075</v>
      </c>
      <c r="AA28" s="376">
        <v>72.073636679402568</v>
      </c>
      <c r="AB28" s="375">
        <v>804</v>
      </c>
      <c r="AC28" s="383">
        <f t="shared" si="0"/>
        <v>27.926363320597432</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1423</v>
      </c>
      <c r="E29" s="386">
        <f t="shared" si="2"/>
        <v>755</v>
      </c>
      <c r="F29" s="387">
        <f t="shared" si="3"/>
        <v>53.056921995783554</v>
      </c>
      <c r="G29" s="386">
        <f t="shared" si="4"/>
        <v>668</v>
      </c>
      <c r="H29" s="388">
        <f t="shared" si="3"/>
        <v>46.943078004216446</v>
      </c>
      <c r="I29" s="350"/>
      <c r="J29" s="389">
        <f t="shared" si="5"/>
        <v>799</v>
      </c>
      <c r="K29" s="390">
        <f t="shared" si="6"/>
        <v>56.148981026001408</v>
      </c>
      <c r="L29" s="391">
        <v>287</v>
      </c>
      <c r="M29" s="392">
        <v>35.919899874843551</v>
      </c>
      <c r="N29" s="391">
        <v>512</v>
      </c>
      <c r="O29" s="393">
        <v>64.080100125156449</v>
      </c>
      <c r="P29" s="350"/>
      <c r="Q29" s="389">
        <v>218</v>
      </c>
      <c r="R29" s="390">
        <v>15.319747013352073</v>
      </c>
      <c r="S29" s="391">
        <v>159</v>
      </c>
      <c r="T29" s="392">
        <v>72.935779816513758</v>
      </c>
      <c r="U29" s="391">
        <v>59</v>
      </c>
      <c r="V29" s="393">
        <v>27.064220183486238</v>
      </c>
      <c r="W29" s="350"/>
      <c r="X29" s="389">
        <v>406</v>
      </c>
      <c r="Y29" s="390">
        <v>28.531271960646521</v>
      </c>
      <c r="Z29" s="391">
        <v>309</v>
      </c>
      <c r="AA29" s="392">
        <v>76.108374384236456</v>
      </c>
      <c r="AB29" s="391">
        <v>97</v>
      </c>
      <c r="AC29" s="393">
        <f t="shared" si="0"/>
        <v>23.891625615763548</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4" t="s">
        <v>0</v>
      </c>
      <c r="C31" s="320"/>
      <c r="D31" s="1235">
        <f>J31+Q31+X31</f>
        <v>600806</v>
      </c>
      <c r="E31" s="1236">
        <f>L31+S31+Z31</f>
        <v>374864</v>
      </c>
      <c r="F31" s="1237">
        <f>E31/$D31*100</f>
        <v>62.393518040765237</v>
      </c>
      <c r="G31" s="1236">
        <f>N31+U31+AB31</f>
        <v>225942</v>
      </c>
      <c r="H31" s="1238">
        <f>G31/$D31*100</f>
        <v>37.606481959234763</v>
      </c>
      <c r="I31" s="320"/>
      <c r="J31" s="1239">
        <f>SUM(J12:J29)</f>
        <v>164423</v>
      </c>
      <c r="K31" s="1240">
        <f>J31/$D31*100</f>
        <v>27.367070235650111</v>
      </c>
      <c r="L31" s="1236">
        <f>SUM(L12:L29)</f>
        <v>66754</v>
      </c>
      <c r="M31" s="1237">
        <f>L31/$J31*100</f>
        <v>40.598942970265718</v>
      </c>
      <c r="N31" s="1236">
        <f>SUM(N12:N29)</f>
        <v>97669</v>
      </c>
      <c r="O31" s="1241">
        <f>N31/$J31*100</f>
        <v>59.401057029734282</v>
      </c>
      <c r="P31" s="320"/>
      <c r="Q31" s="1239">
        <f>SUM(Q12:Q29)</f>
        <v>114232</v>
      </c>
      <c r="R31" s="1240">
        <f>Q31/$D31*100</f>
        <v>19.013125701141469</v>
      </c>
      <c r="S31" s="1236">
        <f>SUM(S12:S29)</f>
        <v>68328</v>
      </c>
      <c r="T31" s="1237">
        <f>S31/$Q31*100</f>
        <v>59.815113103158481</v>
      </c>
      <c r="U31" s="1236">
        <f>SUM(U12:U29)</f>
        <v>45904</v>
      </c>
      <c r="V31" s="1241">
        <f>U31/$Q31*100</f>
        <v>40.184886896841512</v>
      </c>
      <c r="W31" s="320"/>
      <c r="X31" s="1239">
        <f>SUM(X12:X29)</f>
        <v>322151</v>
      </c>
      <c r="Y31" s="1240">
        <f>X31/$D31*100</f>
        <v>53.61980406320842</v>
      </c>
      <c r="Z31" s="1236">
        <f>SUM(Z12:Z29)</f>
        <v>239782</v>
      </c>
      <c r="AA31" s="1237">
        <f>Z31/$X31*100</f>
        <v>74.431555388622101</v>
      </c>
      <c r="AB31" s="1236">
        <f>SUM(AB12:AB29)</f>
        <v>82369</v>
      </c>
      <c r="AC31" s="1241">
        <f>AB31/$X31*100</f>
        <v>25.568444611377895</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05"/>
      <c r="C34" s="1405"/>
      <c r="D34" s="1405"/>
      <c r="E34" s="1405"/>
      <c r="F34" s="1405"/>
      <c r="G34" s="1405"/>
      <c r="H34" s="1405"/>
      <c r="I34" s="1405"/>
      <c r="J34" s="1405"/>
      <c r="K34" s="1405"/>
      <c r="L34" s="1405"/>
      <c r="M34" s="1405"/>
      <c r="N34" s="1405"/>
      <c r="O34" s="1405"/>
    </row>
    <row r="35" spans="2:15" s="329" customFormat="1" ht="29.25" customHeight="1" x14ac:dyDescent="0.2">
      <c r="B35" s="1406"/>
      <c r="C35" s="1406"/>
      <c r="D35" s="1406"/>
      <c r="E35" s="1406"/>
      <c r="F35" s="1406"/>
      <c r="G35" s="1406"/>
      <c r="H35" s="1406"/>
      <c r="I35" s="1406"/>
      <c r="J35" s="1406"/>
      <c r="K35" s="1406"/>
      <c r="L35" s="1406"/>
      <c r="M35" s="1406"/>
    </row>
    <row r="36" spans="2:15" s="329" customFormat="1" ht="4.5" customHeight="1" x14ac:dyDescent="0.2">
      <c r="B36" s="1404"/>
      <c r="C36" s="1404"/>
      <c r="D36" s="1404"/>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93">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50</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76"/>
      <c r="C2" s="1376"/>
    </row>
    <row r="3" spans="1:53" s="345" customFormat="1" ht="4.5" customHeight="1" x14ac:dyDescent="0.2">
      <c r="B3" s="1377"/>
      <c r="C3" s="1377"/>
    </row>
    <row r="4" spans="1:53" s="345" customFormat="1" ht="17.25" customHeight="1" x14ac:dyDescent="0.2">
      <c r="A4" s="1378" t="s">
        <v>406</v>
      </c>
      <c r="B4" s="1378"/>
      <c r="C4" s="1378"/>
      <c r="D4" s="1378"/>
      <c r="E4" s="1378"/>
      <c r="F4" s="1378"/>
      <c r="G4" s="1378"/>
      <c r="H4" s="1378"/>
      <c r="I4" s="1378"/>
      <c r="J4" s="1378"/>
      <c r="K4" s="1378"/>
      <c r="L4" s="1378"/>
      <c r="M4" s="1378"/>
      <c r="N4" s="1378"/>
      <c r="O4" s="1378"/>
      <c r="P4" s="1378"/>
      <c r="Q4" s="1378"/>
      <c r="R4" s="1378"/>
      <c r="S4" s="1378"/>
      <c r="T4" s="1378"/>
      <c r="U4" s="1378"/>
      <c r="V4" s="1378"/>
      <c r="W4" s="1378"/>
      <c r="X4" s="1378"/>
      <c r="Y4" s="1378"/>
      <c r="Z4" s="1378"/>
      <c r="AA4" s="1378"/>
      <c r="AB4" s="1378"/>
      <c r="AC4" s="1378"/>
    </row>
    <row r="5" spans="1:53" s="345" customFormat="1" ht="17.25" customHeight="1" x14ac:dyDescent="0.2">
      <c r="B5" s="1379" t="str">
        <f>porsaad!$B$6</f>
        <v>Situación a 31 de julio de 2024</v>
      </c>
      <c r="C5" s="1379"/>
      <c r="D5" s="1379"/>
      <c r="E5" s="1379"/>
      <c r="F5" s="1379"/>
      <c r="G5" s="1379"/>
      <c r="H5" s="1379"/>
      <c r="I5" s="1379"/>
      <c r="J5" s="1379"/>
      <c r="K5" s="1379"/>
      <c r="L5" s="1379"/>
      <c r="M5" s="1379"/>
      <c r="N5" s="1379"/>
      <c r="O5" s="1379"/>
      <c r="P5" s="1379"/>
      <c r="Q5" s="1379"/>
      <c r="R5" s="1379"/>
      <c r="S5" s="1379"/>
      <c r="T5" s="1379"/>
      <c r="U5" s="1379"/>
      <c r="V5" s="1379"/>
      <c r="W5" s="1379"/>
      <c r="X5" s="1379"/>
      <c r="Y5" s="1379"/>
      <c r="Z5" s="1379"/>
      <c r="AA5" s="1379"/>
      <c r="AB5" s="1379"/>
      <c r="AC5" s="1379"/>
    </row>
    <row r="6" spans="1:53" s="345" customFormat="1" ht="6" customHeight="1" x14ac:dyDescent="0.2"/>
    <row r="7" spans="1:53" s="322" customFormat="1" ht="12.75" customHeight="1" x14ac:dyDescent="0.2">
      <c r="A7" s="316"/>
      <c r="B7" s="1380" t="s">
        <v>12</v>
      </c>
      <c r="C7" s="317"/>
      <c r="D7" s="1383" t="s">
        <v>233</v>
      </c>
      <c r="E7" s="1384"/>
      <c r="F7" s="1384"/>
      <c r="G7" s="1384"/>
      <c r="H7" s="1384"/>
      <c r="I7" s="318"/>
      <c r="J7" s="1387"/>
      <c r="K7" s="1387"/>
      <c r="L7" s="1387"/>
      <c r="M7" s="1387"/>
      <c r="N7" s="1387"/>
      <c r="O7" s="1387"/>
      <c r="P7" s="318"/>
      <c r="Q7" s="1387"/>
      <c r="R7" s="1387"/>
      <c r="S7" s="1387"/>
      <c r="T7" s="1387"/>
      <c r="U7" s="1387"/>
      <c r="V7" s="1387"/>
      <c r="W7" s="318"/>
      <c r="X7" s="1387"/>
      <c r="Y7" s="1387"/>
      <c r="Z7" s="1387"/>
      <c r="AA7" s="1387"/>
      <c r="AB7" s="1387"/>
      <c r="AC7" s="1388"/>
      <c r="AD7" s="319"/>
      <c r="AE7" s="319"/>
      <c r="AF7" s="320"/>
      <c r="AG7" s="320"/>
      <c r="AH7" s="320"/>
      <c r="AI7" s="320"/>
      <c r="AJ7" s="320"/>
      <c r="AK7" s="320"/>
      <c r="AL7" s="321"/>
    </row>
    <row r="8" spans="1:53" s="322" customFormat="1" ht="33.75" customHeight="1" x14ac:dyDescent="0.2">
      <c r="A8" s="316"/>
      <c r="B8" s="1381"/>
      <c r="C8" s="317"/>
      <c r="D8" s="1385"/>
      <c r="E8" s="1386"/>
      <c r="F8" s="1386"/>
      <c r="G8" s="1386"/>
      <c r="H8" s="1386"/>
      <c r="I8" s="323"/>
      <c r="J8" s="1389" t="s">
        <v>234</v>
      </c>
      <c r="K8" s="1390"/>
      <c r="L8" s="1390"/>
      <c r="M8" s="1390"/>
      <c r="N8" s="1390"/>
      <c r="O8" s="1391"/>
      <c r="P8" s="317"/>
      <c r="Q8" s="1389" t="s">
        <v>235</v>
      </c>
      <c r="R8" s="1390"/>
      <c r="S8" s="1390"/>
      <c r="T8" s="1390"/>
      <c r="U8" s="1390"/>
      <c r="V8" s="1391"/>
      <c r="W8" s="317"/>
      <c r="X8" s="1389" t="s">
        <v>236</v>
      </c>
      <c r="Y8" s="1390"/>
      <c r="Z8" s="1390"/>
      <c r="AA8" s="1390"/>
      <c r="AB8" s="1390"/>
      <c r="AC8" s="1391"/>
      <c r="AD8" s="319"/>
      <c r="AE8" s="319"/>
      <c r="AF8" s="320"/>
      <c r="AG8" s="320"/>
      <c r="AH8" s="320"/>
      <c r="AI8" s="320"/>
      <c r="AJ8" s="320"/>
      <c r="AK8" s="320"/>
      <c r="AL8" s="321"/>
    </row>
    <row r="9" spans="1:53" s="322" customFormat="1" ht="21.75" customHeight="1" x14ac:dyDescent="0.2">
      <c r="A9" s="316"/>
      <c r="B9" s="1381"/>
      <c r="C9" s="317"/>
      <c r="D9" s="1392" t="s">
        <v>9</v>
      </c>
      <c r="E9" s="1394" t="s">
        <v>24</v>
      </c>
      <c r="F9" s="1395"/>
      <c r="G9" s="1394" t="s">
        <v>23</v>
      </c>
      <c r="H9" s="1396"/>
      <c r="I9" s="323"/>
      <c r="J9" s="1397" t="s">
        <v>9</v>
      </c>
      <c r="K9" s="1400" t="s">
        <v>220</v>
      </c>
      <c r="L9" s="1402" t="s">
        <v>24</v>
      </c>
      <c r="M9" s="1403"/>
      <c r="N9" s="1398" t="s">
        <v>23</v>
      </c>
      <c r="O9" s="1399"/>
      <c r="P9" s="317"/>
      <c r="Q9" s="1397" t="s">
        <v>9</v>
      </c>
      <c r="R9" s="1400" t="s">
        <v>220</v>
      </c>
      <c r="S9" s="1402" t="s">
        <v>24</v>
      </c>
      <c r="T9" s="1403"/>
      <c r="U9" s="1398" t="s">
        <v>23</v>
      </c>
      <c r="V9" s="1399"/>
      <c r="W9" s="317"/>
      <c r="X9" s="1397" t="s">
        <v>9</v>
      </c>
      <c r="Y9" s="1400" t="s">
        <v>220</v>
      </c>
      <c r="Z9" s="1402" t="s">
        <v>24</v>
      </c>
      <c r="AA9" s="1403"/>
      <c r="AB9" s="1398" t="s">
        <v>23</v>
      </c>
      <c r="AC9" s="1399"/>
      <c r="AD9" s="319"/>
      <c r="AE9" s="319"/>
      <c r="AF9" s="320"/>
      <c r="AG9" s="320"/>
      <c r="AH9" s="320"/>
      <c r="AI9" s="320"/>
      <c r="AJ9" s="320"/>
      <c r="AK9" s="320"/>
      <c r="AL9" s="321"/>
    </row>
    <row r="10" spans="1:53" s="322" customFormat="1" ht="36.75" customHeight="1" x14ac:dyDescent="0.2">
      <c r="A10" s="316"/>
      <c r="B10" s="1382"/>
      <c r="C10" s="317"/>
      <c r="D10" s="1393"/>
      <c r="E10" s="407" t="s">
        <v>9</v>
      </c>
      <c r="F10" s="403" t="s">
        <v>220</v>
      </c>
      <c r="G10" s="406" t="s">
        <v>9</v>
      </c>
      <c r="H10" s="888" t="s">
        <v>220</v>
      </c>
      <c r="I10" s="346"/>
      <c r="J10" s="1393"/>
      <c r="K10" s="1401"/>
      <c r="L10" s="404" t="s">
        <v>9</v>
      </c>
      <c r="M10" s="403" t="s">
        <v>221</v>
      </c>
      <c r="N10" s="407" t="s">
        <v>9</v>
      </c>
      <c r="O10" s="402" t="s">
        <v>221</v>
      </c>
      <c r="P10" s="347"/>
      <c r="Q10" s="1393"/>
      <c r="R10" s="1401"/>
      <c r="S10" s="404" t="s">
        <v>9</v>
      </c>
      <c r="T10" s="403" t="s">
        <v>221</v>
      </c>
      <c r="U10" s="407" t="s">
        <v>9</v>
      </c>
      <c r="V10" s="402" t="s">
        <v>221</v>
      </c>
      <c r="W10" s="347"/>
      <c r="X10" s="1393"/>
      <c r="Y10" s="1401"/>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90980</v>
      </c>
      <c r="E12" s="352">
        <f>L12+S12+Z12</f>
        <v>59292</v>
      </c>
      <c r="F12" s="353">
        <f>E12/$D12*100</f>
        <v>65.170367113651352</v>
      </c>
      <c r="G12" s="352">
        <f>N12+U12+AB12</f>
        <v>31688</v>
      </c>
      <c r="H12" s="354">
        <f>G12/$D12*100</f>
        <v>34.829632886348648</v>
      </c>
      <c r="I12" s="350"/>
      <c r="J12" s="355">
        <f>L12+N12</f>
        <v>22177</v>
      </c>
      <c r="K12" s="356">
        <f>J12/$D12*100</f>
        <v>24.375686964167951</v>
      </c>
      <c r="L12" s="357">
        <v>9579</v>
      </c>
      <c r="M12" s="353">
        <v>43.193398566081974</v>
      </c>
      <c r="N12" s="357">
        <v>12598</v>
      </c>
      <c r="O12" s="358">
        <v>56.806601433918026</v>
      </c>
      <c r="P12" s="350"/>
      <c r="Q12" s="355">
        <v>23234</v>
      </c>
      <c r="R12" s="356">
        <v>25.537480765003295</v>
      </c>
      <c r="S12" s="357">
        <v>16817</v>
      </c>
      <c r="T12" s="353">
        <v>72.380993371782736</v>
      </c>
      <c r="U12" s="357">
        <v>6417</v>
      </c>
      <c r="V12" s="358">
        <v>27.619006628217267</v>
      </c>
      <c r="W12" s="350"/>
      <c r="X12" s="355">
        <v>45569</v>
      </c>
      <c r="Y12" s="356">
        <v>50.086832270828751</v>
      </c>
      <c r="Z12" s="357">
        <v>32896</v>
      </c>
      <c r="AA12" s="353">
        <v>72.189427022756703</v>
      </c>
      <c r="AB12" s="357">
        <v>12673</v>
      </c>
      <c r="AC12" s="358">
        <f t="shared" ref="AC12:AC29" si="0">AB12/$X12*100</f>
        <v>27.810572977243304</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14772</v>
      </c>
      <c r="E13" s="365">
        <f t="shared" ref="E13:E29" si="2">L13+S13+Z13</f>
        <v>9505</v>
      </c>
      <c r="F13" s="366">
        <f t="shared" ref="F13:H29" si="3">E13/$D13*100</f>
        <v>64.344706200920669</v>
      </c>
      <c r="G13" s="365">
        <f t="shared" ref="G13:G29" si="4">N13+U13+AB13</f>
        <v>5267</v>
      </c>
      <c r="H13" s="367">
        <f t="shared" si="3"/>
        <v>35.655293799079338</v>
      </c>
      <c r="I13" s="350"/>
      <c r="J13" s="368">
        <f t="shared" ref="J13:J29" si="5">L13+N13</f>
        <v>2941</v>
      </c>
      <c r="K13" s="369">
        <f t="shared" ref="K13:K29" si="6">J13/$D13*100</f>
        <v>19.909287841862984</v>
      </c>
      <c r="L13" s="370">
        <v>1301</v>
      </c>
      <c r="M13" s="371">
        <v>44.236654199251959</v>
      </c>
      <c r="N13" s="370">
        <v>1640</v>
      </c>
      <c r="O13" s="372">
        <v>55.763345800748041</v>
      </c>
      <c r="P13" s="350"/>
      <c r="Q13" s="368">
        <v>3181</v>
      </c>
      <c r="R13" s="369">
        <v>21.533983211481182</v>
      </c>
      <c r="S13" s="370">
        <v>2022</v>
      </c>
      <c r="T13" s="371">
        <v>63.564916692863882</v>
      </c>
      <c r="U13" s="370">
        <v>1159</v>
      </c>
      <c r="V13" s="372">
        <v>36.435083307136118</v>
      </c>
      <c r="W13" s="350"/>
      <c r="X13" s="368">
        <v>8650</v>
      </c>
      <c r="Y13" s="369">
        <v>58.556728946655831</v>
      </c>
      <c r="Z13" s="370">
        <v>6182</v>
      </c>
      <c r="AA13" s="371">
        <v>71.468208092485554</v>
      </c>
      <c r="AB13" s="370">
        <v>2468</v>
      </c>
      <c r="AC13" s="372">
        <f t="shared" si="0"/>
        <v>28.531791907514453</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13504</v>
      </c>
      <c r="E14" s="365">
        <f t="shared" si="2"/>
        <v>8625</v>
      </c>
      <c r="F14" s="366">
        <f t="shared" si="3"/>
        <v>63.869964454976305</v>
      </c>
      <c r="G14" s="365">
        <f t="shared" si="4"/>
        <v>4879</v>
      </c>
      <c r="H14" s="367">
        <f t="shared" si="3"/>
        <v>36.130035545023695</v>
      </c>
      <c r="I14" s="350"/>
      <c r="J14" s="368">
        <f t="shared" si="5"/>
        <v>3300</v>
      </c>
      <c r="K14" s="369">
        <f t="shared" si="6"/>
        <v>24.437203791469194</v>
      </c>
      <c r="L14" s="370">
        <v>1417</v>
      </c>
      <c r="M14" s="371">
        <v>42.939393939393938</v>
      </c>
      <c r="N14" s="370">
        <v>1883</v>
      </c>
      <c r="O14" s="372">
        <v>57.060606060606055</v>
      </c>
      <c r="P14" s="350"/>
      <c r="Q14" s="368">
        <v>3027</v>
      </c>
      <c r="R14" s="369">
        <v>22.41558056872038</v>
      </c>
      <c r="S14" s="370">
        <v>1785</v>
      </c>
      <c r="T14" s="371">
        <v>58.969276511397425</v>
      </c>
      <c r="U14" s="370">
        <v>1242</v>
      </c>
      <c r="V14" s="372">
        <v>41.030723488602575</v>
      </c>
      <c r="W14" s="350"/>
      <c r="X14" s="368">
        <v>7177</v>
      </c>
      <c r="Y14" s="369">
        <v>53.147215639810433</v>
      </c>
      <c r="Z14" s="370">
        <v>5423</v>
      </c>
      <c r="AA14" s="371">
        <v>75.560819283823321</v>
      </c>
      <c r="AB14" s="370">
        <v>1754</v>
      </c>
      <c r="AC14" s="372">
        <f t="shared" si="0"/>
        <v>24.439180716176676</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15048</v>
      </c>
      <c r="E15" s="365">
        <f t="shared" si="2"/>
        <v>9288</v>
      </c>
      <c r="F15" s="366">
        <f t="shared" si="3"/>
        <v>61.722488038277511</v>
      </c>
      <c r="G15" s="365">
        <f t="shared" si="4"/>
        <v>5760</v>
      </c>
      <c r="H15" s="367">
        <f t="shared" si="3"/>
        <v>38.277511961722489</v>
      </c>
      <c r="I15" s="350"/>
      <c r="J15" s="368">
        <f t="shared" si="5"/>
        <v>4118</v>
      </c>
      <c r="K15" s="369">
        <f t="shared" si="6"/>
        <v>27.365762892078681</v>
      </c>
      <c r="L15" s="370">
        <v>1886</v>
      </c>
      <c r="M15" s="371">
        <v>45.798931520155421</v>
      </c>
      <c r="N15" s="370">
        <v>2232</v>
      </c>
      <c r="O15" s="372">
        <v>54.201068479844579</v>
      </c>
      <c r="P15" s="350"/>
      <c r="Q15" s="368">
        <v>3821</v>
      </c>
      <c r="R15" s="369">
        <v>25.392078681552366</v>
      </c>
      <c r="S15" s="370">
        <v>2360</v>
      </c>
      <c r="T15" s="371">
        <v>61.763936142371115</v>
      </c>
      <c r="U15" s="370">
        <v>1461</v>
      </c>
      <c r="V15" s="372">
        <v>38.236063857628892</v>
      </c>
      <c r="W15" s="350"/>
      <c r="X15" s="368">
        <v>7109</v>
      </c>
      <c r="Y15" s="369">
        <v>47.242158426368952</v>
      </c>
      <c r="Z15" s="370">
        <v>5042</v>
      </c>
      <c r="AA15" s="371">
        <v>70.92418061612041</v>
      </c>
      <c r="AB15" s="370">
        <v>2067</v>
      </c>
      <c r="AC15" s="372">
        <f t="shared" si="0"/>
        <v>29.07581938387959</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15828</v>
      </c>
      <c r="E16" s="365">
        <f t="shared" si="2"/>
        <v>9200</v>
      </c>
      <c r="F16" s="366">
        <f t="shared" si="3"/>
        <v>58.124842052059641</v>
      </c>
      <c r="G16" s="365">
        <f t="shared" si="4"/>
        <v>6628</v>
      </c>
      <c r="H16" s="367">
        <f t="shared" si="3"/>
        <v>41.875157947940359</v>
      </c>
      <c r="I16" s="350"/>
      <c r="J16" s="368">
        <f t="shared" si="5"/>
        <v>6226</v>
      </c>
      <c r="K16" s="369">
        <f t="shared" si="6"/>
        <v>39.335355066969932</v>
      </c>
      <c r="L16" s="370">
        <v>2615</v>
      </c>
      <c r="M16" s="371">
        <v>42.001284934147129</v>
      </c>
      <c r="N16" s="370">
        <v>3611</v>
      </c>
      <c r="O16" s="372">
        <v>57.998715065852878</v>
      </c>
      <c r="P16" s="350"/>
      <c r="Q16" s="368">
        <v>3763</v>
      </c>
      <c r="R16" s="369">
        <v>23.774323982815265</v>
      </c>
      <c r="S16" s="370">
        <v>2369</v>
      </c>
      <c r="T16" s="371">
        <v>62.955089024714326</v>
      </c>
      <c r="U16" s="370">
        <v>1394</v>
      </c>
      <c r="V16" s="372">
        <v>37.044910975285674</v>
      </c>
      <c r="W16" s="350"/>
      <c r="X16" s="368">
        <v>5839</v>
      </c>
      <c r="Y16" s="369">
        <v>36.890320950214814</v>
      </c>
      <c r="Z16" s="370">
        <v>4216</v>
      </c>
      <c r="AA16" s="371">
        <v>72.20414454529886</v>
      </c>
      <c r="AB16" s="370">
        <v>1623</v>
      </c>
      <c r="AC16" s="372">
        <f t="shared" si="0"/>
        <v>27.795855454701147</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5097</v>
      </c>
      <c r="E17" s="375">
        <f t="shared" si="2"/>
        <v>3035</v>
      </c>
      <c r="F17" s="376">
        <f t="shared" si="3"/>
        <v>59.544830292328818</v>
      </c>
      <c r="G17" s="375">
        <f t="shared" si="4"/>
        <v>2062</v>
      </c>
      <c r="H17" s="367">
        <f t="shared" si="3"/>
        <v>40.455169707671182</v>
      </c>
      <c r="I17" s="350"/>
      <c r="J17" s="377">
        <f t="shared" si="5"/>
        <v>1465</v>
      </c>
      <c r="K17" s="378">
        <f t="shared" si="6"/>
        <v>28.742397488718851</v>
      </c>
      <c r="L17" s="375">
        <v>643</v>
      </c>
      <c r="M17" s="376">
        <v>43.890784982935152</v>
      </c>
      <c r="N17" s="375">
        <v>822</v>
      </c>
      <c r="O17" s="372">
        <v>56.109215017064848</v>
      </c>
      <c r="P17" s="350"/>
      <c r="Q17" s="377">
        <v>1259</v>
      </c>
      <c r="R17" s="378">
        <v>24.700804394742004</v>
      </c>
      <c r="S17" s="375">
        <v>705</v>
      </c>
      <c r="T17" s="376">
        <v>55.996822875297859</v>
      </c>
      <c r="U17" s="375">
        <v>554</v>
      </c>
      <c r="V17" s="372">
        <v>44.003177124702141</v>
      </c>
      <c r="W17" s="350"/>
      <c r="X17" s="377">
        <v>2373</v>
      </c>
      <c r="Y17" s="378">
        <v>46.556798116539142</v>
      </c>
      <c r="Z17" s="375">
        <v>1687</v>
      </c>
      <c r="AA17" s="376">
        <v>71.091445427728615</v>
      </c>
      <c r="AB17" s="375">
        <v>686</v>
      </c>
      <c r="AC17" s="372">
        <f t="shared" si="0"/>
        <v>28.908554572271388</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49152</v>
      </c>
      <c r="E18" s="365">
        <f t="shared" si="2"/>
        <v>30578</v>
      </c>
      <c r="F18" s="366">
        <f t="shared" si="3"/>
        <v>62.211100260416664</v>
      </c>
      <c r="G18" s="365">
        <f t="shared" si="4"/>
        <v>18574</v>
      </c>
      <c r="H18" s="367">
        <f t="shared" si="3"/>
        <v>37.788899739583329</v>
      </c>
      <c r="I18" s="350"/>
      <c r="J18" s="368">
        <f t="shared" si="5"/>
        <v>9564</v>
      </c>
      <c r="K18" s="369">
        <f t="shared" si="6"/>
        <v>19.4580078125</v>
      </c>
      <c r="L18" s="370">
        <v>4028</v>
      </c>
      <c r="M18" s="371">
        <v>42.116269343370973</v>
      </c>
      <c r="N18" s="370">
        <v>5536</v>
      </c>
      <c r="O18" s="372">
        <v>57.883730656629027</v>
      </c>
      <c r="P18" s="350"/>
      <c r="Q18" s="368">
        <v>9482</v>
      </c>
      <c r="R18" s="369">
        <v>19.291178385416664</v>
      </c>
      <c r="S18" s="370">
        <v>5559</v>
      </c>
      <c r="T18" s="371">
        <v>58.626871967939252</v>
      </c>
      <c r="U18" s="370">
        <v>3923</v>
      </c>
      <c r="V18" s="372">
        <v>41.373128032060748</v>
      </c>
      <c r="W18" s="350"/>
      <c r="X18" s="368">
        <v>30106</v>
      </c>
      <c r="Y18" s="369">
        <v>61.250813802083336</v>
      </c>
      <c r="Z18" s="370">
        <v>20991</v>
      </c>
      <c r="AA18" s="371">
        <v>69.723643127615759</v>
      </c>
      <c r="AB18" s="370">
        <v>9115</v>
      </c>
      <c r="AC18" s="372">
        <f t="shared" si="0"/>
        <v>30.276356872384241</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29413</v>
      </c>
      <c r="E19" s="365">
        <f t="shared" si="2"/>
        <v>18986</v>
      </c>
      <c r="F19" s="366">
        <f t="shared" si="3"/>
        <v>64.549688913065651</v>
      </c>
      <c r="G19" s="365">
        <f t="shared" si="4"/>
        <v>10427</v>
      </c>
      <c r="H19" s="367">
        <f t="shared" si="3"/>
        <v>35.450311086934349</v>
      </c>
      <c r="I19" s="350"/>
      <c r="J19" s="368">
        <f t="shared" si="5"/>
        <v>5750</v>
      </c>
      <c r="K19" s="369">
        <f t="shared" si="6"/>
        <v>19.54917893448475</v>
      </c>
      <c r="L19" s="370">
        <v>2477</v>
      </c>
      <c r="M19" s="371">
        <v>43.078260869565213</v>
      </c>
      <c r="N19" s="370">
        <v>3273</v>
      </c>
      <c r="O19" s="372">
        <v>56.92173913043478</v>
      </c>
      <c r="P19" s="350"/>
      <c r="Q19" s="368">
        <v>6223</v>
      </c>
      <c r="R19" s="369">
        <v>21.157311392921496</v>
      </c>
      <c r="S19" s="370">
        <v>4097</v>
      </c>
      <c r="T19" s="371">
        <v>65.836413305479667</v>
      </c>
      <c r="U19" s="370">
        <v>2126</v>
      </c>
      <c r="V19" s="372">
        <v>34.163586694520326</v>
      </c>
      <c r="W19" s="350"/>
      <c r="X19" s="368">
        <v>17440</v>
      </c>
      <c r="Y19" s="369">
        <v>59.29350967259375</v>
      </c>
      <c r="Z19" s="370">
        <v>12412</v>
      </c>
      <c r="AA19" s="371">
        <v>71.169724770642205</v>
      </c>
      <c r="AB19" s="370">
        <v>5028</v>
      </c>
      <c r="AC19" s="372">
        <f t="shared" si="0"/>
        <v>28.830275229357799</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111395</v>
      </c>
      <c r="E20" s="365">
        <f t="shared" si="2"/>
        <v>69979</v>
      </c>
      <c r="F20" s="366">
        <f t="shared" si="3"/>
        <v>62.820593383904125</v>
      </c>
      <c r="G20" s="365">
        <f t="shared" si="4"/>
        <v>41416</v>
      </c>
      <c r="H20" s="367">
        <f t="shared" si="3"/>
        <v>37.179406616095875</v>
      </c>
      <c r="I20" s="350"/>
      <c r="J20" s="368">
        <f t="shared" si="5"/>
        <v>29117</v>
      </c>
      <c r="K20" s="369">
        <f t="shared" si="6"/>
        <v>26.13851609138651</v>
      </c>
      <c r="L20" s="370">
        <v>13010</v>
      </c>
      <c r="M20" s="371">
        <v>44.681801009719408</v>
      </c>
      <c r="N20" s="370">
        <v>16107</v>
      </c>
      <c r="O20" s="372">
        <v>55.318198990280585</v>
      </c>
      <c r="P20" s="350"/>
      <c r="Q20" s="368">
        <v>26452</v>
      </c>
      <c r="R20" s="369">
        <v>23.746128641321423</v>
      </c>
      <c r="S20" s="370">
        <v>17005</v>
      </c>
      <c r="T20" s="371">
        <v>64.286254347497348</v>
      </c>
      <c r="U20" s="370">
        <v>9447</v>
      </c>
      <c r="V20" s="372">
        <v>35.713745652502652</v>
      </c>
      <c r="W20" s="350"/>
      <c r="X20" s="368">
        <v>55826</v>
      </c>
      <c r="Y20" s="369">
        <v>50.115355267292074</v>
      </c>
      <c r="Z20" s="370">
        <v>39964</v>
      </c>
      <c r="AA20" s="371">
        <v>71.586715867158674</v>
      </c>
      <c r="AB20" s="370">
        <v>15862</v>
      </c>
      <c r="AC20" s="372">
        <f t="shared" si="0"/>
        <v>28.413284132841326</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57069</v>
      </c>
      <c r="E21" s="365">
        <f t="shared" si="2"/>
        <v>34559</v>
      </c>
      <c r="F21" s="366">
        <f t="shared" si="3"/>
        <v>60.556519301196801</v>
      </c>
      <c r="G21" s="365">
        <f t="shared" si="4"/>
        <v>22510</v>
      </c>
      <c r="H21" s="367">
        <f t="shared" si="3"/>
        <v>39.443480698803199</v>
      </c>
      <c r="I21" s="350"/>
      <c r="J21" s="368">
        <f t="shared" si="5"/>
        <v>17496</v>
      </c>
      <c r="K21" s="369">
        <f t="shared" si="6"/>
        <v>30.657624980287018</v>
      </c>
      <c r="L21" s="370">
        <v>6882</v>
      </c>
      <c r="M21" s="371">
        <v>39.334705075445811</v>
      </c>
      <c r="N21" s="370">
        <v>10614</v>
      </c>
      <c r="O21" s="372">
        <v>60.665294924554182</v>
      </c>
      <c r="P21" s="350"/>
      <c r="Q21" s="368">
        <v>12963</v>
      </c>
      <c r="R21" s="369">
        <v>22.714608631656414</v>
      </c>
      <c r="S21" s="370">
        <v>8439</v>
      </c>
      <c r="T21" s="371">
        <v>65.100671140939596</v>
      </c>
      <c r="U21" s="370">
        <v>4524</v>
      </c>
      <c r="V21" s="372">
        <v>34.899328859060404</v>
      </c>
      <c r="W21" s="350"/>
      <c r="X21" s="368">
        <v>26610</v>
      </c>
      <c r="Y21" s="369">
        <v>46.627766388056564</v>
      </c>
      <c r="Z21" s="370">
        <v>19238</v>
      </c>
      <c r="AA21" s="371">
        <v>72.296129274708747</v>
      </c>
      <c r="AB21" s="370">
        <v>7372</v>
      </c>
      <c r="AC21" s="372">
        <f t="shared" si="0"/>
        <v>27.703870725291246</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14098</v>
      </c>
      <c r="E22" s="365">
        <f t="shared" si="2"/>
        <v>8995</v>
      </c>
      <c r="F22" s="366">
        <f t="shared" si="3"/>
        <v>63.803376365441913</v>
      </c>
      <c r="G22" s="365">
        <f t="shared" si="4"/>
        <v>5103</v>
      </c>
      <c r="H22" s="367">
        <f t="shared" si="3"/>
        <v>36.196623634558094</v>
      </c>
      <c r="I22" s="350"/>
      <c r="J22" s="368">
        <f t="shared" si="5"/>
        <v>3439</v>
      </c>
      <c r="K22" s="369">
        <f t="shared" si="6"/>
        <v>24.393530997304584</v>
      </c>
      <c r="L22" s="370">
        <v>1511</v>
      </c>
      <c r="M22" s="371">
        <v>43.937191043908115</v>
      </c>
      <c r="N22" s="370">
        <v>1928</v>
      </c>
      <c r="O22" s="372">
        <v>56.062808956091892</v>
      </c>
      <c r="P22" s="350"/>
      <c r="Q22" s="368">
        <v>3121</v>
      </c>
      <c r="R22" s="369">
        <v>22.137891899560223</v>
      </c>
      <c r="S22" s="370">
        <v>2078</v>
      </c>
      <c r="T22" s="371">
        <v>66.581223966677356</v>
      </c>
      <c r="U22" s="370">
        <v>1043</v>
      </c>
      <c r="V22" s="372">
        <v>33.418776033322651</v>
      </c>
      <c r="W22" s="350"/>
      <c r="X22" s="368">
        <v>7538</v>
      </c>
      <c r="Y22" s="369">
        <v>53.468577103135196</v>
      </c>
      <c r="Z22" s="370">
        <v>5406</v>
      </c>
      <c r="AA22" s="371">
        <v>71.716635712390556</v>
      </c>
      <c r="AB22" s="370">
        <v>2132</v>
      </c>
      <c r="AC22" s="372">
        <f t="shared" si="0"/>
        <v>28.283364287609448</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24500</v>
      </c>
      <c r="E23" s="365">
        <f t="shared" si="2"/>
        <v>14208</v>
      </c>
      <c r="F23" s="366">
        <f t="shared" si="3"/>
        <v>57.991836734693877</v>
      </c>
      <c r="G23" s="365">
        <f t="shared" si="4"/>
        <v>10292</v>
      </c>
      <c r="H23" s="367">
        <f t="shared" si="3"/>
        <v>42.008163265306123</v>
      </c>
      <c r="I23" s="350"/>
      <c r="J23" s="368">
        <f t="shared" si="5"/>
        <v>8778</v>
      </c>
      <c r="K23" s="369">
        <f t="shared" si="6"/>
        <v>35.828571428571429</v>
      </c>
      <c r="L23" s="370">
        <v>3203</v>
      </c>
      <c r="M23" s="371">
        <v>36.488949646844382</v>
      </c>
      <c r="N23" s="370">
        <v>5575</v>
      </c>
      <c r="O23" s="372">
        <v>63.511050353155618</v>
      </c>
      <c r="P23" s="350"/>
      <c r="Q23" s="368">
        <v>4551</v>
      </c>
      <c r="R23" s="369">
        <v>18.575510204081631</v>
      </c>
      <c r="S23" s="370">
        <v>2736</v>
      </c>
      <c r="T23" s="371">
        <v>60.118655240606458</v>
      </c>
      <c r="U23" s="370">
        <v>1815</v>
      </c>
      <c r="V23" s="372">
        <v>39.881344759393542</v>
      </c>
      <c r="W23" s="350"/>
      <c r="X23" s="368">
        <v>11171</v>
      </c>
      <c r="Y23" s="369">
        <v>45.59591836734694</v>
      </c>
      <c r="Z23" s="370">
        <v>8269</v>
      </c>
      <c r="AA23" s="371">
        <v>74.022021305165168</v>
      </c>
      <c r="AB23" s="370">
        <v>2902</v>
      </c>
      <c r="AC23" s="372">
        <f t="shared" si="0"/>
        <v>25.977978694834842</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60609</v>
      </c>
      <c r="E24" s="365">
        <f t="shared" si="2"/>
        <v>40015</v>
      </c>
      <c r="F24" s="366">
        <f t="shared" si="3"/>
        <v>66.021547954924188</v>
      </c>
      <c r="G24" s="365">
        <f t="shared" si="4"/>
        <v>20594</v>
      </c>
      <c r="H24" s="367">
        <f t="shared" si="3"/>
        <v>33.978452045075812</v>
      </c>
      <c r="I24" s="350"/>
      <c r="J24" s="368">
        <f t="shared" si="5"/>
        <v>14443</v>
      </c>
      <c r="K24" s="369">
        <f t="shared" si="6"/>
        <v>23.829794254978633</v>
      </c>
      <c r="L24" s="370">
        <v>6691</v>
      </c>
      <c r="M24" s="371">
        <v>46.32694038634633</v>
      </c>
      <c r="N24" s="370">
        <v>7752</v>
      </c>
      <c r="O24" s="372">
        <v>53.67305961365367</v>
      </c>
      <c r="P24" s="350"/>
      <c r="Q24" s="368">
        <v>13093</v>
      </c>
      <c r="R24" s="369">
        <v>21.602402283489251</v>
      </c>
      <c r="S24" s="370">
        <v>9042</v>
      </c>
      <c r="T24" s="371">
        <v>69.059802948140231</v>
      </c>
      <c r="U24" s="370">
        <v>4051</v>
      </c>
      <c r="V24" s="372">
        <v>30.940197051859776</v>
      </c>
      <c r="W24" s="350"/>
      <c r="X24" s="368">
        <v>33073</v>
      </c>
      <c r="Y24" s="369">
        <v>54.567803461532115</v>
      </c>
      <c r="Z24" s="370">
        <v>24282</v>
      </c>
      <c r="AA24" s="371">
        <v>73.419405557403323</v>
      </c>
      <c r="AB24" s="370">
        <v>8791</v>
      </c>
      <c r="AC24" s="372">
        <f t="shared" si="0"/>
        <v>26.580594442596677</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15928</v>
      </c>
      <c r="E25" s="365">
        <f t="shared" si="2"/>
        <v>9944</v>
      </c>
      <c r="F25" s="366">
        <f t="shared" si="3"/>
        <v>62.430939226519335</v>
      </c>
      <c r="G25" s="365">
        <f t="shared" si="4"/>
        <v>5984</v>
      </c>
      <c r="H25" s="367">
        <f t="shared" si="3"/>
        <v>37.569060773480665</v>
      </c>
      <c r="I25" s="350"/>
      <c r="J25" s="368">
        <f t="shared" si="5"/>
        <v>4413</v>
      </c>
      <c r="K25" s="369">
        <f t="shared" si="6"/>
        <v>27.705926670015067</v>
      </c>
      <c r="L25" s="370">
        <v>1773</v>
      </c>
      <c r="M25" s="371">
        <v>40.176750509857243</v>
      </c>
      <c r="N25" s="370">
        <v>2640</v>
      </c>
      <c r="O25" s="372">
        <v>59.823249490142757</v>
      </c>
      <c r="P25" s="350"/>
      <c r="Q25" s="368">
        <v>4247</v>
      </c>
      <c r="R25" s="369">
        <v>26.663736815670518</v>
      </c>
      <c r="S25" s="370">
        <v>3004</v>
      </c>
      <c r="T25" s="371">
        <v>70.732281610548625</v>
      </c>
      <c r="U25" s="370">
        <v>1243</v>
      </c>
      <c r="V25" s="372">
        <v>29.267718389451375</v>
      </c>
      <c r="W25" s="350"/>
      <c r="X25" s="368">
        <v>7268</v>
      </c>
      <c r="Y25" s="369">
        <v>45.630336514314415</v>
      </c>
      <c r="Z25" s="370">
        <v>5167</v>
      </c>
      <c r="AA25" s="371">
        <v>71.092460099064397</v>
      </c>
      <c r="AB25" s="370">
        <v>2101</v>
      </c>
      <c r="AC25" s="372">
        <f t="shared" si="0"/>
        <v>28.907539900935607</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7125</v>
      </c>
      <c r="E26" s="380">
        <f t="shared" si="2"/>
        <v>4393</v>
      </c>
      <c r="F26" s="381">
        <f t="shared" si="3"/>
        <v>61.656140350877195</v>
      </c>
      <c r="G26" s="380">
        <f t="shared" si="4"/>
        <v>2732</v>
      </c>
      <c r="H26" s="367">
        <f t="shared" si="3"/>
        <v>38.343859649122805</v>
      </c>
      <c r="I26" s="350"/>
      <c r="J26" s="377">
        <f t="shared" si="5"/>
        <v>1672</v>
      </c>
      <c r="K26" s="378">
        <f t="shared" si="6"/>
        <v>23.466666666666665</v>
      </c>
      <c r="L26" s="375">
        <v>683</v>
      </c>
      <c r="M26" s="376">
        <v>40.849282296650721</v>
      </c>
      <c r="N26" s="375">
        <v>989</v>
      </c>
      <c r="O26" s="372">
        <v>59.150717703349287</v>
      </c>
      <c r="P26" s="350"/>
      <c r="Q26" s="377">
        <v>1409</v>
      </c>
      <c r="R26" s="378">
        <v>19.775438596491231</v>
      </c>
      <c r="S26" s="375">
        <v>795</v>
      </c>
      <c r="T26" s="376">
        <v>56.422995031937539</v>
      </c>
      <c r="U26" s="375">
        <v>614</v>
      </c>
      <c r="V26" s="372">
        <v>43.577004968062454</v>
      </c>
      <c r="W26" s="350"/>
      <c r="X26" s="377">
        <v>4044</v>
      </c>
      <c r="Y26" s="378">
        <v>56.757894736842104</v>
      </c>
      <c r="Z26" s="375">
        <v>2915</v>
      </c>
      <c r="AA26" s="376">
        <v>72.082096933728977</v>
      </c>
      <c r="AB26" s="375">
        <v>1129</v>
      </c>
      <c r="AC26" s="372">
        <f t="shared" si="0"/>
        <v>27.917903066271023</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37301</v>
      </c>
      <c r="E27" s="380">
        <f t="shared" si="2"/>
        <v>21679</v>
      </c>
      <c r="F27" s="381">
        <f t="shared" si="3"/>
        <v>58.119085279215035</v>
      </c>
      <c r="G27" s="380">
        <f t="shared" si="4"/>
        <v>15622</v>
      </c>
      <c r="H27" s="367">
        <f t="shared" si="3"/>
        <v>41.880914720784965</v>
      </c>
      <c r="I27" s="350"/>
      <c r="J27" s="377">
        <f t="shared" si="5"/>
        <v>11503</v>
      </c>
      <c r="K27" s="378">
        <f t="shared" si="6"/>
        <v>30.838315326666844</v>
      </c>
      <c r="L27" s="375">
        <v>4447</v>
      </c>
      <c r="M27" s="376">
        <v>38.659480135616796</v>
      </c>
      <c r="N27" s="375">
        <v>7056</v>
      </c>
      <c r="O27" s="372">
        <v>61.340519864383204</v>
      </c>
      <c r="P27" s="350"/>
      <c r="Q27" s="377">
        <v>7802</v>
      </c>
      <c r="R27" s="378">
        <v>20.916329320929734</v>
      </c>
      <c r="S27" s="375">
        <v>4468</v>
      </c>
      <c r="T27" s="376">
        <v>57.267367341707256</v>
      </c>
      <c r="U27" s="375">
        <v>3334</v>
      </c>
      <c r="V27" s="372">
        <v>42.732632658292744</v>
      </c>
      <c r="W27" s="350"/>
      <c r="X27" s="377">
        <v>17996</v>
      </c>
      <c r="Y27" s="378">
        <v>48.245355352403422</v>
      </c>
      <c r="Z27" s="375">
        <v>12764</v>
      </c>
      <c r="AA27" s="376">
        <v>70.926872638364074</v>
      </c>
      <c r="AB27" s="375">
        <v>5232</v>
      </c>
      <c r="AC27" s="372">
        <f t="shared" si="0"/>
        <v>29.073127361635919</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3790</v>
      </c>
      <c r="E28" s="380">
        <f t="shared" si="2"/>
        <v>2472</v>
      </c>
      <c r="F28" s="381">
        <f t="shared" si="3"/>
        <v>65.224274406332455</v>
      </c>
      <c r="G28" s="380">
        <f t="shared" si="4"/>
        <v>1318</v>
      </c>
      <c r="H28" s="382">
        <f t="shared" si="3"/>
        <v>34.775725593667545</v>
      </c>
      <c r="I28" s="350"/>
      <c r="J28" s="377">
        <f t="shared" si="5"/>
        <v>517</v>
      </c>
      <c r="K28" s="378">
        <f t="shared" si="6"/>
        <v>13.641160949868075</v>
      </c>
      <c r="L28" s="375">
        <v>232</v>
      </c>
      <c r="M28" s="376">
        <v>44.874274661508707</v>
      </c>
      <c r="N28" s="375">
        <v>285</v>
      </c>
      <c r="O28" s="383">
        <v>55.125725338491293</v>
      </c>
      <c r="P28" s="350"/>
      <c r="Q28" s="377">
        <v>831</v>
      </c>
      <c r="R28" s="378">
        <v>21.926121372031663</v>
      </c>
      <c r="S28" s="375">
        <v>517</v>
      </c>
      <c r="T28" s="376">
        <v>62.214199759326114</v>
      </c>
      <c r="U28" s="375">
        <v>314</v>
      </c>
      <c r="V28" s="383">
        <v>37.785800240673886</v>
      </c>
      <c r="W28" s="350"/>
      <c r="X28" s="377">
        <v>2442</v>
      </c>
      <c r="Y28" s="378">
        <v>64.432717678100261</v>
      </c>
      <c r="Z28" s="375">
        <v>1723</v>
      </c>
      <c r="AA28" s="376">
        <v>70.556920556920559</v>
      </c>
      <c r="AB28" s="375">
        <v>719</v>
      </c>
      <c r="AC28" s="383">
        <f t="shared" si="0"/>
        <v>29.443079443079444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1246</v>
      </c>
      <c r="E29" s="386">
        <f t="shared" si="2"/>
        <v>685</v>
      </c>
      <c r="F29" s="387">
        <f t="shared" si="3"/>
        <v>54.97592295345104</v>
      </c>
      <c r="G29" s="386">
        <f t="shared" si="4"/>
        <v>561</v>
      </c>
      <c r="H29" s="388">
        <f t="shared" si="3"/>
        <v>45.024077046548953</v>
      </c>
      <c r="I29" s="350"/>
      <c r="J29" s="389">
        <f t="shared" si="5"/>
        <v>659</v>
      </c>
      <c r="K29" s="390">
        <f t="shared" si="6"/>
        <v>52.889245585874804</v>
      </c>
      <c r="L29" s="391">
        <v>240</v>
      </c>
      <c r="M29" s="392">
        <v>36.41881638846737</v>
      </c>
      <c r="N29" s="391">
        <v>419</v>
      </c>
      <c r="O29" s="393">
        <v>63.581183611532623</v>
      </c>
      <c r="P29" s="350"/>
      <c r="Q29" s="389">
        <v>232</v>
      </c>
      <c r="R29" s="390">
        <v>18.619582664526487</v>
      </c>
      <c r="S29" s="391">
        <v>167</v>
      </c>
      <c r="T29" s="392">
        <v>71.982758620689651</v>
      </c>
      <c r="U29" s="391">
        <v>65</v>
      </c>
      <c r="V29" s="393">
        <v>28.017241379310342</v>
      </c>
      <c r="W29" s="350"/>
      <c r="X29" s="389">
        <v>355</v>
      </c>
      <c r="Y29" s="390">
        <v>28.491171749598713</v>
      </c>
      <c r="Z29" s="391">
        <v>278</v>
      </c>
      <c r="AA29" s="392">
        <v>78.309859154929569</v>
      </c>
      <c r="AB29" s="391">
        <v>77</v>
      </c>
      <c r="AC29" s="393">
        <f t="shared" si="0"/>
        <v>21.69014084507042</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4" t="s">
        <v>0</v>
      </c>
      <c r="C31" s="320"/>
      <c r="D31" s="1235">
        <f>J31+Q31+X31</f>
        <v>566855</v>
      </c>
      <c r="E31" s="1236">
        <f>L31+S31+Z31</f>
        <v>355438</v>
      </c>
      <c r="F31" s="1237">
        <f>E31/$D31*100</f>
        <v>62.703513244127684</v>
      </c>
      <c r="G31" s="1236">
        <f>N31+U31+AB31</f>
        <v>211417</v>
      </c>
      <c r="H31" s="1238">
        <f>G31/$D31*100</f>
        <v>37.296486755872316</v>
      </c>
      <c r="I31" s="320"/>
      <c r="J31" s="1239">
        <f>SUM(J12:J29)</f>
        <v>147578</v>
      </c>
      <c r="K31" s="1240">
        <f>J31/$D31*100</f>
        <v>26.034523820024518</v>
      </c>
      <c r="L31" s="1236">
        <f>SUM(L12:L29)</f>
        <v>62618</v>
      </c>
      <c r="M31" s="1237">
        <f>L31/$J31*100</f>
        <v>42.430443562048545</v>
      </c>
      <c r="N31" s="1236">
        <f>SUM(N12:N29)</f>
        <v>84960</v>
      </c>
      <c r="O31" s="1241">
        <f>N31/$J31*100</f>
        <v>57.569556437951455</v>
      </c>
      <c r="P31" s="320"/>
      <c r="Q31" s="1239">
        <f>SUM(Q12:Q29)</f>
        <v>128691</v>
      </c>
      <c r="R31" s="1240">
        <f>Q31/$D31*100</f>
        <v>22.702631184341673</v>
      </c>
      <c r="S31" s="1236">
        <f>SUM(S12:S29)</f>
        <v>83965</v>
      </c>
      <c r="T31" s="1237">
        <f>S31/$Q31*100</f>
        <v>65.245432858552661</v>
      </c>
      <c r="U31" s="1236">
        <f>SUM(U12:U29)</f>
        <v>44726</v>
      </c>
      <c r="V31" s="1241">
        <f>U31/$Q31*100</f>
        <v>34.754567141447346</v>
      </c>
      <c r="W31" s="320"/>
      <c r="X31" s="1239">
        <f>SUM(X12:X29)</f>
        <v>290586</v>
      </c>
      <c r="Y31" s="1240">
        <f>X31/$D31*100</f>
        <v>51.262844995633806</v>
      </c>
      <c r="Z31" s="1236">
        <f>SUM(Z12:Z29)</f>
        <v>208855</v>
      </c>
      <c r="AA31" s="1237">
        <f>Z31/$X31*100</f>
        <v>71.873731012505758</v>
      </c>
      <c r="AB31" s="1236">
        <f>SUM(AB12:AB29)</f>
        <v>81731</v>
      </c>
      <c r="AC31" s="1241">
        <f>AB31/$X31*100</f>
        <v>28.126268987494235</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05"/>
      <c r="C34" s="1405"/>
      <c r="D34" s="1405"/>
      <c r="E34" s="1405"/>
      <c r="F34" s="1405"/>
      <c r="G34" s="1405"/>
      <c r="H34" s="1405"/>
      <c r="I34" s="1405"/>
      <c r="J34" s="1405"/>
      <c r="K34" s="1405"/>
      <c r="L34" s="1405"/>
      <c r="M34" s="1405"/>
      <c r="N34" s="1405"/>
      <c r="O34" s="1405"/>
    </row>
    <row r="35" spans="2:15" s="329" customFormat="1" ht="29.25" customHeight="1" x14ac:dyDescent="0.2">
      <c r="B35" s="1406"/>
      <c r="C35" s="1406"/>
      <c r="D35" s="1406"/>
      <c r="E35" s="1406"/>
      <c r="F35" s="1406"/>
      <c r="G35" s="1406"/>
      <c r="H35" s="1406"/>
      <c r="I35" s="1406"/>
      <c r="J35" s="1406"/>
      <c r="K35" s="1406"/>
      <c r="L35" s="1406"/>
      <c r="M35" s="1406"/>
    </row>
    <row r="36" spans="2:15" s="329" customFormat="1" ht="4.5" customHeight="1" x14ac:dyDescent="0.2">
      <c r="B36" s="1404"/>
      <c r="C36" s="1404"/>
      <c r="D36" s="1404"/>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94">
    <tabColor theme="0"/>
    <pageSetUpPr fitToPage="1"/>
  </sheetPr>
  <dimension ref="A1:BA46"/>
  <sheetViews>
    <sheetView showGridLines="0" zoomScale="80" zoomScaleNormal="8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113</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76"/>
      <c r="C2" s="1376"/>
    </row>
    <row r="3" spans="1:53" s="345" customFormat="1" ht="4.5" customHeight="1" x14ac:dyDescent="0.2">
      <c r="B3" s="1377"/>
      <c r="C3" s="1377"/>
    </row>
    <row r="4" spans="1:53" s="345" customFormat="1" ht="17.25" customHeight="1" x14ac:dyDescent="0.2">
      <c r="A4" s="1378" t="s">
        <v>407</v>
      </c>
      <c r="B4" s="1378"/>
      <c r="C4" s="1378"/>
      <c r="D4" s="1378"/>
      <c r="E4" s="1378"/>
      <c r="F4" s="1378"/>
      <c r="G4" s="1378"/>
      <c r="H4" s="1378"/>
      <c r="I4" s="1378"/>
      <c r="J4" s="1378"/>
      <c r="K4" s="1378"/>
      <c r="L4" s="1378"/>
      <c r="M4" s="1378"/>
      <c r="N4" s="1378"/>
      <c r="O4" s="1378"/>
      <c r="P4" s="1378"/>
      <c r="Q4" s="1378"/>
      <c r="R4" s="1378"/>
      <c r="S4" s="1378"/>
      <c r="T4" s="1378"/>
      <c r="U4" s="1378"/>
      <c r="V4" s="1378"/>
      <c r="W4" s="1378"/>
      <c r="X4" s="1378"/>
      <c r="Y4" s="1378"/>
      <c r="Z4" s="1378"/>
      <c r="AA4" s="1378"/>
      <c r="AB4" s="1378"/>
      <c r="AC4" s="1378"/>
    </row>
    <row r="5" spans="1:53" s="345" customFormat="1" ht="17.25" customHeight="1" x14ac:dyDescent="0.2">
      <c r="B5" s="1379" t="str">
        <f>porsaad!$B$6</f>
        <v>Situación a 31 de julio de 2024</v>
      </c>
      <c r="C5" s="1379"/>
      <c r="D5" s="1379"/>
      <c r="E5" s="1379"/>
      <c r="F5" s="1379"/>
      <c r="G5" s="1379"/>
      <c r="H5" s="1379"/>
      <c r="I5" s="1379"/>
      <c r="J5" s="1379"/>
      <c r="K5" s="1379"/>
      <c r="L5" s="1379"/>
      <c r="M5" s="1379"/>
      <c r="N5" s="1379"/>
      <c r="O5" s="1379"/>
      <c r="P5" s="1379"/>
      <c r="Q5" s="1379"/>
      <c r="R5" s="1379"/>
      <c r="S5" s="1379"/>
      <c r="T5" s="1379"/>
      <c r="U5" s="1379"/>
      <c r="V5" s="1379"/>
      <c r="W5" s="1379"/>
      <c r="X5" s="1379"/>
      <c r="Y5" s="1379"/>
      <c r="Z5" s="1379"/>
      <c r="AA5" s="1379"/>
      <c r="AB5" s="1379"/>
      <c r="AC5" s="1379"/>
    </row>
    <row r="6" spans="1:53" s="345" customFormat="1" ht="6" customHeight="1" x14ac:dyDescent="0.2"/>
    <row r="7" spans="1:53" s="322" customFormat="1" ht="12.75" customHeight="1" x14ac:dyDescent="0.2">
      <c r="A7" s="316"/>
      <c r="B7" s="1380" t="s">
        <v>12</v>
      </c>
      <c r="C7" s="317"/>
      <c r="D7" s="1383" t="s">
        <v>237</v>
      </c>
      <c r="E7" s="1384"/>
      <c r="F7" s="1384"/>
      <c r="G7" s="1384"/>
      <c r="H7" s="1384"/>
      <c r="I7" s="318"/>
      <c r="J7" s="1387"/>
      <c r="K7" s="1387"/>
      <c r="L7" s="1387"/>
      <c r="M7" s="1387"/>
      <c r="N7" s="1387"/>
      <c r="O7" s="1387"/>
      <c r="P7" s="318"/>
      <c r="Q7" s="1387"/>
      <c r="R7" s="1387"/>
      <c r="S7" s="1387"/>
      <c r="T7" s="1387"/>
      <c r="U7" s="1387"/>
      <c r="V7" s="1387"/>
      <c r="W7" s="318"/>
      <c r="X7" s="1387"/>
      <c r="Y7" s="1387"/>
      <c r="Z7" s="1387"/>
      <c r="AA7" s="1387"/>
      <c r="AB7" s="1387"/>
      <c r="AC7" s="1388"/>
      <c r="AD7" s="319"/>
      <c r="AE7" s="319"/>
      <c r="AF7" s="320"/>
      <c r="AG7" s="320"/>
      <c r="AH7" s="320"/>
      <c r="AI7" s="320"/>
      <c r="AJ7" s="320"/>
      <c r="AK7" s="320"/>
      <c r="AL7" s="321"/>
    </row>
    <row r="8" spans="1:53" s="322" customFormat="1" ht="33.75" customHeight="1" x14ac:dyDescent="0.2">
      <c r="A8" s="316"/>
      <c r="B8" s="1381"/>
      <c r="C8" s="317"/>
      <c r="D8" s="1385"/>
      <c r="E8" s="1386"/>
      <c r="F8" s="1386"/>
      <c r="G8" s="1386"/>
      <c r="H8" s="1386"/>
      <c r="I8" s="323"/>
      <c r="J8" s="1389" t="s">
        <v>238</v>
      </c>
      <c r="K8" s="1390"/>
      <c r="L8" s="1390"/>
      <c r="M8" s="1390"/>
      <c r="N8" s="1390"/>
      <c r="O8" s="1391"/>
      <c r="P8" s="317"/>
      <c r="Q8" s="1389" t="s">
        <v>239</v>
      </c>
      <c r="R8" s="1390"/>
      <c r="S8" s="1390"/>
      <c r="T8" s="1390"/>
      <c r="U8" s="1390"/>
      <c r="V8" s="1391"/>
      <c r="W8" s="317"/>
      <c r="X8" s="1389" t="s">
        <v>240</v>
      </c>
      <c r="Y8" s="1390"/>
      <c r="Z8" s="1390"/>
      <c r="AA8" s="1390"/>
      <c r="AB8" s="1390"/>
      <c r="AC8" s="1391"/>
      <c r="AD8" s="319"/>
      <c r="AE8" s="319"/>
      <c r="AF8" s="320"/>
      <c r="AG8" s="320"/>
      <c r="AH8" s="320"/>
      <c r="AI8" s="320"/>
      <c r="AJ8" s="320"/>
      <c r="AK8" s="320"/>
      <c r="AL8" s="321"/>
    </row>
    <row r="9" spans="1:53" s="322" customFormat="1" ht="21.75" customHeight="1" x14ac:dyDescent="0.2">
      <c r="A9" s="316"/>
      <c r="B9" s="1381"/>
      <c r="C9" s="317"/>
      <c r="D9" s="1392" t="s">
        <v>9</v>
      </c>
      <c r="E9" s="1394" t="s">
        <v>24</v>
      </c>
      <c r="F9" s="1395"/>
      <c r="G9" s="1394" t="s">
        <v>23</v>
      </c>
      <c r="H9" s="1396"/>
      <c r="I9" s="323"/>
      <c r="J9" s="1397" t="s">
        <v>9</v>
      </c>
      <c r="K9" s="1400" t="s">
        <v>220</v>
      </c>
      <c r="L9" s="1402" t="s">
        <v>24</v>
      </c>
      <c r="M9" s="1403"/>
      <c r="N9" s="1398" t="s">
        <v>23</v>
      </c>
      <c r="O9" s="1399"/>
      <c r="P9" s="317"/>
      <c r="Q9" s="1397" t="s">
        <v>9</v>
      </c>
      <c r="R9" s="1400" t="s">
        <v>220</v>
      </c>
      <c r="S9" s="1402" t="s">
        <v>24</v>
      </c>
      <c r="T9" s="1403"/>
      <c r="U9" s="1398" t="s">
        <v>23</v>
      </c>
      <c r="V9" s="1399"/>
      <c r="W9" s="317"/>
      <c r="X9" s="1397" t="s">
        <v>9</v>
      </c>
      <c r="Y9" s="1400" t="s">
        <v>220</v>
      </c>
      <c r="Z9" s="1402" t="s">
        <v>24</v>
      </c>
      <c r="AA9" s="1403"/>
      <c r="AB9" s="1398" t="s">
        <v>23</v>
      </c>
      <c r="AC9" s="1399"/>
      <c r="AD9" s="319"/>
      <c r="AE9" s="319"/>
      <c r="AF9" s="320"/>
      <c r="AG9" s="320"/>
      <c r="AH9" s="320"/>
      <c r="AI9" s="320"/>
      <c r="AJ9" s="320"/>
      <c r="AK9" s="320"/>
      <c r="AL9" s="321"/>
    </row>
    <row r="10" spans="1:53" s="322" customFormat="1" ht="36.75" customHeight="1" x14ac:dyDescent="0.2">
      <c r="A10" s="316"/>
      <c r="B10" s="1382"/>
      <c r="C10" s="317"/>
      <c r="D10" s="1393"/>
      <c r="E10" s="407" t="s">
        <v>9</v>
      </c>
      <c r="F10" s="403" t="s">
        <v>220</v>
      </c>
      <c r="G10" s="406" t="s">
        <v>9</v>
      </c>
      <c r="H10" s="888" t="s">
        <v>220</v>
      </c>
      <c r="I10" s="346"/>
      <c r="J10" s="1393"/>
      <c r="K10" s="1401"/>
      <c r="L10" s="404" t="s">
        <v>9</v>
      </c>
      <c r="M10" s="403" t="s">
        <v>221</v>
      </c>
      <c r="N10" s="407" t="s">
        <v>9</v>
      </c>
      <c r="O10" s="402" t="s">
        <v>221</v>
      </c>
      <c r="P10" s="347"/>
      <c r="Q10" s="1393"/>
      <c r="R10" s="1401"/>
      <c r="S10" s="404" t="s">
        <v>9</v>
      </c>
      <c r="T10" s="403" t="s">
        <v>221</v>
      </c>
      <c r="U10" s="407" t="s">
        <v>9</v>
      </c>
      <c r="V10" s="402" t="s">
        <v>221</v>
      </c>
      <c r="W10" s="347"/>
      <c r="X10" s="1393"/>
      <c r="Y10" s="1401"/>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68662</v>
      </c>
      <c r="E12" s="352">
        <f>L12+S12+Z12</f>
        <v>42241</v>
      </c>
      <c r="F12" s="353">
        <f>E12/$D12*100</f>
        <v>61.520200401969063</v>
      </c>
      <c r="G12" s="352">
        <f>N12+U12+AB12</f>
        <v>26421</v>
      </c>
      <c r="H12" s="354">
        <f>G12/$D12*100</f>
        <v>38.479799598030937</v>
      </c>
      <c r="I12" s="350"/>
      <c r="J12" s="355">
        <f>L12+N12</f>
        <v>18106</v>
      </c>
      <c r="K12" s="356">
        <f>J12/$D12*100</f>
        <v>26.369753284203778</v>
      </c>
      <c r="L12" s="357">
        <v>8819</v>
      </c>
      <c r="M12" s="353">
        <v>48.707610736772338</v>
      </c>
      <c r="N12" s="357">
        <v>9287</v>
      </c>
      <c r="O12" s="358">
        <v>51.292389263227655</v>
      </c>
      <c r="P12" s="350"/>
      <c r="Q12" s="355">
        <v>22407</v>
      </c>
      <c r="R12" s="356">
        <v>32.633771227170776</v>
      </c>
      <c r="S12" s="357">
        <v>15370</v>
      </c>
      <c r="T12" s="353">
        <v>68.594635604944884</v>
      </c>
      <c r="U12" s="357">
        <v>7037</v>
      </c>
      <c r="V12" s="358">
        <v>31.40536439505512</v>
      </c>
      <c r="W12" s="350"/>
      <c r="X12" s="355">
        <v>28149</v>
      </c>
      <c r="Y12" s="356">
        <v>40.996475488625435</v>
      </c>
      <c r="Z12" s="357">
        <v>18052</v>
      </c>
      <c r="AA12" s="353">
        <v>64.130164481864355</v>
      </c>
      <c r="AB12" s="357">
        <v>10097</v>
      </c>
      <c r="AC12" s="358">
        <f t="shared" ref="AC12:AC29" si="0">AB12/$X12*100</f>
        <v>35.869835518135638</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7987</v>
      </c>
      <c r="E13" s="365">
        <f t="shared" ref="E13:E29" si="2">L13+S13+Z13</f>
        <v>5048</v>
      </c>
      <c r="F13" s="366">
        <f t="shared" ref="F13:H29" si="3">E13/$D13*100</f>
        <v>63.202704394641295</v>
      </c>
      <c r="G13" s="365">
        <f t="shared" ref="G13:G29" si="4">N13+U13+AB13</f>
        <v>2939</v>
      </c>
      <c r="H13" s="367">
        <f t="shared" si="3"/>
        <v>36.797295605358713</v>
      </c>
      <c r="I13" s="350"/>
      <c r="J13" s="368">
        <f t="shared" ref="J13:J29" si="5">L13+N13</f>
        <v>1545</v>
      </c>
      <c r="K13" s="369">
        <f t="shared" ref="K13:K29" si="6">J13/$D13*100</f>
        <v>19.343933892575436</v>
      </c>
      <c r="L13" s="370">
        <v>720</v>
      </c>
      <c r="M13" s="371">
        <v>46.601941747572816</v>
      </c>
      <c r="N13" s="370">
        <v>825</v>
      </c>
      <c r="O13" s="372">
        <v>53.398058252427184</v>
      </c>
      <c r="P13" s="350"/>
      <c r="Q13" s="368">
        <v>1957</v>
      </c>
      <c r="R13" s="369">
        <v>24.502316263928883</v>
      </c>
      <c r="S13" s="370">
        <v>1295</v>
      </c>
      <c r="T13" s="371">
        <v>66.172713336739903</v>
      </c>
      <c r="U13" s="370">
        <v>662</v>
      </c>
      <c r="V13" s="372">
        <v>33.827286663260089</v>
      </c>
      <c r="W13" s="350"/>
      <c r="X13" s="368">
        <v>4485</v>
      </c>
      <c r="Y13" s="369">
        <v>56.153749843495682</v>
      </c>
      <c r="Z13" s="370">
        <v>3033</v>
      </c>
      <c r="AA13" s="371">
        <v>67.625418060200673</v>
      </c>
      <c r="AB13" s="370">
        <v>1452</v>
      </c>
      <c r="AC13" s="372">
        <f t="shared" si="0"/>
        <v>32.374581939799327</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9088</v>
      </c>
      <c r="E14" s="365">
        <f t="shared" si="2"/>
        <v>5818</v>
      </c>
      <c r="F14" s="366">
        <f t="shared" si="3"/>
        <v>64.01848591549296</v>
      </c>
      <c r="G14" s="365">
        <f t="shared" si="4"/>
        <v>3270</v>
      </c>
      <c r="H14" s="367">
        <f t="shared" si="3"/>
        <v>35.98151408450704</v>
      </c>
      <c r="I14" s="350"/>
      <c r="J14" s="368">
        <f t="shared" si="5"/>
        <v>1800</v>
      </c>
      <c r="K14" s="369">
        <f t="shared" si="6"/>
        <v>19.806338028169016</v>
      </c>
      <c r="L14" s="370">
        <v>826</v>
      </c>
      <c r="M14" s="371">
        <v>45.888888888888893</v>
      </c>
      <c r="N14" s="370">
        <v>974</v>
      </c>
      <c r="O14" s="372">
        <v>54.111111111111107</v>
      </c>
      <c r="P14" s="350"/>
      <c r="Q14" s="368">
        <v>2363</v>
      </c>
      <c r="R14" s="369">
        <v>26.001320422535212</v>
      </c>
      <c r="S14" s="370">
        <v>1568</v>
      </c>
      <c r="T14" s="371">
        <v>66.3563267033432</v>
      </c>
      <c r="U14" s="370">
        <v>795</v>
      </c>
      <c r="V14" s="372">
        <v>33.643673296656793</v>
      </c>
      <c r="W14" s="350"/>
      <c r="X14" s="368">
        <v>4925</v>
      </c>
      <c r="Y14" s="369">
        <v>54.192341549295776</v>
      </c>
      <c r="Z14" s="370">
        <v>3424</v>
      </c>
      <c r="AA14" s="371">
        <v>69.522842639593904</v>
      </c>
      <c r="AB14" s="370">
        <v>1501</v>
      </c>
      <c r="AC14" s="372">
        <f t="shared" si="0"/>
        <v>30.477157360406093</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8033</v>
      </c>
      <c r="E15" s="365">
        <f t="shared" si="2"/>
        <v>4773</v>
      </c>
      <c r="F15" s="366">
        <f t="shared" si="3"/>
        <v>59.417403211751527</v>
      </c>
      <c r="G15" s="365">
        <f t="shared" si="4"/>
        <v>3260</v>
      </c>
      <c r="H15" s="367">
        <f t="shared" si="3"/>
        <v>40.582596788248473</v>
      </c>
      <c r="I15" s="350"/>
      <c r="J15" s="368">
        <f t="shared" si="5"/>
        <v>2719</v>
      </c>
      <c r="K15" s="369">
        <f t="shared" si="6"/>
        <v>33.847877505290676</v>
      </c>
      <c r="L15" s="370">
        <v>1294</v>
      </c>
      <c r="M15" s="371">
        <v>47.591026112541371</v>
      </c>
      <c r="N15" s="370">
        <v>1425</v>
      </c>
      <c r="O15" s="372">
        <v>52.408973887458622</v>
      </c>
      <c r="P15" s="350"/>
      <c r="Q15" s="368">
        <v>2275</v>
      </c>
      <c r="R15" s="369">
        <v>28.320677206523094</v>
      </c>
      <c r="S15" s="370">
        <v>1449</v>
      </c>
      <c r="T15" s="371">
        <v>63.692307692307693</v>
      </c>
      <c r="U15" s="370">
        <v>826</v>
      </c>
      <c r="V15" s="372">
        <v>36.307692307692307</v>
      </c>
      <c r="W15" s="350"/>
      <c r="X15" s="368">
        <v>3039</v>
      </c>
      <c r="Y15" s="369">
        <v>37.831445288186231</v>
      </c>
      <c r="Z15" s="370">
        <v>2030</v>
      </c>
      <c r="AA15" s="371">
        <v>66.798288910825931</v>
      </c>
      <c r="AB15" s="370">
        <v>1009</v>
      </c>
      <c r="AC15" s="372">
        <f t="shared" si="0"/>
        <v>33.201711089174069</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6570</v>
      </c>
      <c r="E16" s="365">
        <f t="shared" si="2"/>
        <v>3735</v>
      </c>
      <c r="F16" s="366">
        <f t="shared" si="3"/>
        <v>56.849315068493155</v>
      </c>
      <c r="G16" s="365">
        <f t="shared" si="4"/>
        <v>2835</v>
      </c>
      <c r="H16" s="367">
        <f t="shared" si="3"/>
        <v>43.150684931506852</v>
      </c>
      <c r="I16" s="350"/>
      <c r="J16" s="368">
        <f t="shared" si="5"/>
        <v>2143</v>
      </c>
      <c r="K16" s="369">
        <f t="shared" si="6"/>
        <v>32.617960426179607</v>
      </c>
      <c r="L16" s="370">
        <v>905</v>
      </c>
      <c r="M16" s="371">
        <v>42.23051796546897</v>
      </c>
      <c r="N16" s="370">
        <v>1238</v>
      </c>
      <c r="O16" s="372">
        <v>57.76948203453103</v>
      </c>
      <c r="P16" s="350"/>
      <c r="Q16" s="368">
        <v>1813</v>
      </c>
      <c r="R16" s="369">
        <v>27.595129375951295</v>
      </c>
      <c r="S16" s="370">
        <v>1117</v>
      </c>
      <c r="T16" s="371">
        <v>61.610590182018754</v>
      </c>
      <c r="U16" s="370">
        <v>696</v>
      </c>
      <c r="V16" s="372">
        <v>38.389409817981246</v>
      </c>
      <c r="W16" s="350"/>
      <c r="X16" s="368">
        <v>2614</v>
      </c>
      <c r="Y16" s="369">
        <v>39.786910197869105</v>
      </c>
      <c r="Z16" s="370">
        <v>1713</v>
      </c>
      <c r="AA16" s="371">
        <v>65.531752104055087</v>
      </c>
      <c r="AB16" s="370">
        <v>901</v>
      </c>
      <c r="AC16" s="372">
        <f t="shared" si="0"/>
        <v>34.468247895944913</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4543</v>
      </c>
      <c r="E17" s="375">
        <f t="shared" si="2"/>
        <v>2659</v>
      </c>
      <c r="F17" s="376">
        <f t="shared" si="3"/>
        <v>58.529605987233104</v>
      </c>
      <c r="G17" s="375">
        <f t="shared" si="4"/>
        <v>1884</v>
      </c>
      <c r="H17" s="367">
        <f t="shared" si="3"/>
        <v>41.470394012766896</v>
      </c>
      <c r="I17" s="350"/>
      <c r="J17" s="377">
        <f t="shared" si="5"/>
        <v>1678</v>
      </c>
      <c r="K17" s="378">
        <f t="shared" si="6"/>
        <v>36.935945410521683</v>
      </c>
      <c r="L17" s="375">
        <v>761</v>
      </c>
      <c r="M17" s="376">
        <v>45.351609058402857</v>
      </c>
      <c r="N17" s="375">
        <v>917</v>
      </c>
      <c r="O17" s="372">
        <v>54.648390941597135</v>
      </c>
      <c r="P17" s="350"/>
      <c r="Q17" s="377">
        <v>979</v>
      </c>
      <c r="R17" s="378">
        <v>21.54963680387409</v>
      </c>
      <c r="S17" s="375">
        <v>608</v>
      </c>
      <c r="T17" s="376">
        <v>62.104187946884579</v>
      </c>
      <c r="U17" s="375">
        <v>371</v>
      </c>
      <c r="V17" s="372">
        <v>37.895812053115421</v>
      </c>
      <c r="W17" s="350"/>
      <c r="X17" s="377">
        <v>1886</v>
      </c>
      <c r="Y17" s="378">
        <v>41.514417785604223</v>
      </c>
      <c r="Z17" s="375">
        <v>1290</v>
      </c>
      <c r="AA17" s="376">
        <v>68.398727465535529</v>
      </c>
      <c r="AB17" s="375">
        <v>596</v>
      </c>
      <c r="AC17" s="372">
        <f t="shared" si="0"/>
        <v>31.601272534464474</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28460</v>
      </c>
      <c r="E18" s="365">
        <f t="shared" si="2"/>
        <v>16501</v>
      </c>
      <c r="F18" s="366">
        <f t="shared" si="3"/>
        <v>57.979620520028107</v>
      </c>
      <c r="G18" s="365">
        <f t="shared" si="4"/>
        <v>11959</v>
      </c>
      <c r="H18" s="367">
        <f t="shared" si="3"/>
        <v>42.020379479971893</v>
      </c>
      <c r="I18" s="350"/>
      <c r="J18" s="368">
        <f t="shared" si="5"/>
        <v>5463</v>
      </c>
      <c r="K18" s="369">
        <f t="shared" si="6"/>
        <v>19.195361911454672</v>
      </c>
      <c r="L18" s="370">
        <v>2403</v>
      </c>
      <c r="M18" s="371">
        <v>43.986820428336074</v>
      </c>
      <c r="N18" s="370">
        <v>3060</v>
      </c>
      <c r="O18" s="372">
        <v>56.013179571663919</v>
      </c>
      <c r="P18" s="350"/>
      <c r="Q18" s="368">
        <v>6203</v>
      </c>
      <c r="R18" s="369">
        <v>21.795502459592413</v>
      </c>
      <c r="S18" s="370">
        <v>3711</v>
      </c>
      <c r="T18" s="371">
        <v>59.825890698049335</v>
      </c>
      <c r="U18" s="370">
        <v>2492</v>
      </c>
      <c r="V18" s="372">
        <v>40.174109301950665</v>
      </c>
      <c r="W18" s="350"/>
      <c r="X18" s="368">
        <v>16794</v>
      </c>
      <c r="Y18" s="369">
        <v>59.009135628952912</v>
      </c>
      <c r="Z18" s="370">
        <v>10387</v>
      </c>
      <c r="AA18" s="371">
        <v>61.849470048826959</v>
      </c>
      <c r="AB18" s="370">
        <v>6407</v>
      </c>
      <c r="AC18" s="372">
        <f t="shared" si="0"/>
        <v>38.150529951173041</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17178</v>
      </c>
      <c r="E19" s="365">
        <f t="shared" si="2"/>
        <v>10283</v>
      </c>
      <c r="F19" s="366">
        <f t="shared" si="3"/>
        <v>59.86145069274653</v>
      </c>
      <c r="G19" s="365">
        <f t="shared" si="4"/>
        <v>6895</v>
      </c>
      <c r="H19" s="367">
        <f t="shared" si="3"/>
        <v>40.138549307253463</v>
      </c>
      <c r="I19" s="350"/>
      <c r="J19" s="368">
        <f t="shared" si="5"/>
        <v>4403</v>
      </c>
      <c r="K19" s="369">
        <f t="shared" si="6"/>
        <v>25.631621841890791</v>
      </c>
      <c r="L19" s="370">
        <v>2110</v>
      </c>
      <c r="M19" s="371">
        <v>47.921871451283216</v>
      </c>
      <c r="N19" s="370">
        <v>2293</v>
      </c>
      <c r="O19" s="372">
        <v>52.078128548716784</v>
      </c>
      <c r="P19" s="350"/>
      <c r="Q19" s="368">
        <v>4571</v>
      </c>
      <c r="R19" s="369">
        <v>26.609616951915239</v>
      </c>
      <c r="S19" s="370">
        <v>2991</v>
      </c>
      <c r="T19" s="371">
        <v>65.434259461824553</v>
      </c>
      <c r="U19" s="370">
        <v>1580</v>
      </c>
      <c r="V19" s="372">
        <v>34.565740538175454</v>
      </c>
      <c r="W19" s="350"/>
      <c r="X19" s="368">
        <v>8204</v>
      </c>
      <c r="Y19" s="369">
        <v>47.758761206193967</v>
      </c>
      <c r="Z19" s="370">
        <v>5182</v>
      </c>
      <c r="AA19" s="371">
        <v>63.164310092637741</v>
      </c>
      <c r="AB19" s="370">
        <v>3022</v>
      </c>
      <c r="AC19" s="372">
        <f t="shared" si="0"/>
        <v>36.835689907362266</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80506</v>
      </c>
      <c r="E20" s="365">
        <f t="shared" si="2"/>
        <v>50240</v>
      </c>
      <c r="F20" s="366">
        <f t="shared" si="3"/>
        <v>62.405286562492236</v>
      </c>
      <c r="G20" s="365">
        <f t="shared" si="4"/>
        <v>30266</v>
      </c>
      <c r="H20" s="367">
        <f t="shared" si="3"/>
        <v>37.594713437507764</v>
      </c>
      <c r="I20" s="350"/>
      <c r="J20" s="368">
        <f t="shared" si="5"/>
        <v>21161</v>
      </c>
      <c r="K20" s="369">
        <f t="shared" si="6"/>
        <v>26.28499739149877</v>
      </c>
      <c r="L20" s="370">
        <v>10274</v>
      </c>
      <c r="M20" s="371">
        <v>48.551580738150371</v>
      </c>
      <c r="N20" s="370">
        <v>10887</v>
      </c>
      <c r="O20" s="372">
        <v>51.448419261849629</v>
      </c>
      <c r="P20" s="350"/>
      <c r="Q20" s="368">
        <v>23014</v>
      </c>
      <c r="R20" s="369">
        <v>28.586689190867759</v>
      </c>
      <c r="S20" s="370">
        <v>15584</v>
      </c>
      <c r="T20" s="371">
        <v>67.715303728165466</v>
      </c>
      <c r="U20" s="370">
        <v>7430</v>
      </c>
      <c r="V20" s="372">
        <v>32.284696271834534</v>
      </c>
      <c r="W20" s="350"/>
      <c r="X20" s="368">
        <v>36331</v>
      </c>
      <c r="Y20" s="369">
        <v>45.128313417633471</v>
      </c>
      <c r="Z20" s="370">
        <v>24382</v>
      </c>
      <c r="AA20" s="371">
        <v>67.11073188186397</v>
      </c>
      <c r="AB20" s="370">
        <v>11949</v>
      </c>
      <c r="AC20" s="372">
        <f t="shared" si="0"/>
        <v>32.88926811813603</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27765</v>
      </c>
      <c r="E21" s="365">
        <f t="shared" si="2"/>
        <v>16358</v>
      </c>
      <c r="F21" s="366">
        <f t="shared" si="3"/>
        <v>58.91590131460471</v>
      </c>
      <c r="G21" s="365">
        <f t="shared" si="4"/>
        <v>11407</v>
      </c>
      <c r="H21" s="367">
        <f t="shared" si="3"/>
        <v>41.084098685395283</v>
      </c>
      <c r="I21" s="350"/>
      <c r="J21" s="368">
        <f t="shared" si="5"/>
        <v>8859</v>
      </c>
      <c r="K21" s="369">
        <f t="shared" si="6"/>
        <v>31.907077255537548</v>
      </c>
      <c r="L21" s="370">
        <v>3934</v>
      </c>
      <c r="M21" s="371">
        <v>44.406817925273735</v>
      </c>
      <c r="N21" s="370">
        <v>4925</v>
      </c>
      <c r="O21" s="372">
        <v>55.593182074726265</v>
      </c>
      <c r="P21" s="350"/>
      <c r="Q21" s="368">
        <v>7646</v>
      </c>
      <c r="R21" s="369">
        <v>27.538267603097427</v>
      </c>
      <c r="S21" s="370">
        <v>4977</v>
      </c>
      <c r="T21" s="371">
        <v>65.092859011247711</v>
      </c>
      <c r="U21" s="370">
        <v>2669</v>
      </c>
      <c r="V21" s="372">
        <v>34.907140988752289</v>
      </c>
      <c r="W21" s="350"/>
      <c r="X21" s="368">
        <v>11260</v>
      </c>
      <c r="Y21" s="369">
        <v>40.554655141365025</v>
      </c>
      <c r="Z21" s="370">
        <v>7447</v>
      </c>
      <c r="AA21" s="371">
        <v>66.136767317939601</v>
      </c>
      <c r="AB21" s="370">
        <v>3813</v>
      </c>
      <c r="AC21" s="372">
        <f t="shared" si="0"/>
        <v>33.863232682060392</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15695</v>
      </c>
      <c r="E22" s="365">
        <f t="shared" si="2"/>
        <v>9700</v>
      </c>
      <c r="F22" s="366">
        <f t="shared" si="3"/>
        <v>61.803122013380055</v>
      </c>
      <c r="G22" s="365">
        <f t="shared" si="4"/>
        <v>5995</v>
      </c>
      <c r="H22" s="367">
        <f t="shared" si="3"/>
        <v>38.196877986619945</v>
      </c>
      <c r="I22" s="350"/>
      <c r="J22" s="368">
        <f t="shared" si="5"/>
        <v>3514</v>
      </c>
      <c r="K22" s="369">
        <f t="shared" si="6"/>
        <v>22.389295954125519</v>
      </c>
      <c r="L22" s="370">
        <v>1720</v>
      </c>
      <c r="M22" s="371">
        <v>48.947068867387593</v>
      </c>
      <c r="N22" s="370">
        <v>1794</v>
      </c>
      <c r="O22" s="372">
        <v>51.052931132612414</v>
      </c>
      <c r="P22" s="350"/>
      <c r="Q22" s="368">
        <v>4424</v>
      </c>
      <c r="R22" s="369">
        <v>28.187320802803441</v>
      </c>
      <c r="S22" s="370">
        <v>2920</v>
      </c>
      <c r="T22" s="371">
        <v>66.003616636528022</v>
      </c>
      <c r="U22" s="370">
        <v>1504</v>
      </c>
      <c r="V22" s="372">
        <v>33.996383363471971</v>
      </c>
      <c r="W22" s="350"/>
      <c r="X22" s="368">
        <v>7757</v>
      </c>
      <c r="Y22" s="369">
        <v>49.423383243071036</v>
      </c>
      <c r="Z22" s="370">
        <v>5060</v>
      </c>
      <c r="AA22" s="371">
        <v>65.231403893257706</v>
      </c>
      <c r="AB22" s="370">
        <v>2697</v>
      </c>
      <c r="AC22" s="372">
        <f t="shared" si="0"/>
        <v>34.768596106742301</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7095</v>
      </c>
      <c r="E23" s="365">
        <f t="shared" si="2"/>
        <v>4310</v>
      </c>
      <c r="F23" s="366">
        <f t="shared" si="3"/>
        <v>60.747004933051443</v>
      </c>
      <c r="G23" s="365">
        <f t="shared" si="4"/>
        <v>2785</v>
      </c>
      <c r="H23" s="367">
        <f t="shared" si="3"/>
        <v>39.252995066948557</v>
      </c>
      <c r="I23" s="350"/>
      <c r="J23" s="368">
        <f t="shared" si="5"/>
        <v>2584</v>
      </c>
      <c r="K23" s="369">
        <f t="shared" si="6"/>
        <v>36.420014094432702</v>
      </c>
      <c r="L23" s="370">
        <v>1151</v>
      </c>
      <c r="M23" s="371">
        <v>44.543343653250773</v>
      </c>
      <c r="N23" s="370">
        <v>1433</v>
      </c>
      <c r="O23" s="372">
        <v>55.45665634674922</v>
      </c>
      <c r="P23" s="350"/>
      <c r="Q23" s="368">
        <v>1256</v>
      </c>
      <c r="R23" s="369">
        <v>17.70260747004933</v>
      </c>
      <c r="S23" s="370">
        <v>746</v>
      </c>
      <c r="T23" s="371">
        <v>59.394904458598731</v>
      </c>
      <c r="U23" s="370">
        <v>510</v>
      </c>
      <c r="V23" s="372">
        <v>40.605095541401276</v>
      </c>
      <c r="W23" s="350"/>
      <c r="X23" s="368">
        <v>3255</v>
      </c>
      <c r="Y23" s="369">
        <v>45.877378435517969</v>
      </c>
      <c r="Z23" s="370">
        <v>2413</v>
      </c>
      <c r="AA23" s="371">
        <v>74.132104454685106</v>
      </c>
      <c r="AB23" s="370">
        <v>842</v>
      </c>
      <c r="AC23" s="372">
        <f t="shared" si="0"/>
        <v>25.867895545314902</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54247</v>
      </c>
      <c r="E24" s="365">
        <f t="shared" si="2"/>
        <v>36712</v>
      </c>
      <c r="F24" s="366">
        <f t="shared" si="3"/>
        <v>67.675631832175057</v>
      </c>
      <c r="G24" s="365">
        <f t="shared" si="4"/>
        <v>17535</v>
      </c>
      <c r="H24" s="367">
        <f t="shared" si="3"/>
        <v>32.324368167824943</v>
      </c>
      <c r="I24" s="350"/>
      <c r="J24" s="368">
        <f t="shared" si="5"/>
        <v>8223</v>
      </c>
      <c r="K24" s="369">
        <f t="shared" si="6"/>
        <v>15.158441941489853</v>
      </c>
      <c r="L24" s="370">
        <v>4173</v>
      </c>
      <c r="M24" s="371">
        <v>50.747902225465161</v>
      </c>
      <c r="N24" s="370">
        <v>4050</v>
      </c>
      <c r="O24" s="372">
        <v>49.252097774534839</v>
      </c>
      <c r="P24" s="350"/>
      <c r="Q24" s="368">
        <v>13200</v>
      </c>
      <c r="R24" s="369">
        <v>24.333142846609029</v>
      </c>
      <c r="S24" s="370">
        <v>9432</v>
      </c>
      <c r="T24" s="371">
        <v>71.454545454545453</v>
      </c>
      <c r="U24" s="370">
        <v>3768</v>
      </c>
      <c r="V24" s="372">
        <v>28.545454545454547</v>
      </c>
      <c r="W24" s="350"/>
      <c r="X24" s="368">
        <v>32824</v>
      </c>
      <c r="Y24" s="369">
        <v>60.508415211901124</v>
      </c>
      <c r="Z24" s="370">
        <v>23107</v>
      </c>
      <c r="AA24" s="371">
        <v>70.3966609797709</v>
      </c>
      <c r="AB24" s="370">
        <v>9717</v>
      </c>
      <c r="AC24" s="372">
        <f t="shared" si="0"/>
        <v>29.603339020229104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7303</v>
      </c>
      <c r="E25" s="365">
        <f t="shared" si="2"/>
        <v>4402</v>
      </c>
      <c r="F25" s="366">
        <f t="shared" si="3"/>
        <v>60.276598658085724</v>
      </c>
      <c r="G25" s="365">
        <f t="shared" si="4"/>
        <v>2901</v>
      </c>
      <c r="H25" s="367">
        <f t="shared" si="3"/>
        <v>39.723401341914283</v>
      </c>
      <c r="I25" s="350"/>
      <c r="J25" s="368">
        <f t="shared" si="5"/>
        <v>2621</v>
      </c>
      <c r="K25" s="369">
        <f t="shared" si="6"/>
        <v>35.889360536765714</v>
      </c>
      <c r="L25" s="370">
        <v>1225</v>
      </c>
      <c r="M25" s="371">
        <v>46.73788630293781</v>
      </c>
      <c r="N25" s="370">
        <v>1396</v>
      </c>
      <c r="O25" s="372">
        <v>53.262113697062183</v>
      </c>
      <c r="P25" s="350"/>
      <c r="Q25" s="368">
        <v>2560</v>
      </c>
      <c r="R25" s="369">
        <v>35.054087361358341</v>
      </c>
      <c r="S25" s="370">
        <v>1779</v>
      </c>
      <c r="T25" s="371">
        <v>69.4921875</v>
      </c>
      <c r="U25" s="370">
        <v>781</v>
      </c>
      <c r="V25" s="372">
        <v>30.507812499999996</v>
      </c>
      <c r="W25" s="350"/>
      <c r="X25" s="368">
        <v>2122</v>
      </c>
      <c r="Y25" s="369">
        <v>29.056552101875944</v>
      </c>
      <c r="Z25" s="370">
        <v>1398</v>
      </c>
      <c r="AA25" s="371">
        <v>65.881244109330822</v>
      </c>
      <c r="AB25" s="370">
        <v>724</v>
      </c>
      <c r="AC25" s="372">
        <f t="shared" si="0"/>
        <v>34.118755890669178</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4879</v>
      </c>
      <c r="E26" s="380">
        <f t="shared" si="2"/>
        <v>2846</v>
      </c>
      <c r="F26" s="381">
        <f t="shared" si="3"/>
        <v>58.331625333060053</v>
      </c>
      <c r="G26" s="380">
        <f t="shared" si="4"/>
        <v>2033</v>
      </c>
      <c r="H26" s="367">
        <f t="shared" si="3"/>
        <v>41.668374666939947</v>
      </c>
      <c r="I26" s="350"/>
      <c r="J26" s="377">
        <f t="shared" si="5"/>
        <v>1654</v>
      </c>
      <c r="K26" s="378">
        <f t="shared" si="6"/>
        <v>33.900389424062311</v>
      </c>
      <c r="L26" s="375">
        <v>810</v>
      </c>
      <c r="M26" s="376">
        <v>48.972188633615474</v>
      </c>
      <c r="N26" s="375">
        <v>844</v>
      </c>
      <c r="O26" s="372">
        <v>51.027811366384526</v>
      </c>
      <c r="P26" s="350"/>
      <c r="Q26" s="377">
        <v>1169</v>
      </c>
      <c r="R26" s="378">
        <v>23.959827833572454</v>
      </c>
      <c r="S26" s="375">
        <v>634</v>
      </c>
      <c r="T26" s="376">
        <v>54.234388366124897</v>
      </c>
      <c r="U26" s="375">
        <v>535</v>
      </c>
      <c r="V26" s="372">
        <v>45.76561163387511</v>
      </c>
      <c r="W26" s="350"/>
      <c r="X26" s="377">
        <v>2056</v>
      </c>
      <c r="Y26" s="378">
        <v>42.139782742365242</v>
      </c>
      <c r="Z26" s="375">
        <v>1402</v>
      </c>
      <c r="AA26" s="376">
        <v>68.190661478599225</v>
      </c>
      <c r="AB26" s="375">
        <v>654</v>
      </c>
      <c r="AC26" s="372">
        <f t="shared" si="0"/>
        <v>31.809338521400775</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32024</v>
      </c>
      <c r="E27" s="380">
        <f t="shared" si="2"/>
        <v>19025</v>
      </c>
      <c r="F27" s="381">
        <f t="shared" si="3"/>
        <v>59.408568573569823</v>
      </c>
      <c r="G27" s="380">
        <f t="shared" si="4"/>
        <v>12999</v>
      </c>
      <c r="H27" s="367">
        <f t="shared" si="3"/>
        <v>40.591431426430177</v>
      </c>
      <c r="I27" s="350"/>
      <c r="J27" s="377">
        <f t="shared" si="5"/>
        <v>8863</v>
      </c>
      <c r="K27" s="378">
        <f t="shared" si="6"/>
        <v>27.676117911566323</v>
      </c>
      <c r="L27" s="375">
        <v>4019</v>
      </c>
      <c r="M27" s="376">
        <v>45.345819699875889</v>
      </c>
      <c r="N27" s="375">
        <v>4844</v>
      </c>
      <c r="O27" s="372">
        <v>54.654180300124111</v>
      </c>
      <c r="P27" s="350"/>
      <c r="Q27" s="377">
        <v>7556</v>
      </c>
      <c r="R27" s="378">
        <v>23.594803897077192</v>
      </c>
      <c r="S27" s="375">
        <v>4501</v>
      </c>
      <c r="T27" s="376">
        <v>59.568554790894659</v>
      </c>
      <c r="U27" s="375">
        <v>3055</v>
      </c>
      <c r="V27" s="372">
        <v>40.431445209105348</v>
      </c>
      <c r="W27" s="350"/>
      <c r="X27" s="377">
        <v>15605</v>
      </c>
      <c r="Y27" s="378">
        <v>48.729078191356486</v>
      </c>
      <c r="Z27" s="375">
        <v>10505</v>
      </c>
      <c r="AA27" s="376">
        <v>67.318167254085225</v>
      </c>
      <c r="AB27" s="375">
        <v>5100</v>
      </c>
      <c r="AC27" s="372">
        <f t="shared" si="0"/>
        <v>32.681832745914768</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4121</v>
      </c>
      <c r="E28" s="380">
        <f t="shared" si="2"/>
        <v>2280</v>
      </c>
      <c r="F28" s="381">
        <f t="shared" si="3"/>
        <v>55.326377092938607</v>
      </c>
      <c r="G28" s="380">
        <f t="shared" si="4"/>
        <v>1841</v>
      </c>
      <c r="H28" s="382">
        <f t="shared" si="3"/>
        <v>44.673622907061393</v>
      </c>
      <c r="I28" s="350"/>
      <c r="J28" s="377">
        <f t="shared" si="5"/>
        <v>1665</v>
      </c>
      <c r="K28" s="378">
        <f t="shared" si="6"/>
        <v>40.402814850764379</v>
      </c>
      <c r="L28" s="375">
        <v>669</v>
      </c>
      <c r="M28" s="376">
        <v>40.18018018018018</v>
      </c>
      <c r="N28" s="375">
        <v>996</v>
      </c>
      <c r="O28" s="383">
        <v>59.81981981981982</v>
      </c>
      <c r="P28" s="350"/>
      <c r="Q28" s="377">
        <v>779</v>
      </c>
      <c r="R28" s="378">
        <v>18.903178840087357</v>
      </c>
      <c r="S28" s="375">
        <v>474</v>
      </c>
      <c r="T28" s="376">
        <v>60.847240051347882</v>
      </c>
      <c r="U28" s="375">
        <v>305</v>
      </c>
      <c r="V28" s="383">
        <v>39.152759948652118</v>
      </c>
      <c r="W28" s="350"/>
      <c r="X28" s="377">
        <v>1677</v>
      </c>
      <c r="Y28" s="378">
        <v>40.694006309148264</v>
      </c>
      <c r="Z28" s="375">
        <v>1137</v>
      </c>
      <c r="AA28" s="376">
        <v>67.799642218246873</v>
      </c>
      <c r="AB28" s="375">
        <v>540</v>
      </c>
      <c r="AC28" s="383">
        <f t="shared" si="0"/>
        <v>32.200357781753134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1360</v>
      </c>
      <c r="E29" s="386">
        <f t="shared" si="2"/>
        <v>812</v>
      </c>
      <c r="F29" s="387">
        <f t="shared" si="3"/>
        <v>59.705882352941174</v>
      </c>
      <c r="G29" s="386">
        <f t="shared" si="4"/>
        <v>548</v>
      </c>
      <c r="H29" s="388">
        <f t="shared" si="3"/>
        <v>40.294117647058826</v>
      </c>
      <c r="I29" s="350"/>
      <c r="J29" s="389">
        <f t="shared" si="5"/>
        <v>697</v>
      </c>
      <c r="K29" s="390">
        <f t="shared" si="6"/>
        <v>51.249999999999993</v>
      </c>
      <c r="L29" s="391">
        <v>325</v>
      </c>
      <c r="M29" s="392">
        <v>46.628407460545198</v>
      </c>
      <c r="N29" s="391">
        <v>372</v>
      </c>
      <c r="O29" s="393">
        <v>53.371592539454802</v>
      </c>
      <c r="P29" s="350"/>
      <c r="Q29" s="389">
        <v>323</v>
      </c>
      <c r="R29" s="390">
        <v>23.75</v>
      </c>
      <c r="S29" s="391">
        <v>224</v>
      </c>
      <c r="T29" s="392">
        <v>69.349845201238395</v>
      </c>
      <c r="U29" s="391">
        <v>99</v>
      </c>
      <c r="V29" s="393">
        <v>30.650154798761609</v>
      </c>
      <c r="W29" s="350"/>
      <c r="X29" s="389">
        <v>340</v>
      </c>
      <c r="Y29" s="390">
        <v>25</v>
      </c>
      <c r="Z29" s="391">
        <v>263</v>
      </c>
      <c r="AA29" s="392">
        <v>77.352941176470594</v>
      </c>
      <c r="AB29" s="391">
        <v>77</v>
      </c>
      <c r="AC29" s="393">
        <f t="shared" si="0"/>
        <v>22.647058823529413</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4" t="s">
        <v>0</v>
      </c>
      <c r="C31" s="320"/>
      <c r="D31" s="1235">
        <f>J31+Q31+X31</f>
        <v>385516</v>
      </c>
      <c r="E31" s="1236">
        <f>L31+S31+Z31</f>
        <v>237743</v>
      </c>
      <c r="F31" s="1237">
        <f>E31/$D31*100</f>
        <v>61.668776393197689</v>
      </c>
      <c r="G31" s="1236">
        <f>N31+U31+AB31</f>
        <v>147773</v>
      </c>
      <c r="H31" s="1238">
        <f>G31/$D31*100</f>
        <v>38.331223606802311</v>
      </c>
      <c r="I31" s="320"/>
      <c r="J31" s="1239">
        <f>SUM(J12:J29)</f>
        <v>97698</v>
      </c>
      <c r="K31" s="1240">
        <f>J31/$D31*100</f>
        <v>25.342138847674285</v>
      </c>
      <c r="L31" s="1236">
        <f>SUM(L12:L29)</f>
        <v>46138</v>
      </c>
      <c r="M31" s="1237">
        <f>L31/$J31*100</f>
        <v>47.225122315707594</v>
      </c>
      <c r="N31" s="1236">
        <f>SUM(N12:N29)</f>
        <v>51560</v>
      </c>
      <c r="O31" s="1241">
        <f>N31/$J31*100</f>
        <v>52.774877684292406</v>
      </c>
      <c r="P31" s="320"/>
      <c r="Q31" s="1239">
        <f>SUM(Q12:Q29)</f>
        <v>104495</v>
      </c>
      <c r="R31" s="1240">
        <f>Q31/$D31*100</f>
        <v>27.10523039251289</v>
      </c>
      <c r="S31" s="1236">
        <f>SUM(S12:S29)</f>
        <v>69380</v>
      </c>
      <c r="T31" s="1237">
        <f>S31/$Q31*100</f>
        <v>66.395521316809408</v>
      </c>
      <c r="U31" s="1236">
        <f>SUM(U12:U29)</f>
        <v>35115</v>
      </c>
      <c r="V31" s="1241">
        <f>U31/$Q31*100</f>
        <v>33.604478683190578</v>
      </c>
      <c r="W31" s="320"/>
      <c r="X31" s="1239">
        <f>SUM(X12:X29)</f>
        <v>183323</v>
      </c>
      <c r="Y31" s="1240">
        <f>X31/$D31*100</f>
        <v>47.552630759812828</v>
      </c>
      <c r="Z31" s="1236">
        <f>SUM(Z12:Z29)</f>
        <v>122225</v>
      </c>
      <c r="AA31" s="1237">
        <f>Z31/$X31*100</f>
        <v>66.671939691146235</v>
      </c>
      <c r="AB31" s="1236">
        <f>SUM(AB12:AB29)</f>
        <v>61098</v>
      </c>
      <c r="AC31" s="1241">
        <f>AB31/$X31*100</f>
        <v>33.328060308853772</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05"/>
      <c r="C34" s="1405"/>
      <c r="D34" s="1405"/>
      <c r="E34" s="1405"/>
      <c r="F34" s="1405"/>
      <c r="G34" s="1405"/>
      <c r="H34" s="1405"/>
      <c r="I34" s="1405"/>
      <c r="J34" s="1405"/>
      <c r="K34" s="1405"/>
      <c r="L34" s="1405"/>
      <c r="M34" s="1405"/>
      <c r="N34" s="1405"/>
      <c r="O34" s="1405"/>
    </row>
    <row r="35" spans="2:15" s="329" customFormat="1" ht="29.25" customHeight="1" x14ac:dyDescent="0.2">
      <c r="B35" s="1406"/>
      <c r="C35" s="1406"/>
      <c r="D35" s="1406"/>
      <c r="E35" s="1406"/>
      <c r="F35" s="1406"/>
      <c r="G35" s="1406"/>
      <c r="H35" s="1406"/>
      <c r="I35" s="1406"/>
      <c r="J35" s="1406"/>
      <c r="K35" s="1406"/>
      <c r="L35" s="1406"/>
      <c r="M35" s="1406"/>
    </row>
    <row r="36" spans="2:15" s="329" customFormat="1" ht="4.5" customHeight="1" x14ac:dyDescent="0.2">
      <c r="B36" s="1404"/>
      <c r="C36" s="1404"/>
      <c r="D36" s="1404"/>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95">
    <tabColor theme="0"/>
    <pageSetUpPr fitToPage="1"/>
  </sheetPr>
  <dimension ref="A1:AL36"/>
  <sheetViews>
    <sheetView showGridLines="0" zoomScaleNormal="10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4" width="16.140625" style="333" customWidth="1"/>
    <col min="5" max="5" width="8.7109375" style="333" customWidth="1"/>
    <col min="6" max="6" width="0.42578125" style="333" customWidth="1"/>
    <col min="7" max="7" width="16.140625" style="333" customWidth="1"/>
    <col min="8" max="8" width="8.7109375" style="333" customWidth="1"/>
    <col min="9" max="9" width="0.42578125" style="333" customWidth="1"/>
    <col min="10" max="10" width="16.140625" style="333" customWidth="1"/>
    <col min="11" max="11" width="8.7109375" style="333" customWidth="1"/>
    <col min="12" max="12" width="0.42578125" style="333" customWidth="1"/>
    <col min="13" max="13" width="16.140625" style="333" customWidth="1"/>
    <col min="14" max="14" width="8.7109375" style="333" customWidth="1"/>
    <col min="15" max="15" width="11.42578125" style="333"/>
    <col min="16" max="18" width="2.42578125" style="333" bestFit="1" customWidth="1"/>
    <col min="19" max="19" width="13" style="333" bestFit="1" customWidth="1"/>
    <col min="20" max="20" width="3.42578125" style="333" bestFit="1" customWidth="1"/>
    <col min="21" max="21" width="3.85546875" style="333" customWidth="1"/>
    <col min="22" max="24" width="2.42578125" style="333" bestFit="1" customWidth="1"/>
    <col min="25" max="25" width="8.42578125" style="333" bestFit="1" customWidth="1"/>
    <col min="26" max="26" width="3.42578125" style="333" bestFit="1" customWidth="1"/>
    <col min="27" max="27" width="3.5703125" style="333" customWidth="1"/>
    <col min="28" max="30" width="2.42578125" style="333" bestFit="1" customWidth="1"/>
    <col min="31" max="31" width="8.42578125" style="333" bestFit="1" customWidth="1"/>
    <col min="32" max="32" width="4.140625" style="333" bestFit="1" customWidth="1"/>
    <col min="33" max="33" width="3.28515625" style="333" customWidth="1"/>
    <col min="34" max="34" width="4.28515625" style="333" bestFit="1" customWidth="1"/>
    <col min="35" max="35" width="2.42578125" style="333" bestFit="1" customWidth="1"/>
    <col min="36" max="36" width="4.28515625" style="333" bestFit="1" customWidth="1"/>
    <col min="37" max="37" width="8.42578125" style="333" bestFit="1" customWidth="1"/>
    <col min="38" max="38" width="4.28515625" style="333" bestFit="1" customWidth="1"/>
    <col min="39" max="16384" width="11.42578125" style="333"/>
  </cols>
  <sheetData>
    <row r="1" spans="1:38" s="340" customFormat="1" ht="15" customHeight="1" x14ac:dyDescent="0.2">
      <c r="B1" s="311"/>
      <c r="C1" s="341"/>
      <c r="F1" s="341"/>
      <c r="G1" s="342" t="s">
        <v>135</v>
      </c>
      <c r="H1" s="342"/>
      <c r="I1" s="342"/>
      <c r="J1" s="342" t="s">
        <v>16</v>
      </c>
      <c r="K1" s="342"/>
      <c r="L1" s="342"/>
      <c r="M1" s="342" t="s">
        <v>15</v>
      </c>
      <c r="N1" s="342"/>
    </row>
    <row r="2" spans="1:38" s="343" customFormat="1" ht="52.5" customHeight="1" x14ac:dyDescent="0.25">
      <c r="B2" s="1376"/>
      <c r="C2" s="1376"/>
    </row>
    <row r="3" spans="1:38" s="345" customFormat="1" ht="4.5" customHeight="1" x14ac:dyDescent="0.2">
      <c r="B3" s="1377"/>
      <c r="C3" s="1377"/>
    </row>
    <row r="4" spans="1:38" s="492" customFormat="1" ht="17.25" customHeight="1" x14ac:dyDescent="0.2">
      <c r="A4" s="1414" t="s">
        <v>408</v>
      </c>
      <c r="B4" s="1414"/>
      <c r="C4" s="1414"/>
      <c r="D4" s="1414"/>
      <c r="E4" s="1414"/>
      <c r="F4" s="1414"/>
      <c r="G4" s="1414"/>
      <c r="H4" s="1414"/>
      <c r="I4" s="1414"/>
      <c r="J4" s="1414"/>
      <c r="K4" s="1414"/>
      <c r="L4" s="1414"/>
      <c r="M4" s="1414"/>
      <c r="N4" s="1414"/>
    </row>
    <row r="5" spans="1:38" s="492" customFormat="1" ht="17.25" customHeight="1" x14ac:dyDescent="0.2">
      <c r="B5" s="1415" t="str">
        <f>porsaad!$B$6</f>
        <v>Situación a 31 de julio de 2024</v>
      </c>
      <c r="C5" s="1415"/>
      <c r="D5" s="1415"/>
      <c r="E5" s="1415"/>
      <c r="F5" s="1415"/>
      <c r="G5" s="1415"/>
      <c r="H5" s="1415"/>
      <c r="I5" s="1415"/>
      <c r="J5" s="1415"/>
      <c r="K5" s="1415"/>
      <c r="L5" s="1415"/>
      <c r="M5" s="1415"/>
      <c r="N5" s="1415"/>
    </row>
    <row r="6" spans="1:38" s="492" customFormat="1" ht="6" customHeight="1" x14ac:dyDescent="0.2"/>
    <row r="7" spans="1:38" s="437" customFormat="1" ht="12.75" customHeight="1" x14ac:dyDescent="0.2">
      <c r="A7" s="488"/>
      <c r="B7" s="1380" t="s">
        <v>12</v>
      </c>
      <c r="D7" s="1383" t="s">
        <v>244</v>
      </c>
      <c r="E7" s="1384"/>
      <c r="F7" s="489"/>
      <c r="G7" s="1433"/>
      <c r="H7" s="1433"/>
      <c r="I7" s="489"/>
      <c r="J7" s="1433"/>
      <c r="K7" s="1433"/>
      <c r="L7" s="489"/>
      <c r="M7" s="1433"/>
      <c r="N7" s="1434"/>
      <c r="O7" s="488"/>
      <c r="P7" s="488"/>
      <c r="W7" s="490"/>
    </row>
    <row r="8" spans="1:38" s="437" customFormat="1" ht="33.75" customHeight="1" x14ac:dyDescent="0.2">
      <c r="A8" s="488"/>
      <c r="B8" s="1381"/>
      <c r="D8" s="1431"/>
      <c r="E8" s="1432"/>
      <c r="F8" s="491"/>
      <c r="G8" s="1389" t="s">
        <v>222</v>
      </c>
      <c r="H8" s="1391"/>
      <c r="J8" s="1389" t="s">
        <v>177</v>
      </c>
      <c r="K8" s="1391"/>
      <c r="M8" s="1389" t="s">
        <v>178</v>
      </c>
      <c r="N8" s="1391"/>
      <c r="O8" s="488"/>
      <c r="P8" s="488"/>
      <c r="W8" s="490"/>
    </row>
    <row r="9" spans="1:38" s="437" customFormat="1" ht="6" customHeight="1" x14ac:dyDescent="0.2">
      <c r="A9" s="488"/>
      <c r="B9" s="1381"/>
      <c r="D9" s="1435" t="s">
        <v>9</v>
      </c>
      <c r="E9" s="1424" t="s">
        <v>218</v>
      </c>
      <c r="G9" s="1429" t="s">
        <v>9</v>
      </c>
      <c r="H9" s="1427" t="s">
        <v>218</v>
      </c>
      <c r="J9" s="1429" t="s">
        <v>9</v>
      </c>
      <c r="K9" s="1427" t="s">
        <v>218</v>
      </c>
      <c r="M9" s="1429" t="s">
        <v>9</v>
      </c>
      <c r="N9" s="1427" t="s">
        <v>218</v>
      </c>
      <c r="O9" s="488"/>
      <c r="P9" s="488"/>
      <c r="W9" s="490"/>
    </row>
    <row r="10" spans="1:38" s="437" customFormat="1" ht="27.75" customHeight="1" x14ac:dyDescent="0.2">
      <c r="A10" s="488"/>
      <c r="B10" s="1382"/>
      <c r="D10" s="1436"/>
      <c r="E10" s="1425"/>
      <c r="F10" s="493"/>
      <c r="G10" s="1430"/>
      <c r="H10" s="1428"/>
      <c r="I10" s="494"/>
      <c r="J10" s="1430"/>
      <c r="K10" s="1428"/>
      <c r="L10" s="494"/>
      <c r="M10" s="1430"/>
      <c r="N10" s="1428"/>
      <c r="O10" s="488"/>
      <c r="P10" s="495"/>
      <c r="Q10" s="496"/>
      <c r="R10" s="496"/>
      <c r="S10" s="496"/>
      <c r="T10" s="496"/>
    </row>
    <row r="11" spans="1:38" s="328" customFormat="1" ht="4.5" customHeight="1" x14ac:dyDescent="0.2">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25">
      <c r="A12" s="330"/>
      <c r="B12" s="349" t="s">
        <v>8</v>
      </c>
      <c r="C12" s="350"/>
      <c r="D12" s="497">
        <f t="shared" ref="D12:D29" si="0">G12+J12+M12</f>
        <v>374894</v>
      </c>
      <c r="E12" s="498">
        <f>D12/'20pobl'!D12*100</f>
        <v>4.3672830859024199</v>
      </c>
      <c r="F12" s="350"/>
      <c r="G12" s="355">
        <v>111656</v>
      </c>
      <c r="H12" s="498">
        <v>1.59142384801144</v>
      </c>
      <c r="I12" s="350"/>
      <c r="J12" s="355">
        <v>86436</v>
      </c>
      <c r="K12" s="498">
        <v>7.5427308846538814</v>
      </c>
      <c r="L12" s="350"/>
      <c r="M12" s="355">
        <v>176802</v>
      </c>
      <c r="N12" s="498">
        <f>M12/'20pobl'!X12*100</f>
        <v>41.887374463679464</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25">
      <c r="A13" s="330"/>
      <c r="B13" s="363" t="s">
        <v>7</v>
      </c>
      <c r="C13" s="350"/>
      <c r="D13" s="499">
        <f t="shared" si="0"/>
        <v>50437</v>
      </c>
      <c r="E13" s="500">
        <f>D13/'20pobl'!D13*100</f>
        <v>3.7603380032192915</v>
      </c>
      <c r="F13" s="350"/>
      <c r="G13" s="368">
        <v>10112</v>
      </c>
      <c r="H13" s="501">
        <v>0.96836069137429259</v>
      </c>
      <c r="I13" s="350"/>
      <c r="J13" s="368">
        <v>9670</v>
      </c>
      <c r="K13" s="501">
        <v>4.811112824824745</v>
      </c>
      <c r="L13" s="350"/>
      <c r="M13" s="368">
        <v>30655</v>
      </c>
      <c r="N13" s="501">
        <f>M13/'20pobl'!X13*100</f>
        <v>31.913343119189648</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25">
      <c r="A14" s="330"/>
      <c r="B14" s="363" t="s">
        <v>37</v>
      </c>
      <c r="C14" s="350"/>
      <c r="D14" s="499">
        <f t="shared" si="0"/>
        <v>41301</v>
      </c>
      <c r="E14" s="500">
        <f>D14/'20pobl'!D14*100</f>
        <v>4.1052223525435858</v>
      </c>
      <c r="F14" s="350"/>
      <c r="G14" s="368">
        <v>9606</v>
      </c>
      <c r="H14" s="501">
        <v>1.317921454296004</v>
      </c>
      <c r="I14" s="350"/>
      <c r="J14" s="368">
        <v>8988</v>
      </c>
      <c r="K14" s="501">
        <v>4.6499596465451241</v>
      </c>
      <c r="L14" s="350"/>
      <c r="M14" s="368">
        <v>22707</v>
      </c>
      <c r="N14" s="501">
        <f>M14/'20pobl'!X14*100</f>
        <v>27.06662057621017</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25">
      <c r="A15" s="330"/>
      <c r="B15" s="363" t="s">
        <v>38</v>
      </c>
      <c r="C15" s="350"/>
      <c r="D15" s="499">
        <f t="shared" si="0"/>
        <v>43076</v>
      </c>
      <c r="E15" s="500">
        <f>D15/'20pobl'!D15*100</f>
        <v>3.5602765834701207</v>
      </c>
      <c r="F15" s="350"/>
      <c r="G15" s="368">
        <v>12159</v>
      </c>
      <c r="H15" s="501">
        <v>1.2034800855174599</v>
      </c>
      <c r="I15" s="350"/>
      <c r="J15" s="368">
        <v>10030</v>
      </c>
      <c r="K15" s="501">
        <v>6.8214586903887486</v>
      </c>
      <c r="L15" s="350"/>
      <c r="M15" s="368">
        <v>20887</v>
      </c>
      <c r="N15" s="501">
        <f>M15/'20pobl'!X15*100</f>
        <v>39.74690770694577</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25">
      <c r="A16" s="330"/>
      <c r="B16" s="363" t="s">
        <v>6</v>
      </c>
      <c r="C16" s="350"/>
      <c r="D16" s="499">
        <f t="shared" si="0"/>
        <v>55884</v>
      </c>
      <c r="E16" s="500">
        <f>D16/'20pobl'!D16*100</f>
        <v>2.5252415707794249</v>
      </c>
      <c r="F16" s="350"/>
      <c r="G16" s="368">
        <v>20850</v>
      </c>
      <c r="H16" s="501">
        <v>1.1415468863692733</v>
      </c>
      <c r="I16" s="350"/>
      <c r="J16" s="368">
        <v>12046</v>
      </c>
      <c r="K16" s="501">
        <v>4.1801279092767194</v>
      </c>
      <c r="L16" s="350"/>
      <c r="M16" s="368">
        <v>22988</v>
      </c>
      <c r="N16" s="501">
        <f>M16/'20pobl'!X16*100</f>
        <v>23.367963079675526</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25">
      <c r="A17" s="330"/>
      <c r="B17" s="363" t="s">
        <v>5</v>
      </c>
      <c r="C17" s="350"/>
      <c r="D17" s="377">
        <f t="shared" si="0"/>
        <v>23141</v>
      </c>
      <c r="E17" s="502">
        <f>D17/'20pobl'!D17*100</f>
        <v>3.9329556907273613</v>
      </c>
      <c r="F17" s="350"/>
      <c r="G17" s="377">
        <v>6400</v>
      </c>
      <c r="H17" s="502">
        <v>1.4215461980302702</v>
      </c>
      <c r="I17" s="350"/>
      <c r="J17" s="377">
        <v>4934</v>
      </c>
      <c r="K17" s="502">
        <v>5.0607723472998609</v>
      </c>
      <c r="L17" s="350"/>
      <c r="M17" s="377">
        <v>11807</v>
      </c>
      <c r="N17" s="502">
        <f>M17/'20pobl'!X17*100</f>
        <v>29.025517478735434</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25">
      <c r="A18" s="330"/>
      <c r="B18" s="363" t="s">
        <v>4</v>
      </c>
      <c r="C18" s="350"/>
      <c r="D18" s="499">
        <f t="shared" si="0"/>
        <v>153594</v>
      </c>
      <c r="E18" s="500">
        <f>D18/'20pobl'!D18*100</f>
        <v>6.4435040774794503</v>
      </c>
      <c r="F18" s="350"/>
      <c r="G18" s="368">
        <v>31300</v>
      </c>
      <c r="H18" s="501">
        <v>1.7859516925743779</v>
      </c>
      <c r="I18" s="350"/>
      <c r="J18" s="368">
        <v>27777</v>
      </c>
      <c r="K18" s="501">
        <v>6.7136203566965813</v>
      </c>
      <c r="L18" s="350"/>
      <c r="M18" s="368">
        <v>94517</v>
      </c>
      <c r="N18" s="501">
        <f>M18/'20pobl'!X18*100</f>
        <v>43.477080889624872</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25">
      <c r="A19" s="330"/>
      <c r="B19" s="363" t="s">
        <v>40</v>
      </c>
      <c r="C19" s="350"/>
      <c r="D19" s="499">
        <f t="shared" si="0"/>
        <v>95703</v>
      </c>
      <c r="E19" s="500">
        <f>D19/'20pobl'!D19*100</f>
        <v>4.5920849715414818</v>
      </c>
      <c r="F19" s="350"/>
      <c r="G19" s="368">
        <v>22262</v>
      </c>
      <c r="H19" s="501">
        <v>1.3253951716131336</v>
      </c>
      <c r="I19" s="350"/>
      <c r="J19" s="368">
        <v>18643</v>
      </c>
      <c r="K19" s="501">
        <v>6.8181984420144097</v>
      </c>
      <c r="L19" s="350"/>
      <c r="M19" s="368">
        <v>54798</v>
      </c>
      <c r="N19" s="501">
        <f>M19/'20pobl'!X19*100</f>
        <v>41.828618536555581</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25">
      <c r="A20" s="330"/>
      <c r="B20" s="363" t="s">
        <v>41</v>
      </c>
      <c r="C20" s="350"/>
      <c r="D20" s="499">
        <f t="shared" si="0"/>
        <v>341024</v>
      </c>
      <c r="E20" s="500">
        <f>D20/'20pobl'!D20*100</f>
        <v>4.3156871273631632</v>
      </c>
      <c r="F20" s="350"/>
      <c r="G20" s="368">
        <v>85859</v>
      </c>
      <c r="H20" s="501">
        <v>1.3472729957433145</v>
      </c>
      <c r="I20" s="350"/>
      <c r="J20" s="368">
        <v>76492</v>
      </c>
      <c r="K20" s="501">
        <v>7.1077461163487827</v>
      </c>
      <c r="L20" s="350"/>
      <c r="M20" s="368">
        <v>178673</v>
      </c>
      <c r="N20" s="501">
        <f>M20/'20pobl'!X20*100</f>
        <v>39.443382356187605</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25">
      <c r="A21" s="330"/>
      <c r="B21" s="363" t="s">
        <v>3</v>
      </c>
      <c r="C21" s="350"/>
      <c r="D21" s="499">
        <f t="shared" si="0"/>
        <v>195460</v>
      </c>
      <c r="E21" s="500">
        <f>D21/'20pobl'!D21*100</f>
        <v>3.7471758628655558</v>
      </c>
      <c r="F21" s="350"/>
      <c r="G21" s="368">
        <v>52757</v>
      </c>
      <c r="H21" s="501">
        <v>1.2655622512840454</v>
      </c>
      <c r="I21" s="350"/>
      <c r="J21" s="368">
        <v>42007</v>
      </c>
      <c r="K21" s="501">
        <v>5.5618078689114974</v>
      </c>
      <c r="L21" s="350"/>
      <c r="M21" s="368">
        <v>100696</v>
      </c>
      <c r="N21" s="501">
        <f>M21/'20pobl'!X21*100</f>
        <v>34.454488842050516</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25">
      <c r="A22" s="330"/>
      <c r="B22" s="363" t="s">
        <v>2</v>
      </c>
      <c r="C22" s="350"/>
      <c r="D22" s="499">
        <f t="shared" si="0"/>
        <v>56412</v>
      </c>
      <c r="E22" s="500">
        <f>D22/'20pobl'!D22*100</f>
        <v>5.3506287548396765</v>
      </c>
      <c r="F22" s="350"/>
      <c r="G22" s="368">
        <v>13142</v>
      </c>
      <c r="H22" s="501">
        <v>1.5948274292842937</v>
      </c>
      <c r="I22" s="350"/>
      <c r="J22" s="368">
        <v>12203</v>
      </c>
      <c r="K22" s="501">
        <v>7.7623276169151696</v>
      </c>
      <c r="L22" s="350"/>
      <c r="M22" s="368">
        <v>31067</v>
      </c>
      <c r="N22" s="501">
        <f>M22/'20pobl'!X22*100</f>
        <v>42.523166208133148</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25">
      <c r="A23" s="330"/>
      <c r="B23" s="363" t="s">
        <v>35</v>
      </c>
      <c r="C23" s="350"/>
      <c r="D23" s="499">
        <f t="shared" si="0"/>
        <v>84084</v>
      </c>
      <c r="E23" s="500">
        <f>D23/'20pobl'!D23*100</f>
        <v>3.1148867313915858</v>
      </c>
      <c r="F23" s="350"/>
      <c r="G23" s="368">
        <v>24516</v>
      </c>
      <c r="H23" s="501">
        <v>1.2323177284658557</v>
      </c>
      <c r="I23" s="350"/>
      <c r="J23" s="368">
        <v>14959</v>
      </c>
      <c r="K23" s="501">
        <v>3.1615365756748304</v>
      </c>
      <c r="L23" s="350"/>
      <c r="M23" s="368">
        <v>44609</v>
      </c>
      <c r="N23" s="501">
        <f>M23/'20pobl'!X23*100</f>
        <v>18.834601386554979</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25">
      <c r="A24" s="330"/>
      <c r="B24" s="363" t="s">
        <v>42</v>
      </c>
      <c r="C24" s="350"/>
      <c r="D24" s="499">
        <f t="shared" si="0"/>
        <v>252333</v>
      </c>
      <c r="E24" s="500">
        <f>D24/'20pobl'!D24*100</f>
        <v>3.6719522961834588</v>
      </c>
      <c r="F24" s="350"/>
      <c r="G24" s="368">
        <v>59500</v>
      </c>
      <c r="H24" s="501">
        <v>1.0614830613171489</v>
      </c>
      <c r="I24" s="350"/>
      <c r="J24" s="368">
        <v>49012</v>
      </c>
      <c r="K24" s="501">
        <v>5.502082421221612</v>
      </c>
      <c r="L24" s="350"/>
      <c r="M24" s="368">
        <v>143821</v>
      </c>
      <c r="N24" s="501">
        <f>M24/'20pobl'!X24*100</f>
        <v>38.275918966967218</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25">
      <c r="A25" s="332"/>
      <c r="B25" s="363" t="s">
        <v>43</v>
      </c>
      <c r="C25" s="350"/>
      <c r="D25" s="499">
        <f t="shared" si="0"/>
        <v>57229</v>
      </c>
      <c r="E25" s="500">
        <f>D25/'20pobl'!D25*100</f>
        <v>3.688167497157941</v>
      </c>
      <c r="F25" s="350"/>
      <c r="G25" s="368">
        <v>20325</v>
      </c>
      <c r="H25" s="501">
        <v>1.5658235230220356</v>
      </c>
      <c r="I25" s="350"/>
      <c r="J25" s="368">
        <v>12710</v>
      </c>
      <c r="K25" s="501">
        <v>6.9703417715965426</v>
      </c>
      <c r="L25" s="350"/>
      <c r="M25" s="368">
        <v>24194</v>
      </c>
      <c r="N25" s="501">
        <f>M25/'20pobl'!X25*100</f>
        <v>33.928396135130207</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25">
      <c r="B26" s="363" t="s">
        <v>44</v>
      </c>
      <c r="C26" s="350"/>
      <c r="D26" s="503">
        <f t="shared" si="0"/>
        <v>21713</v>
      </c>
      <c r="E26" s="504">
        <f>D26/'20pobl'!D26*100</f>
        <v>3.2303560934605859</v>
      </c>
      <c r="F26" s="350"/>
      <c r="G26" s="377">
        <v>5148</v>
      </c>
      <c r="H26" s="502">
        <v>0.96274505770298902</v>
      </c>
      <c r="I26" s="350"/>
      <c r="J26" s="377">
        <v>3999</v>
      </c>
      <c r="K26" s="502">
        <v>4.1787270504393987</v>
      </c>
      <c r="L26" s="350"/>
      <c r="M26" s="377">
        <v>12566</v>
      </c>
      <c r="N26" s="502">
        <f>M26/'20pobl'!X26*100</f>
        <v>30.109021205223435</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25">
      <c r="B27" s="363" t="s">
        <v>45</v>
      </c>
      <c r="C27" s="350"/>
      <c r="D27" s="503">
        <f t="shared" si="0"/>
        <v>115847</v>
      </c>
      <c r="E27" s="504">
        <f>D27/'20pobl'!D27*100</f>
        <v>5.2270403582183294</v>
      </c>
      <c r="F27" s="350"/>
      <c r="G27" s="377">
        <v>30538</v>
      </c>
      <c r="H27" s="502">
        <v>1.8005280479794914</v>
      </c>
      <c r="I27" s="350"/>
      <c r="J27" s="377">
        <v>23313</v>
      </c>
      <c r="K27" s="502">
        <v>6.4522467867462279</v>
      </c>
      <c r="L27" s="350"/>
      <c r="M27" s="377">
        <v>61996</v>
      </c>
      <c r="N27" s="502">
        <f>M27/'20pobl'!X27*100</f>
        <v>39.008859357696565</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25">
      <c r="B28" s="363" t="s">
        <v>46</v>
      </c>
      <c r="C28" s="350"/>
      <c r="D28" s="503">
        <f t="shared" si="0"/>
        <v>14817</v>
      </c>
      <c r="E28" s="504">
        <f>D28/'20pobl'!D28*100</f>
        <v>4.5975263899317991</v>
      </c>
      <c r="F28" s="350"/>
      <c r="G28" s="377">
        <v>3457</v>
      </c>
      <c r="H28" s="502">
        <v>1.3712757981919945</v>
      </c>
      <c r="I28" s="350"/>
      <c r="J28" s="377">
        <v>2764</v>
      </c>
      <c r="K28" s="502">
        <v>5.7462422818652419</v>
      </c>
      <c r="L28" s="350"/>
      <c r="M28" s="377">
        <v>8596</v>
      </c>
      <c r="N28" s="502">
        <f>M28/'20pobl'!X28*100</f>
        <v>38.931159420289859</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25">
      <c r="B29" s="384" t="s">
        <v>1</v>
      </c>
      <c r="C29" s="350"/>
      <c r="D29" s="505">
        <f t="shared" si="0"/>
        <v>5290</v>
      </c>
      <c r="E29" s="506">
        <f>D29/'20pobl'!D29*100</f>
        <v>3.1386276662019048</v>
      </c>
      <c r="F29" s="350"/>
      <c r="G29" s="389">
        <v>2841</v>
      </c>
      <c r="H29" s="507">
        <v>1.920386105083852</v>
      </c>
      <c r="I29" s="350"/>
      <c r="J29" s="389">
        <v>964</v>
      </c>
      <c r="K29" s="507">
        <v>6.1233564123737532</v>
      </c>
      <c r="L29" s="350"/>
      <c r="M29" s="389">
        <v>1485</v>
      </c>
      <c r="N29" s="507">
        <f>M29/'20pobl'!X29*100</f>
        <v>30.536705737199259</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2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25">
      <c r="B31" s="1242" t="s">
        <v>0</v>
      </c>
      <c r="C31" s="320"/>
      <c r="D31" s="1248">
        <f>G31+J31+M31</f>
        <v>1982239</v>
      </c>
      <c r="E31" s="1249">
        <f>D31/'20pobl'!D31*100</f>
        <v>4.1223336141741767</v>
      </c>
      <c r="F31" s="320"/>
      <c r="G31" s="1248">
        <f>SUM(G12:G29)</f>
        <v>522428</v>
      </c>
      <c r="H31" s="1249">
        <f>G31/'20pobl'!J31*100</f>
        <v>1.3605751507549237</v>
      </c>
      <c r="I31" s="320"/>
      <c r="J31" s="1248">
        <f>SUM(J12:J29)</f>
        <v>416947</v>
      </c>
      <c r="K31" s="1249">
        <f>J31/'20pobl'!Q31*100</f>
        <v>6.1172501680623697</v>
      </c>
      <c r="L31" s="320"/>
      <c r="M31" s="1248">
        <f>SUM(M12:M29)</f>
        <v>1042864</v>
      </c>
      <c r="N31" s="1249">
        <f>M31/'20pobl'!X31*100</f>
        <v>36.313266621492595</v>
      </c>
      <c r="O31" s="359"/>
      <c r="P31" s="360"/>
      <c r="Q31" s="360"/>
      <c r="T31" s="395"/>
      <c r="V31" s="360"/>
      <c r="W31" s="360"/>
      <c r="Z31" s="395"/>
      <c r="AB31" s="360"/>
      <c r="AC31" s="360"/>
      <c r="AF31" s="395"/>
      <c r="AH31" s="360"/>
      <c r="AI31" s="360"/>
      <c r="AL31" s="395"/>
    </row>
    <row r="32" spans="1:38" s="496" customFormat="1" ht="5.25" customHeight="1" x14ac:dyDescent="0.2">
      <c r="B32" s="397" t="s">
        <v>39</v>
      </c>
      <c r="C32" s="509"/>
      <c r="F32" s="509"/>
    </row>
    <row r="33" spans="2:14" s="496" customFormat="1" ht="5.25" customHeight="1" x14ac:dyDescent="0.2">
      <c r="B33" s="397" t="s">
        <v>47</v>
      </c>
      <c r="C33" s="509"/>
      <c r="F33" s="509"/>
    </row>
    <row r="34" spans="2:14" s="496" customFormat="1" ht="13.5" customHeight="1" x14ac:dyDescent="0.2">
      <c r="B34" s="1419" t="str">
        <f>'24solcasaad_pobl'!B34:N34</f>
        <v xml:space="preserve">(1) Cifras INE de población referidas al 01/01/2023. Publicado Censo de Población Anual el 13/12/2023 </v>
      </c>
      <c r="C34" s="1426"/>
      <c r="D34" s="1426"/>
      <c r="E34" s="1426"/>
      <c r="F34" s="1426"/>
      <c r="G34" s="1426"/>
      <c r="H34" s="1426"/>
      <c r="I34" s="1426"/>
      <c r="J34" s="1426"/>
      <c r="K34" s="1426"/>
      <c r="L34" s="1426"/>
      <c r="M34" s="1426"/>
      <c r="N34" s="1426"/>
    </row>
    <row r="35" spans="2:14" ht="29.25" customHeight="1" x14ac:dyDescent="0.2">
      <c r="B35" s="1423"/>
      <c r="C35" s="1423"/>
      <c r="D35" s="1423"/>
      <c r="E35" s="510"/>
    </row>
    <row r="36" spans="2:14" ht="4.5" customHeight="1" x14ac:dyDescent="0.2">
      <c r="B36" s="1413"/>
      <c r="C36" s="1413"/>
      <c r="D36" s="1413"/>
      <c r="E36" s="452"/>
    </row>
  </sheetData>
  <mergeCells count="23">
    <mergeCell ref="B2:C2"/>
    <mergeCell ref="B3:C3"/>
    <mergeCell ref="A4:N4"/>
    <mergeCell ref="B5:N5"/>
    <mergeCell ref="B7:B10"/>
    <mergeCell ref="D7:E8"/>
    <mergeCell ref="G7:H7"/>
    <mergeCell ref="J7:K7"/>
    <mergeCell ref="M7:N7"/>
    <mergeCell ref="G8:H8"/>
    <mergeCell ref="B34:N34"/>
    <mergeCell ref="B35:D35"/>
    <mergeCell ref="B36:D36"/>
    <mergeCell ref="J8:K8"/>
    <mergeCell ref="M8:N8"/>
    <mergeCell ref="D9:D10"/>
    <mergeCell ref="E9:E10"/>
    <mergeCell ref="G9:G10"/>
    <mergeCell ref="H9:H10"/>
    <mergeCell ref="J9:J10"/>
    <mergeCell ref="K9:K10"/>
    <mergeCell ref="M9:M10"/>
    <mergeCell ref="N9:N10"/>
  </mergeCells>
  <printOptions horizontalCentered="1"/>
  <pageMargins left="0" right="0" top="0.43307086614173229" bottom="0.43307086614173229" header="0" footer="0"/>
  <pageSetup paperSize="9" scale="96" orientation="landscape" r:id="rId1"/>
  <headerFooter alignWithMargins="0"/>
  <rowBreaks count="2" manualBreakCount="2">
    <brk id="34" max="25" man="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6">
    <tabColor theme="0"/>
    <pageSetUpPr fitToPage="1"/>
  </sheetPr>
  <dimension ref="A1:T43"/>
  <sheetViews>
    <sheetView topLeftCell="A6" zoomScaleNormal="100" workbookViewId="0">
      <selection activeCell="A33" sqref="A33:XFD33"/>
    </sheetView>
  </sheetViews>
  <sheetFormatPr baseColWidth="10" defaultColWidth="11.42578125" defaultRowHeight="15" x14ac:dyDescent="0.2"/>
  <cols>
    <col min="1" max="1" width="2" style="212" customWidth="1"/>
    <col min="2" max="2" width="4.5703125" style="212" customWidth="1"/>
    <col min="3" max="3" width="13.42578125" style="212" customWidth="1"/>
    <col min="4" max="4" width="0.85546875" style="212" customWidth="1"/>
    <col min="5" max="5" width="7" style="212" customWidth="1"/>
    <col min="6" max="6" width="7.140625" style="212" customWidth="1"/>
    <col min="7" max="7" width="7" style="212" customWidth="1"/>
    <col min="8" max="8" width="7.140625" style="212" customWidth="1"/>
    <col min="9" max="9" width="7" style="212" customWidth="1"/>
    <col min="10" max="10" width="7.140625" style="212" customWidth="1"/>
    <col min="11" max="11" width="7" style="212" customWidth="1"/>
    <col min="12" max="12" width="7.140625" style="212" customWidth="1"/>
    <col min="13" max="13" width="7" style="212" customWidth="1"/>
    <col min="14" max="14" width="7.140625" style="212" customWidth="1"/>
    <col min="15" max="15" width="7" style="209" customWidth="1"/>
    <col min="16" max="16" width="5.28515625" style="212" customWidth="1"/>
    <col min="17" max="17" width="7" style="209" customWidth="1"/>
    <col min="18" max="18" width="7.140625" style="212" customWidth="1"/>
    <col min="19" max="19" width="2.85546875" style="212" customWidth="1"/>
    <col min="20" max="20" width="11.140625" style="212" customWidth="1"/>
    <col min="21" max="16384" width="11.42578125" style="212"/>
  </cols>
  <sheetData>
    <row r="1" spans="1:20" s="209" customFormat="1" ht="13.5" customHeight="1" x14ac:dyDescent="0.2"/>
    <row r="2" spans="1:20" s="211" customFormat="1" ht="66.75" customHeight="1" x14ac:dyDescent="0.2">
      <c r="A2" s="210"/>
      <c r="B2" s="1356"/>
      <c r="C2" s="1356"/>
      <c r="D2" s="1356"/>
      <c r="E2" s="1356"/>
      <c r="F2" s="1356"/>
      <c r="G2" s="1356"/>
      <c r="H2" s="1356"/>
      <c r="I2" s="1356"/>
      <c r="J2" s="1356"/>
      <c r="K2" s="1356"/>
      <c r="L2" s="1356"/>
      <c r="M2" s="1356"/>
      <c r="N2" s="1356"/>
      <c r="O2" s="1356"/>
      <c r="P2" s="1356"/>
      <c r="Q2" s="1356"/>
      <c r="R2" s="1356"/>
      <c r="S2" s="210"/>
      <c r="T2" s="210"/>
    </row>
    <row r="3" spans="1:20" x14ac:dyDescent="0.2">
      <c r="C3" s="1357" t="s">
        <v>315</v>
      </c>
      <c r="D3" s="1357"/>
      <c r="E3" s="1357"/>
    </row>
    <row r="5" spans="1:20" ht="23.25" customHeight="1" x14ac:dyDescent="0.2">
      <c r="B5" s="1358" t="s">
        <v>291</v>
      </c>
      <c r="C5" s="1359"/>
      <c r="D5" s="1359"/>
      <c r="E5" s="1359"/>
      <c r="F5" s="1359"/>
      <c r="G5" s="1359"/>
      <c r="H5" s="1359"/>
      <c r="I5" s="1359"/>
      <c r="J5" s="1359"/>
      <c r="K5" s="1359"/>
      <c r="L5" s="1359"/>
      <c r="M5" s="1359"/>
      <c r="N5" s="1359"/>
      <c r="O5" s="1359"/>
      <c r="P5" s="1359"/>
      <c r="Q5" s="1360">
        <v>45504</v>
      </c>
      <c r="R5" s="1361"/>
      <c r="S5" s="1361"/>
    </row>
    <row r="6" spans="1:20" ht="18.95" customHeight="1" x14ac:dyDescent="0.2">
      <c r="B6" s="213"/>
      <c r="C6" s="213"/>
      <c r="D6" s="213"/>
      <c r="E6" s="213"/>
      <c r="F6" s="213"/>
      <c r="G6" s="213"/>
      <c r="H6" s="213"/>
      <c r="I6" s="213"/>
      <c r="J6" s="213"/>
      <c r="K6" s="213"/>
      <c r="L6" s="213"/>
      <c r="M6" s="213"/>
      <c r="N6" s="213"/>
      <c r="O6" s="213"/>
      <c r="P6" s="213"/>
      <c r="Q6" s="213"/>
      <c r="R6" s="213"/>
      <c r="S6" s="213"/>
    </row>
    <row r="7" spans="1:20" ht="18.75" customHeight="1" x14ac:dyDescent="0.2">
      <c r="B7" s="1355" t="s">
        <v>316</v>
      </c>
      <c r="C7" s="1355"/>
      <c r="D7" s="1355"/>
      <c r="E7" s="1355"/>
      <c r="F7" s="1355"/>
      <c r="G7" s="1355"/>
      <c r="H7" s="1355"/>
      <c r="I7" s="1355"/>
      <c r="J7" s="1355"/>
      <c r="K7" s="1355"/>
      <c r="L7" s="1355"/>
      <c r="M7" s="1355"/>
      <c r="N7" s="1355"/>
      <c r="O7" s="1355"/>
      <c r="P7" s="1355"/>
      <c r="Q7" s="1355"/>
      <c r="R7" s="1355"/>
      <c r="S7" s="1355"/>
    </row>
    <row r="8" spans="1:20" ht="18.75" customHeight="1" x14ac:dyDescent="0.2">
      <c r="B8" s="1354" t="s">
        <v>317</v>
      </c>
      <c r="C8" s="1354"/>
      <c r="D8" s="1354"/>
      <c r="E8" s="1354"/>
      <c r="F8" s="1354"/>
      <c r="G8" s="1354"/>
      <c r="H8" s="1354"/>
      <c r="I8" s="1354"/>
      <c r="J8" s="1354"/>
      <c r="K8" s="1354"/>
      <c r="L8" s="1354"/>
      <c r="M8" s="1354"/>
      <c r="N8" s="1354"/>
      <c r="O8" s="1354"/>
      <c r="P8" s="1354"/>
      <c r="Q8" s="1354"/>
      <c r="R8" s="1354"/>
      <c r="S8" s="1354"/>
      <c r="T8" s="1354"/>
    </row>
    <row r="9" spans="1:20" ht="18.75" customHeight="1" x14ac:dyDescent="0.2">
      <c r="B9" s="1354" t="s">
        <v>318</v>
      </c>
      <c r="C9" s="1354"/>
      <c r="D9" s="1354"/>
      <c r="E9" s="1354"/>
      <c r="F9" s="1354"/>
      <c r="G9" s="1354"/>
      <c r="H9" s="1354"/>
      <c r="I9" s="1354"/>
      <c r="J9" s="1354"/>
      <c r="K9" s="1354"/>
      <c r="L9" s="1354"/>
      <c r="M9" s="1354"/>
      <c r="N9" s="1354"/>
      <c r="O9" s="1354"/>
      <c r="P9" s="1354"/>
      <c r="Q9" s="1354"/>
      <c r="R9" s="1354"/>
      <c r="S9" s="1354"/>
      <c r="T9" s="1354"/>
    </row>
    <row r="10" spans="1:20" ht="18.75" customHeight="1" x14ac:dyDescent="0.2">
      <c r="B10" s="1354" t="s">
        <v>319</v>
      </c>
      <c r="C10" s="1354"/>
      <c r="D10" s="1354"/>
      <c r="E10" s="1354"/>
      <c r="F10" s="1354"/>
      <c r="G10" s="1354"/>
      <c r="H10" s="1354"/>
      <c r="I10" s="1354"/>
      <c r="J10" s="1354"/>
      <c r="K10" s="1354"/>
      <c r="L10" s="1354"/>
      <c r="M10" s="1354"/>
      <c r="N10" s="1354"/>
      <c r="O10" s="1354"/>
      <c r="P10" s="1354"/>
      <c r="Q10" s="1354"/>
      <c r="R10" s="1354"/>
      <c r="S10" s="1354"/>
      <c r="T10" s="1354"/>
    </row>
    <row r="11" spans="1:20" ht="18.75" customHeight="1" x14ac:dyDescent="0.2">
      <c r="B11" s="1354" t="s">
        <v>320</v>
      </c>
      <c r="C11" s="1354"/>
      <c r="D11" s="1354"/>
      <c r="E11" s="1354"/>
      <c r="F11" s="1354"/>
      <c r="G11" s="1354"/>
      <c r="H11" s="1354"/>
      <c r="I11" s="1354"/>
      <c r="J11" s="1354"/>
      <c r="K11" s="1354"/>
      <c r="L11" s="1354"/>
      <c r="M11" s="1354"/>
      <c r="N11" s="1354"/>
      <c r="O11" s="1354"/>
      <c r="P11" s="1354"/>
      <c r="Q11" s="1354"/>
      <c r="R11" s="1354"/>
      <c r="S11" s="1354"/>
      <c r="T11" s="1354"/>
    </row>
    <row r="12" spans="1:20" ht="18.75" customHeight="1" x14ac:dyDescent="0.2">
      <c r="B12" s="1354" t="s">
        <v>321</v>
      </c>
      <c r="C12" s="1354"/>
      <c r="D12" s="1354"/>
      <c r="E12" s="1354"/>
      <c r="F12" s="1354"/>
      <c r="G12" s="1354"/>
      <c r="H12" s="1354"/>
      <c r="I12" s="1354"/>
      <c r="J12" s="1354"/>
      <c r="K12" s="1354"/>
      <c r="L12" s="1354"/>
      <c r="M12" s="1354"/>
      <c r="N12" s="1354"/>
      <c r="O12" s="1354"/>
      <c r="P12" s="1354"/>
      <c r="Q12" s="1354"/>
      <c r="R12" s="1354"/>
      <c r="S12" s="1354"/>
      <c r="T12" s="1354"/>
    </row>
    <row r="13" spans="1:20" ht="18.75" customHeight="1" x14ac:dyDescent="0.2">
      <c r="B13" s="1354" t="s">
        <v>322</v>
      </c>
      <c r="C13" s="1354"/>
      <c r="D13" s="1354"/>
      <c r="E13" s="1354"/>
      <c r="F13" s="1354"/>
      <c r="G13" s="1354"/>
      <c r="H13" s="1354"/>
      <c r="I13" s="1354"/>
      <c r="J13" s="1354"/>
      <c r="K13" s="1354"/>
      <c r="L13" s="1354"/>
      <c r="M13" s="1354"/>
      <c r="N13" s="1354"/>
      <c r="O13" s="1354"/>
      <c r="P13" s="1354"/>
      <c r="Q13" s="1354"/>
      <c r="R13" s="1354"/>
      <c r="S13" s="1354"/>
      <c r="T13" s="1354"/>
    </row>
    <row r="14" spans="1:20" ht="18.75" customHeight="1" x14ac:dyDescent="0.2">
      <c r="B14" s="214"/>
      <c r="C14" s="214"/>
      <c r="D14" s="214"/>
      <c r="E14" s="214"/>
      <c r="F14" s="214"/>
      <c r="G14" s="214"/>
      <c r="H14" s="214"/>
      <c r="I14" s="214"/>
      <c r="J14" s="214"/>
      <c r="K14" s="214"/>
      <c r="L14" s="214"/>
      <c r="M14" s="214"/>
      <c r="N14" s="214"/>
      <c r="O14" s="214"/>
      <c r="P14" s="214"/>
      <c r="Q14" s="214"/>
      <c r="R14" s="214"/>
      <c r="S14" s="214"/>
    </row>
    <row r="15" spans="1:20" ht="18.75" customHeight="1" x14ac:dyDescent="0.2">
      <c r="B15" s="1355" t="s">
        <v>323</v>
      </c>
      <c r="C15" s="1355"/>
      <c r="D15" s="1355"/>
      <c r="E15" s="1355"/>
      <c r="F15" s="1355"/>
      <c r="G15" s="1355"/>
      <c r="H15" s="1355"/>
      <c r="I15" s="1355"/>
      <c r="J15" s="1355"/>
      <c r="K15" s="1355"/>
      <c r="L15" s="1355"/>
      <c r="M15" s="1355"/>
      <c r="N15" s="1355"/>
      <c r="O15" s="1355"/>
      <c r="P15" s="1355"/>
      <c r="Q15" s="1355"/>
      <c r="R15" s="1355"/>
      <c r="S15" s="1355"/>
    </row>
    <row r="16" spans="1:20" ht="18.75" customHeight="1" x14ac:dyDescent="0.2">
      <c r="B16" s="1354" t="s">
        <v>324</v>
      </c>
      <c r="C16" s="1354"/>
      <c r="D16" s="1354"/>
      <c r="E16" s="1354"/>
      <c r="F16" s="1354"/>
      <c r="G16" s="1354"/>
      <c r="H16" s="1354"/>
      <c r="I16" s="1354"/>
      <c r="J16" s="1354"/>
      <c r="K16" s="1354"/>
      <c r="L16" s="1354"/>
      <c r="M16" s="1354"/>
      <c r="N16" s="1354"/>
      <c r="O16" s="1354"/>
      <c r="P16" s="1354"/>
      <c r="Q16" s="1354"/>
      <c r="R16" s="1354"/>
      <c r="S16" s="1354"/>
    </row>
    <row r="17" spans="2:20" ht="18.75" customHeight="1" x14ac:dyDescent="0.2">
      <c r="B17" s="1354" t="s">
        <v>325</v>
      </c>
      <c r="C17" s="1354"/>
      <c r="D17" s="1354"/>
      <c r="E17" s="1354"/>
      <c r="F17" s="1354"/>
      <c r="G17" s="1354"/>
      <c r="H17" s="1354"/>
      <c r="I17" s="1354"/>
      <c r="J17" s="1354"/>
      <c r="K17" s="1354"/>
      <c r="L17" s="1354"/>
      <c r="M17" s="1354"/>
      <c r="N17" s="1354"/>
      <c r="O17" s="1354"/>
      <c r="P17" s="1354"/>
      <c r="Q17" s="1354"/>
      <c r="R17" s="1354"/>
      <c r="S17" s="1354"/>
      <c r="T17" s="214"/>
    </row>
    <row r="18" spans="2:20" ht="18.75" customHeight="1" x14ac:dyDescent="0.2">
      <c r="B18" s="1354" t="s">
        <v>326</v>
      </c>
      <c r="C18" s="1354"/>
      <c r="D18" s="1354"/>
      <c r="E18" s="1354"/>
      <c r="F18" s="1354"/>
      <c r="G18" s="1354"/>
      <c r="H18" s="1354"/>
      <c r="I18" s="1354"/>
      <c r="J18" s="1354"/>
      <c r="K18" s="1354"/>
      <c r="L18" s="1354"/>
      <c r="M18" s="1354"/>
      <c r="N18" s="1354"/>
      <c r="O18" s="1354"/>
      <c r="P18" s="1354"/>
      <c r="Q18" s="1354"/>
      <c r="R18" s="1354"/>
      <c r="S18" s="1354"/>
      <c r="T18" s="214"/>
    </row>
    <row r="19" spans="2:20" ht="18.75" customHeight="1" x14ac:dyDescent="0.2">
      <c r="B19" s="214"/>
      <c r="C19" s="214"/>
      <c r="D19" s="214"/>
      <c r="E19" s="214"/>
      <c r="F19" s="214"/>
      <c r="G19" s="214"/>
      <c r="H19" s="214"/>
      <c r="I19" s="214"/>
      <c r="J19" s="214"/>
      <c r="K19" s="214"/>
      <c r="L19" s="214"/>
      <c r="M19" s="214"/>
      <c r="N19" s="214"/>
      <c r="O19" s="214"/>
      <c r="P19" s="214"/>
      <c r="Q19" s="214"/>
      <c r="R19" s="214"/>
      <c r="S19" s="214"/>
    </row>
    <row r="20" spans="2:20" ht="18.75" customHeight="1" x14ac:dyDescent="0.2">
      <c r="B20" s="1355" t="s">
        <v>327</v>
      </c>
      <c r="C20" s="1355"/>
      <c r="D20" s="1355"/>
      <c r="E20" s="1355"/>
      <c r="F20" s="1355"/>
      <c r="G20" s="1355"/>
      <c r="H20" s="1355"/>
      <c r="I20" s="1355"/>
      <c r="J20" s="1355"/>
      <c r="K20" s="1355"/>
      <c r="L20" s="1355"/>
      <c r="M20" s="1355"/>
      <c r="N20" s="1355"/>
      <c r="O20" s="1355"/>
      <c r="P20" s="1355"/>
      <c r="Q20" s="1355"/>
      <c r="R20" s="1355"/>
      <c r="S20" s="1355"/>
    </row>
    <row r="21" spans="2:20" ht="18.75" customHeight="1" x14ac:dyDescent="0.2">
      <c r="B21" s="1354" t="s">
        <v>328</v>
      </c>
      <c r="C21" s="1354"/>
      <c r="D21" s="1354"/>
      <c r="E21" s="1354"/>
      <c r="F21" s="1354"/>
      <c r="G21" s="1354"/>
      <c r="H21" s="1354"/>
      <c r="I21" s="1354"/>
      <c r="J21" s="1354"/>
      <c r="K21" s="1354"/>
      <c r="L21" s="1354"/>
      <c r="M21" s="1354"/>
      <c r="N21" s="1354"/>
      <c r="O21" s="1354"/>
      <c r="P21" s="1354"/>
      <c r="Q21" s="1354"/>
      <c r="R21" s="1354"/>
      <c r="S21" s="1354"/>
    </row>
    <row r="22" spans="2:20" ht="18.75" customHeight="1" x14ac:dyDescent="0.2">
      <c r="B22" s="214"/>
      <c r="C22" s="214"/>
      <c r="D22" s="214"/>
      <c r="E22" s="214"/>
      <c r="F22" s="214"/>
      <c r="G22" s="214"/>
      <c r="H22" s="214"/>
      <c r="I22" s="214"/>
      <c r="J22" s="214"/>
      <c r="K22" s="214"/>
      <c r="L22" s="214"/>
      <c r="M22" s="214"/>
      <c r="N22" s="214"/>
      <c r="O22" s="214"/>
      <c r="P22" s="214"/>
      <c r="Q22" s="214"/>
      <c r="R22" s="214"/>
      <c r="S22" s="214"/>
    </row>
    <row r="23" spans="2:20" ht="18.75" customHeight="1" x14ac:dyDescent="0.2">
      <c r="B23" s="1355" t="s">
        <v>329</v>
      </c>
      <c r="C23" s="1355"/>
      <c r="D23" s="1355"/>
      <c r="E23" s="1355"/>
      <c r="F23" s="1355"/>
      <c r="G23" s="1355"/>
      <c r="H23" s="1355"/>
      <c r="I23" s="1355"/>
      <c r="J23" s="1355"/>
      <c r="K23" s="1355"/>
      <c r="L23" s="1355"/>
      <c r="M23" s="1355"/>
      <c r="N23" s="1355"/>
      <c r="O23" s="1355"/>
      <c r="P23" s="1355"/>
      <c r="Q23" s="1355"/>
      <c r="R23" s="1355"/>
      <c r="S23" s="1355"/>
    </row>
    <row r="24" spans="2:20" ht="18.75" customHeight="1" x14ac:dyDescent="0.2">
      <c r="B24" s="1354" t="s">
        <v>329</v>
      </c>
      <c r="C24" s="1354"/>
      <c r="D24" s="1354"/>
      <c r="E24" s="1354"/>
      <c r="F24" s="1354"/>
      <c r="G24" s="1354"/>
      <c r="H24" s="1354"/>
      <c r="I24" s="1354"/>
      <c r="J24" s="1354"/>
      <c r="K24" s="1354"/>
      <c r="L24" s="1354"/>
      <c r="M24" s="1354"/>
      <c r="N24" s="1354"/>
      <c r="O24" s="1354"/>
      <c r="P24" s="1354"/>
      <c r="Q24" s="1354"/>
      <c r="R24" s="1354"/>
      <c r="S24" s="1354"/>
    </row>
    <row r="25" spans="2:20" ht="18.75" customHeight="1" x14ac:dyDescent="0.2">
      <c r="B25" s="1354" t="s">
        <v>330</v>
      </c>
      <c r="C25" s="1354"/>
      <c r="D25" s="1354"/>
      <c r="E25" s="1354"/>
      <c r="F25" s="1354"/>
      <c r="G25" s="1354"/>
      <c r="H25" s="1354"/>
      <c r="I25" s="1354"/>
      <c r="J25" s="1354"/>
      <c r="K25" s="1354"/>
      <c r="L25" s="1354"/>
      <c r="M25" s="1354"/>
      <c r="N25" s="1354"/>
      <c r="O25" s="1354"/>
      <c r="P25" s="1354"/>
      <c r="Q25" s="1354"/>
      <c r="R25" s="1354"/>
      <c r="S25" s="1354"/>
    </row>
    <row r="26" spans="2:20" ht="18.75" customHeight="1" x14ac:dyDescent="0.2">
      <c r="B26" s="214"/>
      <c r="C26" s="214"/>
      <c r="D26" s="214"/>
      <c r="E26" s="214"/>
      <c r="F26" s="214"/>
      <c r="G26" s="214"/>
      <c r="H26" s="214"/>
      <c r="I26" s="214"/>
      <c r="J26" s="214"/>
      <c r="K26" s="214"/>
      <c r="L26" s="214"/>
      <c r="M26" s="214"/>
      <c r="N26" s="214"/>
      <c r="O26" s="214"/>
      <c r="P26" s="214"/>
      <c r="Q26" s="214"/>
      <c r="R26" s="214"/>
      <c r="S26" s="214"/>
    </row>
    <row r="27" spans="2:20" ht="18.75" customHeight="1" x14ac:dyDescent="0.2">
      <c r="B27" s="1355" t="s">
        <v>331</v>
      </c>
      <c r="C27" s="1355"/>
      <c r="D27" s="1355"/>
      <c r="E27" s="1355"/>
      <c r="F27" s="1355"/>
      <c r="G27" s="1355"/>
      <c r="H27" s="1355"/>
      <c r="I27" s="1355"/>
      <c r="J27" s="1355"/>
      <c r="K27" s="1355"/>
      <c r="L27" s="1355"/>
      <c r="M27" s="1355"/>
      <c r="N27" s="1355"/>
      <c r="O27" s="1355"/>
      <c r="P27" s="1355"/>
      <c r="Q27" s="1355"/>
      <c r="R27" s="1355"/>
      <c r="S27" s="1355"/>
    </row>
    <row r="28" spans="2:20" ht="18.75" customHeight="1" x14ac:dyDescent="0.2">
      <c r="B28" s="1354" t="s">
        <v>331</v>
      </c>
      <c r="C28" s="1354"/>
      <c r="D28" s="1354"/>
      <c r="E28" s="1354"/>
      <c r="F28" s="1354"/>
      <c r="G28" s="1354"/>
      <c r="H28" s="1354"/>
      <c r="I28" s="1354"/>
      <c r="J28" s="1354"/>
      <c r="K28" s="1354"/>
      <c r="L28" s="1354"/>
      <c r="M28" s="1354"/>
      <c r="N28" s="1354"/>
      <c r="O28" s="1354"/>
      <c r="P28" s="1354"/>
      <c r="Q28" s="1354"/>
      <c r="R28" s="1354"/>
      <c r="S28" s="1354"/>
    </row>
    <row r="29" spans="2:20" ht="18.75" customHeight="1" x14ac:dyDescent="0.2">
      <c r="B29" s="1354" t="s">
        <v>332</v>
      </c>
      <c r="C29" s="1354"/>
      <c r="D29" s="1354"/>
      <c r="E29" s="1354"/>
      <c r="F29" s="1354"/>
      <c r="G29" s="1354"/>
      <c r="H29" s="1354"/>
      <c r="I29" s="1354"/>
      <c r="J29" s="1354"/>
      <c r="K29" s="1354"/>
      <c r="L29" s="1354"/>
      <c r="M29" s="1354"/>
      <c r="N29" s="1354"/>
      <c r="O29" s="1354"/>
      <c r="P29" s="1354"/>
      <c r="Q29" s="1354"/>
      <c r="R29" s="1354"/>
      <c r="S29" s="1354"/>
    </row>
    <row r="30" spans="2:20" ht="18.75" customHeight="1" x14ac:dyDescent="0.2">
      <c r="B30" s="214"/>
      <c r="C30" s="214"/>
      <c r="D30" s="214"/>
      <c r="E30" s="214"/>
      <c r="F30" s="214"/>
      <c r="G30" s="214"/>
      <c r="H30" s="214"/>
      <c r="I30" s="214"/>
      <c r="J30" s="214"/>
      <c r="K30" s="214"/>
      <c r="L30" s="214"/>
      <c r="M30" s="214"/>
      <c r="N30" s="214"/>
      <c r="O30" s="214"/>
      <c r="P30" s="214"/>
      <c r="Q30" s="214"/>
      <c r="R30" s="214"/>
      <c r="S30" s="214"/>
    </row>
    <row r="31" spans="2:20" ht="18.75" customHeight="1" x14ac:dyDescent="0.2">
      <c r="B31" s="1355" t="s">
        <v>333</v>
      </c>
      <c r="C31" s="1355"/>
      <c r="D31" s="1355"/>
      <c r="E31" s="1355"/>
      <c r="F31" s="1355"/>
      <c r="G31" s="1355"/>
      <c r="H31" s="1355"/>
      <c r="I31" s="1355"/>
      <c r="J31" s="1355"/>
      <c r="K31" s="1355"/>
      <c r="L31" s="1355"/>
      <c r="M31" s="1355"/>
      <c r="N31" s="1355"/>
      <c r="O31" s="1355"/>
      <c r="P31" s="1355"/>
      <c r="Q31" s="1355"/>
      <c r="R31" s="1355"/>
      <c r="S31" s="1355"/>
    </row>
    <row r="32" spans="2:20" ht="18.75" customHeight="1" x14ac:dyDescent="0.2">
      <c r="B32" s="1354" t="s">
        <v>334</v>
      </c>
      <c r="C32" s="1354"/>
      <c r="D32" s="1354"/>
      <c r="E32" s="1354"/>
      <c r="F32" s="1354"/>
      <c r="G32" s="1354"/>
      <c r="H32" s="1354"/>
      <c r="I32" s="1354"/>
      <c r="J32" s="1354"/>
      <c r="K32" s="1354"/>
      <c r="L32" s="1354"/>
      <c r="M32" s="1354"/>
      <c r="N32" s="1354"/>
      <c r="O32" s="1354"/>
      <c r="P32" s="1354"/>
      <c r="Q32" s="1354"/>
      <c r="R32" s="1354"/>
      <c r="S32" s="1354"/>
    </row>
    <row r="33" spans="2:20" ht="18.75" customHeight="1" x14ac:dyDescent="0.2">
      <c r="B33" s="1354" t="s">
        <v>335</v>
      </c>
      <c r="C33" s="1354"/>
      <c r="D33" s="1354"/>
      <c r="E33" s="1354"/>
      <c r="F33" s="1354"/>
      <c r="G33" s="1354"/>
      <c r="H33" s="1354"/>
      <c r="I33" s="1354"/>
      <c r="J33" s="1354"/>
      <c r="K33" s="1354"/>
      <c r="L33" s="1354"/>
      <c r="M33" s="1354"/>
      <c r="N33" s="1354"/>
      <c r="O33" s="1354"/>
      <c r="P33" s="1354"/>
      <c r="Q33" s="1354"/>
      <c r="R33" s="1354"/>
      <c r="S33" s="1354"/>
      <c r="T33" s="214"/>
    </row>
    <row r="34" spans="2:20" ht="18.75" customHeight="1" x14ac:dyDescent="0.2">
      <c r="B34" s="1354" t="s">
        <v>336</v>
      </c>
      <c r="C34" s="1354"/>
      <c r="D34" s="1354"/>
      <c r="E34" s="1354"/>
      <c r="F34" s="1354"/>
      <c r="G34" s="1354"/>
      <c r="H34" s="1354"/>
      <c r="I34" s="1354"/>
      <c r="J34" s="1354"/>
      <c r="K34" s="1354"/>
      <c r="L34" s="1354"/>
      <c r="M34" s="1354"/>
      <c r="N34" s="1354"/>
      <c r="O34" s="1354"/>
      <c r="P34" s="1354"/>
      <c r="Q34" s="1354"/>
      <c r="R34" s="1354"/>
      <c r="S34" s="1354"/>
      <c r="T34" s="214"/>
    </row>
    <row r="35" spans="2:20" ht="15" customHeight="1" x14ac:dyDescent="0.2">
      <c r="B35" s="1354" t="s">
        <v>337</v>
      </c>
      <c r="C35" s="1354"/>
      <c r="D35" s="1354"/>
      <c r="E35" s="1354"/>
      <c r="F35" s="1354"/>
      <c r="G35" s="1354"/>
      <c r="H35" s="1354"/>
      <c r="I35" s="1354"/>
      <c r="J35" s="1354"/>
      <c r="K35" s="1354"/>
      <c r="L35" s="1354"/>
      <c r="M35" s="1354"/>
      <c r="N35" s="1354"/>
      <c r="O35" s="1354"/>
      <c r="P35" s="1354"/>
      <c r="Q35" s="1354"/>
      <c r="R35" s="1354"/>
      <c r="S35" s="1354"/>
      <c r="T35" s="214"/>
    </row>
    <row r="36" spans="2:20" ht="15.95" customHeight="1" x14ac:dyDescent="0.2">
      <c r="O36" s="215"/>
      <c r="Q36" s="215"/>
    </row>
    <row r="37" spans="2:20" ht="15.95" customHeight="1" x14ac:dyDescent="0.2"/>
    <row r="38" spans="2:20" ht="15.95" customHeight="1" x14ac:dyDescent="0.2"/>
    <row r="39" spans="2:20" ht="15.95" customHeight="1" x14ac:dyDescent="0.2"/>
    <row r="40" spans="2:20" ht="15.95" customHeight="1" x14ac:dyDescent="0.2"/>
    <row r="41" spans="2:20" ht="15.95" customHeight="1" x14ac:dyDescent="0.2"/>
    <row r="42" spans="2:20" ht="15.95" customHeight="1" x14ac:dyDescent="0.2"/>
    <row r="43" spans="2:20" ht="18" customHeight="1" x14ac:dyDescent="0.2"/>
  </sheetData>
  <mergeCells count="28">
    <mergeCell ref="B29:S29"/>
    <mergeCell ref="B15:S15"/>
    <mergeCell ref="B2:R2"/>
    <mergeCell ref="C3:E3"/>
    <mergeCell ref="B5:P5"/>
    <mergeCell ref="Q5:S5"/>
    <mergeCell ref="B7:S7"/>
    <mergeCell ref="B8:T8"/>
    <mergeCell ref="B9:T9"/>
    <mergeCell ref="B10:T10"/>
    <mergeCell ref="B11:T11"/>
    <mergeCell ref="B12:T12"/>
    <mergeCell ref="B13:T13"/>
    <mergeCell ref="B23:S23"/>
    <mergeCell ref="B24:S24"/>
    <mergeCell ref="B25:S25"/>
    <mergeCell ref="B27:S27"/>
    <mergeCell ref="B28:S28"/>
    <mergeCell ref="B16:S16"/>
    <mergeCell ref="B17:S17"/>
    <mergeCell ref="B18:S18"/>
    <mergeCell ref="B20:S20"/>
    <mergeCell ref="B21:S21"/>
    <mergeCell ref="B32:S32"/>
    <mergeCell ref="B33:S33"/>
    <mergeCell ref="B34:S34"/>
    <mergeCell ref="B35:S35"/>
    <mergeCell ref="B31:S31"/>
  </mergeCells>
  <hyperlinks>
    <hyperlink ref="B9:T9" location="'42pbpcasaadpot'!A1" display="4.2. PERSONAS CON RESOLUCIÓN DE PIA EN RELACIÓN A LA POBLACIÓN POTENCIALMENTE DEPENDIENTE DE LAS CCAA." xr:uid="{00000000-0004-0000-1000-000000000000}"/>
    <hyperlink ref="B11:T11" location="'44apbpcasaad'!A1" display="4.4.a, 4.4.b. PERSONAS CON RESOLUCIÓN DE PIA EN RELACIÓN A LA POBLACIÓN DE LAS CCAA POR TRAMOS DE EDAD. GRÁFICO" xr:uid="{00000000-0004-0000-1000-000001000000}"/>
    <hyperlink ref="B17:S17" location="'51aPAPDgrado'!A1" display="5.1.a.-5.1.h. PRESTACIONES POR TIPO DE PRESTACIÓN, COMUNIDAD AUTÓNOMA Y POR GRADO." xr:uid="{00000000-0004-0000-1000-000002000000}"/>
    <hyperlink ref="B21:S21" location="'6perfcuidador'!A1" display="6., 6.1. - 6.3. PERFIL DEL CUIDADOR TOTAL Y POR CCAA" xr:uid="{00000000-0004-0000-1000-000003000000}"/>
    <hyperlink ref="B24:S24" location="'7Intensidad'!A1" display="7. INTENSIDAD DE LA AYUDA A DOMICILIO" xr:uid="{00000000-0004-0000-1000-000004000000}"/>
    <hyperlink ref="B25:S25" location="'71IntensidadCCAA'!A1" display="7.1., 7.1.a.-7.1.b. INTENSIDAD DE LA AYUDA A DOMICILIO POR CCAA Y TIPO DE PRESTACIÓN" xr:uid="{00000000-0004-0000-1000-000005000000}"/>
    <hyperlink ref="B28:S28" location="'8CuantíaPrest'!A1" display="8. CUANTÍA DE LAS PRESTACIONES ECONÓMICAS" xr:uid="{00000000-0004-0000-1000-000006000000}"/>
    <hyperlink ref="B29:S29" location="'81CuantíaPEC_CCAA'!A1" display="8.1.a.-8.1.g. CUANTÍA DE LAS PRESTACIONES POR CCAA Y TIPO DE PRESTACIÓN" xr:uid="{00000000-0004-0000-1000-000007000000}"/>
    <hyperlink ref="B32:S32" location="'9TiempoEspera'!A1" display="9. TIEMPO MEDIO DE RESOLUCIÓN POR CCAA" xr:uid="{00000000-0004-0000-1000-000008000000}"/>
    <hyperlink ref="B8:T8" location="'41benpresaad'!A1" display="4.1., 4.1.1.-4.1.3./4.1.a, 4.1.1.a.-4.1.3.a. PERSONAS CON RESOLUCIÓN DE PIA Y PRESTACIONES TOTALES. POR GRADO. GRÁFICOS" xr:uid="{00000000-0004-0000-1000-000009000000}"/>
    <hyperlink ref="B18:T18" location="'52SubtipoVinculada'!A1" display="5.2., 5.2.1., 5.2.2. y 5.2.3. SUBTIPO DE PRESTACIÓN ECONÓMICA VINCULADA AL SERVICIO. POR GRADO" xr:uid="{00000000-0004-0000-1000-00000A000000}"/>
    <hyperlink ref="B13:S13" location="'46perfpbsaad'!A1" display="4.6., 4.6.a. PERFIL DE LA PERSONA CON RESOLUCIÓN DE PIA POR GRADO: SEXO Y EDAD. GRÁFICO" xr:uid="{00000000-0004-0000-1000-00000B000000}"/>
    <hyperlink ref="B10:T10" location="'43pbpcasaad'!A1" display="4.3., 4.3.1.-4.3.2. PERSONAS CON RESOLUCIÓN DE PIA POR CCAA, SEXO, TRAMOS DE EDAD Y GRADO" xr:uid="{00000000-0004-0000-1000-00000C000000}"/>
    <hyperlink ref="B35:T35" location="'12BenefEfect'!A1" display="12. PERSONAS CON RESOLUCIÓN DE PIA Y PRESTACIÓN EFECTIVA O NO EFECTIVA" xr:uid="{00000000-0004-0000-1000-00000D000000}"/>
    <hyperlink ref="B33:S33" location="'10pendResol'!A1" display="10.1., 10.2., 10.3. PERSONAS PENDIENTES DE RESOLUCIÓN DE GRADO O PENDIENTES DE RESOLUCIÓN DE PIA" xr:uid="{00000000-0004-0000-1000-00000E000000}"/>
    <hyperlink ref="B16:S16" location="'51pbgrado'!A1" display="5.1. PRESTACIONES Y RESOLUCIONES DE PIA POR GRADO" xr:uid="{00000000-0004-0000-1000-00000F000000}"/>
    <hyperlink ref="B34:S34" location="'11ListaEspera'!A1" display="11., 11.1.-11.3. PERSONAS BENEFICIARIAS CON DERECHO Y RESOLUCIONES DE PIA POR CCAA Y GRADO" xr:uid="{00000000-0004-0000-1000-000010000000}"/>
    <hyperlink ref="B12:S12" location="'45ResolPIAAltaBaj'!A1" display="4.5. ALTAS Y BAJAS DE RESOLUCIONES DE PIA EN EL ÚLTIMO MES " xr:uid="{00000000-0004-0000-1000-000011000000}"/>
  </hyperlinks>
  <pageMargins left="1.0236220472440944" right="0.23622047244094491" top="0.47244094488188981" bottom="0.47244094488188981" header="0.31496062992125984" footer="0.31496062992125984"/>
  <pageSetup paperSize="9" scale="78"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38">
    <tabColor theme="0"/>
  </sheetPr>
  <dimension ref="A1:AX38"/>
  <sheetViews>
    <sheetView showGridLines="0" topLeftCell="E4" zoomScaleNormal="100" workbookViewId="0">
      <selection activeCell="B34" sqref="B34:P34"/>
    </sheetView>
  </sheetViews>
  <sheetFormatPr baseColWidth="10" defaultColWidth="11.42578125" defaultRowHeight="15" x14ac:dyDescent="0.2"/>
  <cols>
    <col min="1" max="1" width="1.140625" style="88" customWidth="1"/>
    <col min="2" max="2" width="28.7109375" style="88" customWidth="1"/>
    <col min="3" max="3" width="0.5703125" style="88" customWidth="1"/>
    <col min="4" max="4" width="11.85546875" style="88" customWidth="1"/>
    <col min="5" max="5" width="7.7109375" style="88" customWidth="1"/>
    <col min="6" max="6" width="0.42578125" style="88" customWidth="1"/>
    <col min="7" max="7" width="12.42578125" style="88" customWidth="1"/>
    <col min="8" max="8" width="6.28515625" style="88" customWidth="1"/>
    <col min="9" max="9" width="0.42578125" style="88" customWidth="1"/>
    <col min="10" max="10" width="10.85546875" style="88" customWidth="1"/>
    <col min="11" max="11" width="6.28515625" style="88" customWidth="1"/>
    <col min="12" max="12" width="0.42578125" style="88" customWidth="1"/>
    <col min="13" max="13" width="11.85546875" style="88" customWidth="1"/>
    <col min="14" max="14" width="6.28515625" style="88" customWidth="1"/>
    <col min="15" max="15" width="0.7109375" style="86" customWidth="1"/>
    <col min="16" max="16" width="10.140625" style="88" bestFit="1" customWidth="1"/>
    <col min="17" max="17" width="8.5703125" style="88" customWidth="1"/>
    <col min="18" max="18" width="0.42578125" style="88" customWidth="1"/>
    <col min="19" max="19" width="8.42578125" style="88" bestFit="1" customWidth="1"/>
    <col min="20" max="20" width="7.85546875" style="88" bestFit="1" customWidth="1"/>
    <col min="21" max="21" width="0.42578125" style="88" customWidth="1"/>
    <col min="22" max="22" width="8.42578125" style="88" bestFit="1" customWidth="1"/>
    <col min="23" max="23" width="7.7109375" style="88" bestFit="1" customWidth="1"/>
    <col min="24" max="24" width="0.42578125" style="88" customWidth="1"/>
    <col min="25" max="25" width="8.42578125" style="88" bestFit="1" customWidth="1"/>
    <col min="26" max="26" width="7.7109375" style="88" bestFit="1" customWidth="1"/>
    <col min="27" max="27" width="11.42578125" style="88"/>
    <col min="28" max="30" width="2.42578125" style="88" bestFit="1" customWidth="1"/>
    <col min="31" max="31" width="13" style="88" bestFit="1" customWidth="1"/>
    <col min="32" max="32" width="3.42578125" style="88" bestFit="1" customWidth="1"/>
    <col min="33" max="33" width="3.85546875" style="88" customWidth="1"/>
    <col min="34" max="36" width="2.42578125" style="88" bestFit="1" customWidth="1"/>
    <col min="37" max="37" width="8.42578125" style="88" bestFit="1" customWidth="1"/>
    <col min="38" max="38" width="3.42578125" style="88" bestFit="1" customWidth="1"/>
    <col min="39" max="39" width="3.5703125" style="88" customWidth="1"/>
    <col min="40" max="42" width="2.42578125" style="88" bestFit="1" customWidth="1"/>
    <col min="43" max="43" width="8.42578125" style="88" bestFit="1" customWidth="1"/>
    <col min="44" max="44" width="4.140625" style="88" bestFit="1" customWidth="1"/>
    <col min="45" max="45" width="3.28515625" style="88" customWidth="1"/>
    <col min="46" max="46" width="4.28515625" style="88" bestFit="1" customWidth="1"/>
    <col min="47" max="47" width="2.42578125" style="88" bestFit="1" customWidth="1"/>
    <col min="48" max="48" width="4.28515625" style="88" bestFit="1" customWidth="1"/>
    <col min="49" max="49" width="8.42578125" style="88" bestFit="1" customWidth="1"/>
    <col min="50" max="50" width="4.28515625" style="88" bestFit="1" customWidth="1"/>
    <col min="51" max="16384" width="11.42578125" style="88"/>
  </cols>
  <sheetData>
    <row r="1" spans="1:50" s="32" customFormat="1" ht="15" customHeight="1" x14ac:dyDescent="0.2">
      <c r="B1" s="33"/>
      <c r="C1" s="34"/>
      <c r="F1" s="34"/>
      <c r="I1" s="34"/>
      <c r="O1" s="35"/>
      <c r="R1" s="34"/>
      <c r="S1" s="32" t="s">
        <v>135</v>
      </c>
      <c r="V1" s="32" t="s">
        <v>16</v>
      </c>
      <c r="Y1" s="32" t="s">
        <v>15</v>
      </c>
    </row>
    <row r="2" spans="1:50" s="36" customFormat="1" ht="52.5" customHeight="1" x14ac:dyDescent="0.2">
      <c r="B2" s="1439"/>
      <c r="C2" s="1439"/>
      <c r="D2" s="1439"/>
      <c r="E2" s="1439"/>
      <c r="F2" s="1439"/>
      <c r="G2" s="1439"/>
      <c r="H2" s="1439"/>
      <c r="I2" s="1439"/>
      <c r="O2" s="37"/>
    </row>
    <row r="3" spans="1:50" s="38" customFormat="1" ht="4.5" customHeight="1" x14ac:dyDescent="0.2">
      <c r="B3" s="1440"/>
      <c r="C3" s="1440"/>
      <c r="D3" s="1440"/>
      <c r="E3" s="1440"/>
      <c r="F3" s="1440"/>
      <c r="G3" s="1440"/>
      <c r="H3" s="1440"/>
      <c r="I3" s="1440"/>
      <c r="O3" s="37"/>
    </row>
    <row r="4" spans="1:50" s="38" customFormat="1" ht="17.25" customHeight="1" x14ac:dyDescent="0.2">
      <c r="A4" s="1440" t="s">
        <v>193</v>
      </c>
      <c r="B4" s="1440"/>
      <c r="C4" s="1440"/>
      <c r="D4" s="1440"/>
      <c r="E4" s="1440"/>
      <c r="F4" s="1440"/>
      <c r="G4" s="1440"/>
      <c r="H4" s="1440"/>
      <c r="I4" s="1440"/>
      <c r="J4" s="1440"/>
      <c r="K4" s="1440"/>
      <c r="L4" s="1440"/>
      <c r="M4" s="1440"/>
      <c r="N4" s="1440"/>
      <c r="O4" s="1440"/>
      <c r="P4" s="1440"/>
      <c r="Q4" s="1440"/>
      <c r="R4" s="1440"/>
      <c r="S4" s="1440"/>
      <c r="T4" s="1440"/>
      <c r="U4" s="1440"/>
      <c r="V4" s="1440"/>
      <c r="W4" s="1440"/>
      <c r="X4" s="1440"/>
      <c r="Y4" s="1440"/>
      <c r="Z4" s="1440"/>
    </row>
    <row r="5" spans="1:50" s="38" customFormat="1" ht="17.25" customHeight="1" x14ac:dyDescent="0.2">
      <c r="B5" s="1451" t="e">
        <f>#REF!</f>
        <v>#REF!</v>
      </c>
      <c r="C5" s="1451"/>
      <c r="D5" s="1451"/>
      <c r="E5" s="1451"/>
      <c r="F5" s="1451"/>
      <c r="G5" s="1451"/>
      <c r="H5" s="1451"/>
      <c r="I5" s="1451"/>
      <c r="J5" s="1451"/>
      <c r="K5" s="1451"/>
      <c r="L5" s="1451"/>
      <c r="M5" s="1451"/>
      <c r="N5" s="1451"/>
      <c r="O5" s="1451"/>
      <c r="P5" s="1451"/>
      <c r="Q5" s="1451"/>
      <c r="R5" s="1451"/>
      <c r="S5" s="1451"/>
      <c r="T5" s="1451"/>
      <c r="U5" s="1451"/>
      <c r="V5" s="1451"/>
      <c r="W5" s="1451"/>
      <c r="X5" s="1451"/>
      <c r="Y5" s="1451"/>
      <c r="Z5" s="1451"/>
    </row>
    <row r="6" spans="1:50" s="38" customFormat="1" ht="6" customHeight="1" x14ac:dyDescent="0.2">
      <c r="O6" s="37"/>
    </row>
    <row r="7" spans="1:50" s="41" customFormat="1" ht="12.75" customHeight="1" x14ac:dyDescent="0.2">
      <c r="A7" s="39"/>
      <c r="B7" s="1441" t="s">
        <v>12</v>
      </c>
      <c r="C7" s="40"/>
      <c r="D7" s="1447" t="s">
        <v>109</v>
      </c>
      <c r="E7" s="1444"/>
      <c r="F7" s="181"/>
      <c r="G7" s="1444"/>
      <c r="H7" s="1444"/>
      <c r="I7" s="181"/>
      <c r="J7" s="1444"/>
      <c r="K7" s="1444"/>
      <c r="L7" s="181"/>
      <c r="M7" s="1444"/>
      <c r="N7" s="1445"/>
      <c r="O7" s="40"/>
      <c r="P7" s="1447" t="s">
        <v>30</v>
      </c>
      <c r="Q7" s="1444"/>
      <c r="R7" s="181"/>
      <c r="S7" s="1444"/>
      <c r="T7" s="1444"/>
      <c r="U7" s="181"/>
      <c r="V7" s="1444"/>
      <c r="W7" s="1444"/>
      <c r="X7" s="181"/>
      <c r="Y7" s="1444"/>
      <c r="Z7" s="1445"/>
      <c r="AA7" s="116"/>
      <c r="AB7" s="116"/>
      <c r="AC7" s="117"/>
      <c r="AD7" s="117"/>
      <c r="AE7" s="117"/>
      <c r="AF7" s="117"/>
      <c r="AG7" s="117"/>
      <c r="AH7" s="117"/>
      <c r="AI7" s="118"/>
    </row>
    <row r="8" spans="1:50" s="41" customFormat="1" ht="33.75" customHeight="1" x14ac:dyDescent="0.2">
      <c r="A8" s="39"/>
      <c r="B8" s="1442"/>
      <c r="C8" s="40"/>
      <c r="D8" s="1448"/>
      <c r="E8" s="1449"/>
      <c r="F8" s="40"/>
      <c r="G8" s="1447" t="s">
        <v>169</v>
      </c>
      <c r="H8" s="1445"/>
      <c r="I8" s="40"/>
      <c r="J8" s="1447" t="s">
        <v>175</v>
      </c>
      <c r="K8" s="1445"/>
      <c r="L8" s="40"/>
      <c r="M8" s="1447" t="s">
        <v>170</v>
      </c>
      <c r="N8" s="1445"/>
      <c r="O8" s="40"/>
      <c r="P8" s="1448"/>
      <c r="Q8" s="1450"/>
      <c r="R8" s="130"/>
      <c r="S8" s="1447" t="s">
        <v>176</v>
      </c>
      <c r="T8" s="1445"/>
      <c r="U8" s="40"/>
      <c r="V8" s="1447" t="s">
        <v>177</v>
      </c>
      <c r="W8" s="1445"/>
      <c r="X8" s="40"/>
      <c r="Y8" s="1447" t="s">
        <v>178</v>
      </c>
      <c r="Z8" s="1445"/>
      <c r="AA8" s="116"/>
      <c r="AB8" s="116"/>
      <c r="AC8" s="117"/>
      <c r="AD8" s="117"/>
      <c r="AE8" s="117"/>
      <c r="AF8" s="117"/>
      <c r="AG8" s="117"/>
      <c r="AH8" s="117"/>
      <c r="AI8" s="118"/>
    </row>
    <row r="9" spans="1:50" s="46" customFormat="1" ht="36.75" customHeight="1" x14ac:dyDescent="0.2">
      <c r="A9" s="42"/>
      <c r="B9" s="1443"/>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15">
      <c r="A11" s="51"/>
      <c r="B11" s="52" t="s">
        <v>8</v>
      </c>
      <c r="C11" s="53"/>
      <c r="D11" s="108">
        <f>G11+J11+M11</f>
        <v>8384408</v>
      </c>
      <c r="E11" s="28">
        <f t="shared" ref="E11:E28" si="0">D11*100/$D$30</f>
        <v>17.944934163017855</v>
      </c>
      <c r="F11" s="53"/>
      <c r="G11" s="54">
        <f>'3solcasaad'!G11</f>
        <v>6973463</v>
      </c>
      <c r="H11" s="182">
        <f>G11*100/$G$30</f>
        <v>18.441080349722064</v>
      </c>
      <c r="I11" s="53"/>
      <c r="J11" s="54">
        <f>'3solcasaad'!J11</f>
        <v>999769</v>
      </c>
      <c r="K11" s="182">
        <f>J11*100/$J$30</f>
        <v>16.561910466829101</v>
      </c>
      <c r="L11" s="53"/>
      <c r="M11" s="54">
        <f>'3solcasaad'!M11</f>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15">
      <c r="A12" s="51"/>
      <c r="B12" s="60" t="s">
        <v>7</v>
      </c>
      <c r="C12" s="53"/>
      <c r="D12" s="109">
        <f t="shared" ref="D12:D28" si="2">G12+J12+M12</f>
        <v>1308728</v>
      </c>
      <c r="E12" s="29">
        <f t="shared" si="0"/>
        <v>2.801037091384154</v>
      </c>
      <c r="F12" s="53"/>
      <c r="G12" s="61">
        <f>'3solcasaad'!G12</f>
        <v>1025808</v>
      </c>
      <c r="H12" s="183">
        <f t="shared" ref="H12:H28" si="3">G12*100/$G$30</f>
        <v>2.7127135759360437</v>
      </c>
      <c r="I12" s="53"/>
      <c r="J12" s="61">
        <f>'3solcasaad'!J12</f>
        <v>180311</v>
      </c>
      <c r="K12" s="183">
        <f t="shared" ref="K12:K28" si="4">J12*100/$J$30</f>
        <v>2.9869846316343294</v>
      </c>
      <c r="L12" s="53"/>
      <c r="M12" s="61">
        <f>'3solcasaad'!M12</f>
        <v>102609</v>
      </c>
      <c r="N12" s="183">
        <f t="shared" si="1"/>
        <v>3.5732406554545468</v>
      </c>
      <c r="O12" s="53"/>
      <c r="P12" s="63" t="e">
        <f t="shared" ref="P12:P28" si="5">S12+V12+Y12</f>
        <v>#REF!</v>
      </c>
      <c r="Q12" s="64" t="e">
        <f t="shared" ref="Q12:Q28" si="6">P12*100/D12</f>
        <v>#REF!</v>
      </c>
      <c r="R12" s="53"/>
      <c r="S12" s="61" t="e">
        <f>GETPIVOTDATA("Cuenta número de expedientes",#REF!,"CCAA",$B12,"TramoEdad",S$1)</f>
        <v>#REF!</v>
      </c>
      <c r="T12" s="62" t="e">
        <f t="shared" ref="T12:T28" si="7">S12*100/G12</f>
        <v>#REF!</v>
      </c>
      <c r="U12" s="53"/>
      <c r="V12" s="61" t="e">
        <f>GETPIVOTDATA("Cuenta número de expedientes",#REF!,"CCAA",$B12,"TramoEdad",V$1)</f>
        <v>#REF!</v>
      </c>
      <c r="W12" s="62" t="e">
        <f t="shared" ref="W12:W28" si="8">V12*100/J12</f>
        <v>#REF!</v>
      </c>
      <c r="X12" s="53"/>
      <c r="Y12" s="61" t="e">
        <f>GETPIVOTDATA("Cuenta número de expedientes",#REF!,"CCAA",$B12,"TramoEdad",Y$1)</f>
        <v>#REF!</v>
      </c>
      <c r="Z12" s="62" t="e">
        <f t="shared" ref="Z12:Z28" si="9">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15">
      <c r="A13" s="51"/>
      <c r="B13" s="60" t="s">
        <v>37</v>
      </c>
      <c r="C13" s="53"/>
      <c r="D13" s="109">
        <f t="shared" si="2"/>
        <v>1028244</v>
      </c>
      <c r="E13" s="29">
        <f t="shared" si="0"/>
        <v>2.2007243544825266</v>
      </c>
      <c r="F13" s="53"/>
      <c r="G13" s="61">
        <f>'3solcasaad'!G13</f>
        <v>768630</v>
      </c>
      <c r="H13" s="183">
        <f t="shared" si="3"/>
        <v>2.0326153002040548</v>
      </c>
      <c r="I13" s="53"/>
      <c r="J13" s="61">
        <f>'3solcasaad'!J13</f>
        <v>168505</v>
      </c>
      <c r="K13" s="183">
        <f t="shared" si="4"/>
        <v>2.7914095388165041</v>
      </c>
      <c r="L13" s="53"/>
      <c r="M13" s="61">
        <f>'3solcasaad'!M13</f>
        <v>91109</v>
      </c>
      <c r="N13" s="183">
        <f t="shared" si="1"/>
        <v>3.1727663545869107</v>
      </c>
      <c r="O13" s="53"/>
      <c r="P13" s="63" t="e">
        <f t="shared" si="5"/>
        <v>#REF!</v>
      </c>
      <c r="Q13" s="64" t="e">
        <f t="shared" si="6"/>
        <v>#REF!</v>
      </c>
      <c r="R13" s="53"/>
      <c r="S13" s="61" t="e">
        <f>GETPIVOTDATA("Cuenta número de expedientes",#REF!,"CCAA",$B13,"TramoEdad",S$1)</f>
        <v>#REF!</v>
      </c>
      <c r="T13" s="62" t="e">
        <f t="shared" si="7"/>
        <v>#REF!</v>
      </c>
      <c r="U13" s="53"/>
      <c r="V13" s="61" t="e">
        <f>GETPIVOTDATA("Cuenta número de expedientes",#REF!,"CCAA",$B13,"TramoEdad",V$1)</f>
        <v>#REF!</v>
      </c>
      <c r="W13" s="62" t="e">
        <f t="shared" si="8"/>
        <v>#REF!</v>
      </c>
      <c r="X13" s="53"/>
      <c r="Y13" s="61" t="e">
        <f>GETPIVOTDATA("Cuenta número de expedientes",#REF!,"CCAA",$B13,"TramoEdad",Y$1)</f>
        <v>#REF!</v>
      </c>
      <c r="Z13" s="62" t="e">
        <f t="shared" si="9"/>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15">
      <c r="A14" s="51"/>
      <c r="B14" s="60" t="s">
        <v>38</v>
      </c>
      <c r="C14" s="53"/>
      <c r="D14" s="109">
        <f t="shared" si="2"/>
        <v>1128908</v>
      </c>
      <c r="E14" s="29">
        <f t="shared" si="0"/>
        <v>2.4161729410238815</v>
      </c>
      <c r="F14" s="53"/>
      <c r="G14" s="61">
        <f>'3solcasaad'!G14</f>
        <v>954069</v>
      </c>
      <c r="H14" s="183">
        <f t="shared" si="3"/>
        <v>2.5230022856906213</v>
      </c>
      <c r="I14" s="53"/>
      <c r="J14" s="61">
        <f>'3solcasaad'!J14</f>
        <v>125636</v>
      </c>
      <c r="K14" s="183">
        <f t="shared" si="4"/>
        <v>2.0812529528426476</v>
      </c>
      <c r="L14" s="53"/>
      <c r="M14" s="61">
        <f>'3solcasaad'!M14</f>
        <v>49203</v>
      </c>
      <c r="N14" s="183">
        <f t="shared" si="1"/>
        <v>1.7134380022252442</v>
      </c>
      <c r="O14" s="53"/>
      <c r="P14" s="63" t="e">
        <f t="shared" si="5"/>
        <v>#REF!</v>
      </c>
      <c r="Q14" s="64" t="e">
        <f t="shared" si="6"/>
        <v>#REF!</v>
      </c>
      <c r="R14" s="53"/>
      <c r="S14" s="61" t="e">
        <f>GETPIVOTDATA("Cuenta número de expedientes",#REF!,"CCAA",$B14,"TramoEdad",S$1)</f>
        <v>#REF!</v>
      </c>
      <c r="T14" s="62" t="e">
        <f t="shared" si="7"/>
        <v>#REF!</v>
      </c>
      <c r="U14" s="53"/>
      <c r="V14" s="61" t="e">
        <f>GETPIVOTDATA("Cuenta número de expedientes",#REF!,"CCAA",$B14,"TramoEdad",V$1)</f>
        <v>#REF!</v>
      </c>
      <c r="W14" s="62" t="e">
        <f t="shared" si="8"/>
        <v>#REF!</v>
      </c>
      <c r="X14" s="53"/>
      <c r="Y14" s="61" t="e">
        <f>GETPIVOTDATA("Cuenta número de expedientes",#REF!,"CCAA",$B14,"TramoEdad",Y$1)</f>
        <v>#REF!</v>
      </c>
      <c r="Z14" s="62" t="e">
        <f t="shared" si="9"/>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15">
      <c r="A15" s="51"/>
      <c r="B15" s="60" t="s">
        <v>6</v>
      </c>
      <c r="C15" s="53"/>
      <c r="D15" s="109">
        <f t="shared" si="2"/>
        <v>2127685</v>
      </c>
      <c r="E15" s="29">
        <f t="shared" si="0"/>
        <v>4.5538298284912475</v>
      </c>
      <c r="F15" s="53"/>
      <c r="G15" s="61">
        <f>'3solcasaad'!G15</f>
        <v>1796155</v>
      </c>
      <c r="H15" s="183">
        <f t="shared" si="3"/>
        <v>4.7498694229187182</v>
      </c>
      <c r="I15" s="53"/>
      <c r="J15" s="61">
        <f>'3solcasaad'!J15</f>
        <v>243113</v>
      </c>
      <c r="K15" s="183">
        <f t="shared" si="4"/>
        <v>4.0273460562612193</v>
      </c>
      <c r="L15" s="53"/>
      <c r="M15" s="61">
        <f>'3solcasaad'!M15</f>
        <v>88417</v>
      </c>
      <c r="N15" s="183">
        <f t="shared" si="1"/>
        <v>3.0790205443316343</v>
      </c>
      <c r="O15" s="53"/>
      <c r="P15" s="63" t="e">
        <f t="shared" si="5"/>
        <v>#REF!</v>
      </c>
      <c r="Q15" s="64" t="e">
        <f t="shared" si="6"/>
        <v>#REF!</v>
      </c>
      <c r="R15" s="53"/>
      <c r="S15" s="61" t="e">
        <f>GETPIVOTDATA("Cuenta número de expedientes",#REF!,"CCAA",$B15,"TramoEdad",S$1)</f>
        <v>#REF!</v>
      </c>
      <c r="T15" s="62" t="e">
        <f t="shared" si="7"/>
        <v>#REF!</v>
      </c>
      <c r="U15" s="53"/>
      <c r="V15" s="61" t="e">
        <f>GETPIVOTDATA("Cuenta número de expedientes",#REF!,"CCAA",$B15,"TramoEdad",V$1)</f>
        <v>#REF!</v>
      </c>
      <c r="W15" s="62" t="e">
        <f t="shared" si="8"/>
        <v>#REF!</v>
      </c>
      <c r="X15" s="53"/>
      <c r="Y15" s="61" t="e">
        <f>GETPIVOTDATA("Cuenta número de expedientes",#REF!,"CCAA",$B15,"TramoEdad",Y$1)</f>
        <v>#REF!</v>
      </c>
      <c r="Z15" s="62" t="e">
        <f t="shared" si="9"/>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15">
      <c r="A16" s="51"/>
      <c r="B16" s="60" t="s">
        <v>5</v>
      </c>
      <c r="C16" s="53"/>
      <c r="D16" s="110">
        <f t="shared" si="2"/>
        <v>580229</v>
      </c>
      <c r="E16" s="29">
        <f t="shared" si="0"/>
        <v>1.2418492998520214</v>
      </c>
      <c r="F16" s="53"/>
      <c r="G16" s="65">
        <f>'3solcasaad'!G16</f>
        <v>455643</v>
      </c>
      <c r="H16" s="183">
        <f t="shared" si="3"/>
        <v>1.2049320651430158</v>
      </c>
      <c r="I16" s="53"/>
      <c r="J16" s="65">
        <f>'3solcasaad'!J16</f>
        <v>82278</v>
      </c>
      <c r="K16" s="183">
        <f t="shared" si="4"/>
        <v>1.3629957214014083</v>
      </c>
      <c r="L16" s="53"/>
      <c r="M16" s="65">
        <f>'3solcasaad'!M16</f>
        <v>42308</v>
      </c>
      <c r="N16" s="183">
        <f t="shared" si="1"/>
        <v>1.4733275409659092</v>
      </c>
      <c r="O16" s="53"/>
      <c r="P16" s="65" t="e">
        <f t="shared" si="5"/>
        <v>#REF!</v>
      </c>
      <c r="Q16" s="64" t="e">
        <f t="shared" si="6"/>
        <v>#REF!</v>
      </c>
      <c r="R16" s="53"/>
      <c r="S16" s="65" t="e">
        <f>GETPIVOTDATA("Cuenta número de expedientes",#REF!,"CCAA",$B16,"TramoEdad",S$1)</f>
        <v>#REF!</v>
      </c>
      <c r="T16" s="62" t="e">
        <f t="shared" si="7"/>
        <v>#REF!</v>
      </c>
      <c r="U16" s="53"/>
      <c r="V16" s="65" t="e">
        <f>GETPIVOTDATA("Cuenta número de expedientes",#REF!,"CCAA",$B16,"TramoEdad",V$1)</f>
        <v>#REF!</v>
      </c>
      <c r="W16" s="62" t="e">
        <f t="shared" si="8"/>
        <v>#REF!</v>
      </c>
      <c r="X16" s="53"/>
      <c r="Y16" s="65" t="e">
        <f>GETPIVOTDATA("Cuenta número de expedientes",#REF!,"CCAA",$B16,"TramoEdad",Y$1)</f>
        <v>#REF!</v>
      </c>
      <c r="Z16" s="62" t="e">
        <f t="shared" si="9"/>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15">
      <c r="A17" s="51"/>
      <c r="B17" s="60" t="s">
        <v>4</v>
      </c>
      <c r="C17" s="53"/>
      <c r="D17" s="109">
        <f t="shared" si="2"/>
        <v>2409164</v>
      </c>
      <c r="E17" s="29">
        <f t="shared" si="0"/>
        <v>5.1562721384637706</v>
      </c>
      <c r="F17" s="53"/>
      <c r="G17" s="61">
        <f>'3solcasaad'!G17</f>
        <v>1805325</v>
      </c>
      <c r="H17" s="183">
        <f t="shared" si="3"/>
        <v>4.7741191689641118</v>
      </c>
      <c r="I17" s="53"/>
      <c r="J17" s="61">
        <f>'3solcasaad'!J17</f>
        <v>372394</v>
      </c>
      <c r="K17" s="183">
        <f t="shared" si="4"/>
        <v>6.1689811210233119</v>
      </c>
      <c r="L17" s="53"/>
      <c r="M17" s="61">
        <f>'3solcasaad'!M17</f>
        <v>231445</v>
      </c>
      <c r="N17" s="183">
        <f t="shared" si="1"/>
        <v>8.0598064838530501</v>
      </c>
      <c r="O17" s="53"/>
      <c r="P17" s="63" t="e">
        <f t="shared" si="5"/>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15">
      <c r="A18" s="51"/>
      <c r="B18" s="60" t="s">
        <v>40</v>
      </c>
      <c r="C18" s="53"/>
      <c r="D18" s="109">
        <f t="shared" si="2"/>
        <v>2026807</v>
      </c>
      <c r="E18" s="29">
        <f t="shared" si="0"/>
        <v>4.3379232232190672</v>
      </c>
      <c r="F18" s="53"/>
      <c r="G18" s="61">
        <f>'3solcasaad'!G18</f>
        <v>1644219</v>
      </c>
      <c r="H18" s="183">
        <f t="shared" si="3"/>
        <v>4.3480799556174112</v>
      </c>
      <c r="I18" s="53"/>
      <c r="J18" s="61">
        <f>'3solcasaad'!J18</f>
        <v>241609</v>
      </c>
      <c r="K18" s="183">
        <f t="shared" si="4"/>
        <v>4.0024311875844436</v>
      </c>
      <c r="L18" s="53"/>
      <c r="M18" s="61">
        <f>'3solcasaad'!M18</f>
        <v>140979</v>
      </c>
      <c r="N18" s="183">
        <f t="shared" si="1"/>
        <v>4.9094318662624774</v>
      </c>
      <c r="O18" s="53"/>
      <c r="P18" s="63" t="e">
        <f t="shared" si="5"/>
        <v>#REF!</v>
      </c>
      <c r="Q18" s="64" t="e">
        <f t="shared" si="6"/>
        <v>#REF!</v>
      </c>
      <c r="R18" s="53"/>
      <c r="S18" s="61" t="e">
        <f>GETPIVOTDATA("Cuenta número de expedientes",#REF!,"CCAA",$B18,"TramoEdad",S$1)</f>
        <v>#REF!</v>
      </c>
      <c r="T18" s="62" t="e">
        <f t="shared" si="7"/>
        <v>#REF!</v>
      </c>
      <c r="U18" s="53"/>
      <c r="V18" s="61" t="e">
        <f>GETPIVOTDATA("Cuenta número de expedientes",#REF!,"CCAA",$B18,"TramoEdad",V$1)</f>
        <v>#REF!</v>
      </c>
      <c r="W18" s="62" t="e">
        <f t="shared" si="8"/>
        <v>#REF!</v>
      </c>
      <c r="X18" s="53"/>
      <c r="Y18" s="61" t="e">
        <f>GETPIVOTDATA("Cuenta número de expedientes",#REF!,"CCAA",$B18,"TramoEdad",Y$1)</f>
        <v>#REF!</v>
      </c>
      <c r="Z18" s="62" t="e">
        <f t="shared" si="9"/>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15">
      <c r="A19" s="51"/>
      <c r="B19" s="60" t="s">
        <v>41</v>
      </c>
      <c r="C19" s="53"/>
      <c r="D19" s="109">
        <f t="shared" si="2"/>
        <v>7600065</v>
      </c>
      <c r="E19" s="29">
        <f t="shared" si="0"/>
        <v>16.266224885484615</v>
      </c>
      <c r="F19" s="53"/>
      <c r="G19" s="61">
        <f>'3solcasaad'!G19</f>
        <v>6178644</v>
      </c>
      <c r="H19" s="183">
        <f t="shared" si="3"/>
        <v>16.339209149934277</v>
      </c>
      <c r="I19" s="53"/>
      <c r="J19" s="61">
        <f>'3solcasaad'!J19</f>
        <v>960955</v>
      </c>
      <c r="K19" s="183">
        <f t="shared" si="4"/>
        <v>15.918927945007054</v>
      </c>
      <c r="L19" s="53"/>
      <c r="M19" s="61">
        <f>'3solcasaad'!M19</f>
        <v>460466</v>
      </c>
      <c r="N19" s="183">
        <f t="shared" si="1"/>
        <v>16.035199949853652</v>
      </c>
      <c r="O19" s="53"/>
      <c r="P19" s="63" t="e">
        <f t="shared" si="5"/>
        <v>#REF!</v>
      </c>
      <c r="Q19" s="64" t="e">
        <f t="shared" si="6"/>
        <v>#REF!</v>
      </c>
      <c r="R19" s="53"/>
      <c r="S19" s="61" t="e">
        <f>GETPIVOTDATA("Cuenta número de expedientes",#REF!,"CCAA",$B19,"TramoEdad",S$1)</f>
        <v>#REF!</v>
      </c>
      <c r="T19" s="62" t="e">
        <f t="shared" si="7"/>
        <v>#REF!</v>
      </c>
      <c r="U19" s="53"/>
      <c r="V19" s="61" t="e">
        <f>GETPIVOTDATA("Cuenta número de expedientes",#REF!,"CCAA",$B19,"TramoEdad",V$1)</f>
        <v>#REF!</v>
      </c>
      <c r="W19" s="62" t="e">
        <f t="shared" si="8"/>
        <v>#REF!</v>
      </c>
      <c r="X19" s="53"/>
      <c r="Y19" s="61" t="e">
        <f>GETPIVOTDATA("Cuenta número de expedientes",#REF!,"CCAA",$B19,"TramoEdad",Y$1)</f>
        <v>#REF!</v>
      </c>
      <c r="Z19" s="62" t="e">
        <f t="shared" si="9"/>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15">
      <c r="A20" s="51"/>
      <c r="B20" s="60" t="s">
        <v>3</v>
      </c>
      <c r="C20" s="53"/>
      <c r="D20" s="109">
        <f t="shared" si="2"/>
        <v>4963703</v>
      </c>
      <c r="E20" s="29">
        <f t="shared" si="0"/>
        <v>10.623686674094845</v>
      </c>
      <c r="F20" s="53"/>
      <c r="G20" s="61">
        <f>'3solcasaad'!G20</f>
        <v>4017065</v>
      </c>
      <c r="H20" s="183">
        <f t="shared" si="3"/>
        <v>10.622988669339216</v>
      </c>
      <c r="I20" s="53"/>
      <c r="J20" s="61">
        <f>'3solcasaad'!J20</f>
        <v>669229</v>
      </c>
      <c r="K20" s="183">
        <f t="shared" si="4"/>
        <v>11.086271708570251</v>
      </c>
      <c r="L20" s="53"/>
      <c r="M20" s="61">
        <f>'3solcasaad'!M20</f>
        <v>277409</v>
      </c>
      <c r="N20" s="183">
        <f t="shared" si="1"/>
        <v>9.660450028642618</v>
      </c>
      <c r="O20" s="53"/>
      <c r="P20" s="63" t="e">
        <f t="shared" si="5"/>
        <v>#REF!</v>
      </c>
      <c r="Q20" s="64" t="e">
        <f t="shared" si="6"/>
        <v>#REF!</v>
      </c>
      <c r="R20" s="53"/>
      <c r="S20" s="61" t="e">
        <f>GETPIVOTDATA("Cuenta número de expedientes",#REF!,"CCAA",$B20,"TramoEdad",S$1)</f>
        <v>#REF!</v>
      </c>
      <c r="T20" s="62" t="e">
        <f t="shared" si="7"/>
        <v>#REF!</v>
      </c>
      <c r="U20" s="53"/>
      <c r="V20" s="61" t="e">
        <f>GETPIVOTDATA("Cuenta número de expedientes",#REF!,"CCAA",$B20,"TramoEdad",V$1)</f>
        <v>#REF!</v>
      </c>
      <c r="W20" s="62" t="e">
        <f t="shared" si="8"/>
        <v>#REF!</v>
      </c>
      <c r="X20" s="53"/>
      <c r="Y20" s="61" t="e">
        <f>GETPIVOTDATA("Cuenta número de expedientes",#REF!,"CCAA",$B20,"TramoEdad",Y$1)</f>
        <v>#REF!</v>
      </c>
      <c r="Z20" s="62" t="e">
        <f t="shared" si="9"/>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15">
      <c r="A21" s="51"/>
      <c r="B21" s="60" t="s">
        <v>2</v>
      </c>
      <c r="C21" s="53"/>
      <c r="D21" s="109">
        <f t="shared" si="2"/>
        <v>1072863</v>
      </c>
      <c r="E21" s="29">
        <f t="shared" si="0"/>
        <v>2.2962212598597094</v>
      </c>
      <c r="F21" s="53"/>
      <c r="G21" s="61">
        <f>'3solcasaad'!G21</f>
        <v>853665</v>
      </c>
      <c r="H21" s="183">
        <f t="shared" si="3"/>
        <v>2.2574873999826894</v>
      </c>
      <c r="I21" s="53"/>
      <c r="J21" s="61">
        <f>'3solcasaad'!J21</f>
        <v>141083</v>
      </c>
      <c r="K21" s="183">
        <f t="shared" si="4"/>
        <v>2.3371438946313097</v>
      </c>
      <c r="L21" s="53"/>
      <c r="M21" s="61">
        <f>'3solcasaad'!M21</f>
        <v>78115</v>
      </c>
      <c r="N21" s="183">
        <f t="shared" si="1"/>
        <v>2.720265218458731</v>
      </c>
      <c r="O21" s="53"/>
      <c r="P21" s="63" t="e">
        <f t="shared" si="5"/>
        <v>#REF!</v>
      </c>
      <c r="Q21" s="64" t="e">
        <f t="shared" si="6"/>
        <v>#REF!</v>
      </c>
      <c r="R21" s="53"/>
      <c r="S21" s="61" t="e">
        <f>GETPIVOTDATA("Cuenta número de expedientes",#REF!,"CCAA",$B21,"TramoEdad",S$1)</f>
        <v>#REF!</v>
      </c>
      <c r="T21" s="62" t="e">
        <f t="shared" si="7"/>
        <v>#REF!</v>
      </c>
      <c r="U21" s="53"/>
      <c r="V21" s="61" t="e">
        <f>GETPIVOTDATA("Cuenta número de expedientes",#REF!,"CCAA",$B21,"TramoEdad",V$1)</f>
        <v>#REF!</v>
      </c>
      <c r="W21" s="62" t="e">
        <f t="shared" si="8"/>
        <v>#REF!</v>
      </c>
      <c r="X21" s="53"/>
      <c r="Y21" s="61" t="e">
        <f>GETPIVOTDATA("Cuenta número de expedientes",#REF!,"CCAA",$B21,"TramoEdad",Y$1)</f>
        <v>#REF!</v>
      </c>
      <c r="Z21" s="62" t="e">
        <f t="shared" si="9"/>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15">
      <c r="A22" s="51"/>
      <c r="B22" s="60" t="s">
        <v>35</v>
      </c>
      <c r="C22" s="53"/>
      <c r="D22" s="109">
        <f t="shared" si="2"/>
        <v>2701743</v>
      </c>
      <c r="E22" s="29">
        <f t="shared" si="0"/>
        <v>5.7824714947548292</v>
      </c>
      <c r="F22" s="53"/>
      <c r="G22" s="61">
        <f>'3solcasaad'!G22</f>
        <v>2028813</v>
      </c>
      <c r="H22" s="183">
        <f t="shared" si="3"/>
        <v>5.365125411515149</v>
      </c>
      <c r="I22" s="53"/>
      <c r="J22" s="61">
        <f>'3solcasaad'!J22</f>
        <v>434138</v>
      </c>
      <c r="K22" s="183">
        <f t="shared" si="4"/>
        <v>7.1918159957432684</v>
      </c>
      <c r="L22" s="53"/>
      <c r="M22" s="61">
        <f>'3solcasaad'!M22</f>
        <v>238792</v>
      </c>
      <c r="N22" s="183">
        <f t="shared" si="1"/>
        <v>8.3156573263290952</v>
      </c>
      <c r="O22" s="53"/>
      <c r="P22" s="63" t="e">
        <f t="shared" si="5"/>
        <v>#REF!</v>
      </c>
      <c r="Q22" s="64" t="e">
        <f t="shared" si="6"/>
        <v>#REF!</v>
      </c>
      <c r="R22" s="53"/>
      <c r="S22" s="61" t="e">
        <f>GETPIVOTDATA("Cuenta número de expedientes",#REF!,"CCAA",$B22,"TramoEdad",S$1)</f>
        <v>#REF!</v>
      </c>
      <c r="T22" s="62" t="e">
        <f t="shared" si="7"/>
        <v>#REF!</v>
      </c>
      <c r="U22" s="53"/>
      <c r="V22" s="61" t="e">
        <f>GETPIVOTDATA("Cuenta número de expedientes",#REF!,"CCAA",$B22,"TramoEdad",V$1)</f>
        <v>#REF!</v>
      </c>
      <c r="W22" s="62" t="e">
        <f t="shared" si="8"/>
        <v>#REF!</v>
      </c>
      <c r="X22" s="53"/>
      <c r="Y22" s="61" t="e">
        <f>GETPIVOTDATA("Cuenta número de expedientes",#REF!,"CCAA",$B22,"TramoEdad",Y$1)</f>
        <v>#REF!</v>
      </c>
      <c r="Z22" s="62" t="e">
        <f t="shared" si="9"/>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15">
      <c r="A23" s="51"/>
      <c r="B23" s="60" t="s">
        <v>42</v>
      </c>
      <c r="C23" s="53"/>
      <c r="D23" s="109">
        <f t="shared" si="2"/>
        <v>6578079</v>
      </c>
      <c r="E23" s="29">
        <f t="shared" si="0"/>
        <v>14.078894368467079</v>
      </c>
      <c r="F23" s="53"/>
      <c r="G23" s="61">
        <f>'3solcasaad'!G23</f>
        <v>5423824</v>
      </c>
      <c r="H23" s="183">
        <f t="shared" si="3"/>
        <v>14.343113914385279</v>
      </c>
      <c r="I23" s="53"/>
      <c r="J23" s="61">
        <f>'3solcasaad'!J23</f>
        <v>793640</v>
      </c>
      <c r="K23" s="183">
        <f t="shared" si="4"/>
        <v>13.147231633401562</v>
      </c>
      <c r="L23" s="53"/>
      <c r="M23" s="61">
        <f>'3solcasaad'!M23</f>
        <v>360615</v>
      </c>
      <c r="N23" s="183">
        <f t="shared" si="1"/>
        <v>12.55800347890284</v>
      </c>
      <c r="O23" s="53"/>
      <c r="P23" s="63" t="e">
        <f t="shared" si="5"/>
        <v>#REF!</v>
      </c>
      <c r="Q23" s="64" t="e">
        <f t="shared" si="6"/>
        <v>#REF!</v>
      </c>
      <c r="R23" s="53"/>
      <c r="S23" s="61" t="e">
        <f>GETPIVOTDATA("Cuenta número de expedientes",#REF!,"CCAA",$B23,"TramoEdad",S$1)</f>
        <v>#REF!</v>
      </c>
      <c r="T23" s="62" t="e">
        <f t="shared" si="7"/>
        <v>#REF!</v>
      </c>
      <c r="U23" s="53"/>
      <c r="V23" s="61" t="e">
        <f>GETPIVOTDATA("Cuenta número de expedientes",#REF!,"CCAA",$B23,"TramoEdad",V$1)</f>
        <v>#REF!</v>
      </c>
      <c r="W23" s="62" t="e">
        <f t="shared" si="8"/>
        <v>#REF!</v>
      </c>
      <c r="X23" s="53"/>
      <c r="Y23" s="61" t="e">
        <f>GETPIVOTDATA("Cuenta número de expedientes",#REF!,"CCAA",$B23,"TramoEdad",Y$1)</f>
        <v>#REF!</v>
      </c>
      <c r="Z23" s="62" t="e">
        <f t="shared" si="9"/>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15">
      <c r="A24" s="66"/>
      <c r="B24" s="60" t="s">
        <v>43</v>
      </c>
      <c r="C24" s="53"/>
      <c r="D24" s="109">
        <f t="shared" si="2"/>
        <v>1478509</v>
      </c>
      <c r="E24" s="29">
        <f t="shared" si="0"/>
        <v>3.1644150266100319</v>
      </c>
      <c r="F24" s="53"/>
      <c r="G24" s="61">
        <f>'3solcasaad'!G24</f>
        <v>1249999</v>
      </c>
      <c r="H24" s="183">
        <f t="shared" si="3"/>
        <v>3.3055788775350536</v>
      </c>
      <c r="I24" s="53"/>
      <c r="J24" s="61">
        <f>'3solcasaad'!J24</f>
        <v>159024</v>
      </c>
      <c r="K24" s="183">
        <f t="shared" si="4"/>
        <v>2.6343497848773372</v>
      </c>
      <c r="L24" s="53"/>
      <c r="M24" s="61">
        <f>'3solcasaad'!M24</f>
        <v>69486</v>
      </c>
      <c r="N24" s="183">
        <f t="shared" si="1"/>
        <v>2.4197701973990067</v>
      </c>
      <c r="O24" s="53"/>
      <c r="P24" s="63" t="e">
        <f t="shared" si="5"/>
        <v>#REF!</v>
      </c>
      <c r="Q24" s="64" t="e">
        <f t="shared" si="6"/>
        <v>#REF!</v>
      </c>
      <c r="R24" s="53"/>
      <c r="S24" s="61" t="e">
        <f>GETPIVOTDATA("Cuenta número de expedientes",#REF!,"CCAA",$B24,"TramoEdad",S$1)</f>
        <v>#REF!</v>
      </c>
      <c r="T24" s="62" t="e">
        <f t="shared" si="7"/>
        <v>#REF!</v>
      </c>
      <c r="U24" s="53"/>
      <c r="V24" s="61" t="e">
        <f>GETPIVOTDATA("Cuenta número de expedientes",#REF!,"CCAA",$B24,"TramoEdad",V$1)</f>
        <v>#REF!</v>
      </c>
      <c r="W24" s="62" t="e">
        <f t="shared" si="8"/>
        <v>#REF!</v>
      </c>
      <c r="X24" s="53"/>
      <c r="Y24" s="61" t="e">
        <f>GETPIVOTDATA("Cuenta número de expedientes",#REF!,"CCAA",$B24,"TramoEdad",Y$1)</f>
        <v>#REF!</v>
      </c>
      <c r="Z24" s="62" t="e">
        <f t="shared" si="9"/>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15">
      <c r="B25" s="60" t="s">
        <v>44</v>
      </c>
      <c r="C25" s="53"/>
      <c r="D25" s="110">
        <f t="shared" si="2"/>
        <v>647554</v>
      </c>
      <c r="E25" s="29">
        <f t="shared" si="0"/>
        <v>1.385943276734489</v>
      </c>
      <c r="F25" s="53"/>
      <c r="G25" s="65">
        <f>'3solcasaad'!G25</f>
        <v>521118</v>
      </c>
      <c r="H25" s="183">
        <f t="shared" si="3"/>
        <v>1.3780784252653899</v>
      </c>
      <c r="I25" s="53"/>
      <c r="J25" s="65">
        <f>'3solcasaad'!J25</f>
        <v>84596</v>
      </c>
      <c r="K25" s="183">
        <f t="shared" si="4"/>
        <v>1.4013951001200022</v>
      </c>
      <c r="L25" s="53"/>
      <c r="M25" s="65">
        <f>'3solcasaad'!M25</f>
        <v>41840</v>
      </c>
      <c r="N25" s="183">
        <f t="shared" si="1"/>
        <v>1.4570299781132088</v>
      </c>
      <c r="O25" s="53"/>
      <c r="P25" s="68" t="e">
        <f t="shared" si="5"/>
        <v>#REF!</v>
      </c>
      <c r="Q25" s="64" t="e">
        <f t="shared" si="6"/>
        <v>#REF!</v>
      </c>
      <c r="R25" s="53"/>
      <c r="S25" s="65" t="e">
        <f>GETPIVOTDATA("Cuenta número de expedientes",#REF!,"CCAA",$B25,"TramoEdad",S$1)</f>
        <v>#REF!</v>
      </c>
      <c r="T25" s="62" t="e">
        <f t="shared" si="7"/>
        <v>#REF!</v>
      </c>
      <c r="U25" s="53"/>
      <c r="V25" s="65" t="e">
        <f>GETPIVOTDATA("Cuenta número de expedientes",#REF!,"CCAA",$B25,"TramoEdad",V$1)</f>
        <v>#REF!</v>
      </c>
      <c r="W25" s="62" t="e">
        <f t="shared" si="8"/>
        <v>#REF!</v>
      </c>
      <c r="X25" s="53"/>
      <c r="Y25" s="65" t="e">
        <f>GETPIVOTDATA("Cuenta número de expedientes",#REF!,"CCAA",$B25,"TramoEdad",Y$1)</f>
        <v>#REF!</v>
      </c>
      <c r="Z25" s="62" t="e">
        <f t="shared" si="9"/>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15">
      <c r="B26" s="60" t="s">
        <v>45</v>
      </c>
      <c r="C26" s="53"/>
      <c r="D26" s="110">
        <f t="shared" si="2"/>
        <v>2199088</v>
      </c>
      <c r="E26" s="29">
        <f t="shared" si="0"/>
        <v>4.7066518445527237</v>
      </c>
      <c r="F26" s="53"/>
      <c r="G26" s="65">
        <f>'3solcasaad'!G26</f>
        <v>1714987</v>
      </c>
      <c r="H26" s="183">
        <f t="shared" si="3"/>
        <v>4.5352234701365433</v>
      </c>
      <c r="I26" s="53"/>
      <c r="J26" s="65">
        <f>'3solcasaad'!J26</f>
        <v>324460</v>
      </c>
      <c r="K26" s="183">
        <f t="shared" si="4"/>
        <v>5.3749190763740122</v>
      </c>
      <c r="L26" s="53"/>
      <c r="M26" s="65">
        <f>'3solcasaad'!M26</f>
        <v>159641</v>
      </c>
      <c r="N26" s="183">
        <f t="shared" si="1"/>
        <v>5.5593145969400277</v>
      </c>
      <c r="O26" s="53"/>
      <c r="P26" s="68" t="e">
        <f t="shared" si="5"/>
        <v>#REF!</v>
      </c>
      <c r="Q26" s="64" t="e">
        <f t="shared" si="6"/>
        <v>#REF!</v>
      </c>
      <c r="R26" s="53"/>
      <c r="S26" s="65" t="e">
        <f>GETPIVOTDATA("Cuenta número de expedientes",#REF!,"CCAA",$B26,"TramoEdad",S$1)</f>
        <v>#REF!</v>
      </c>
      <c r="T26" s="62" t="e">
        <f t="shared" si="7"/>
        <v>#REF!</v>
      </c>
      <c r="U26" s="53"/>
      <c r="V26" s="65" t="e">
        <f>GETPIVOTDATA("Cuenta número de expedientes",#REF!,"CCAA",$B26,"TramoEdad",V$1)</f>
        <v>#REF!</v>
      </c>
      <c r="W26" s="62" t="e">
        <f t="shared" si="8"/>
        <v>#REF!</v>
      </c>
      <c r="X26" s="53"/>
      <c r="Y26" s="65" t="e">
        <f>GETPIVOTDATA("Cuenta número de expedientes",#REF!,"CCAA",$B26,"TramoEdad",Y$1)</f>
        <v>#REF!</v>
      </c>
      <c r="Z26" s="62" t="e">
        <f t="shared" si="9"/>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15">
      <c r="B27" s="60" t="s">
        <v>46</v>
      </c>
      <c r="C27" s="53"/>
      <c r="D27" s="110">
        <f t="shared" si="2"/>
        <v>315675</v>
      </c>
      <c r="E27" s="30">
        <f t="shared" si="0"/>
        <v>0.67563113482915682</v>
      </c>
      <c r="F27" s="53"/>
      <c r="G27" s="65">
        <f>'3solcasaad'!G27</f>
        <v>250290</v>
      </c>
      <c r="H27" s="184">
        <f t="shared" si="3"/>
        <v>0.66188319931315831</v>
      </c>
      <c r="I27" s="53"/>
      <c r="J27" s="65">
        <f>'3solcasaad'!J27</f>
        <v>42318</v>
      </c>
      <c r="K27" s="184">
        <f t="shared" si="4"/>
        <v>0.70102886480304327</v>
      </c>
      <c r="L27" s="53"/>
      <c r="M27" s="65">
        <f>'3solcasaad'!M27</f>
        <v>23067</v>
      </c>
      <c r="N27" s="184">
        <f t="shared" si="1"/>
        <v>0.80328179983597969</v>
      </c>
      <c r="O27" s="53"/>
      <c r="P27" s="68" t="e">
        <f t="shared" si="5"/>
        <v>#REF!</v>
      </c>
      <c r="Q27" s="70" t="e">
        <f t="shared" si="6"/>
        <v>#REF!</v>
      </c>
      <c r="R27" s="53"/>
      <c r="S27" s="65" t="e">
        <f>GETPIVOTDATA("Cuenta número de expedientes",#REF!,"CCAA",$B27,"TramoEdad",S$1)</f>
        <v>#REF!</v>
      </c>
      <c r="T27" s="69" t="e">
        <f t="shared" si="7"/>
        <v>#REF!</v>
      </c>
      <c r="U27" s="53"/>
      <c r="V27" s="65" t="e">
        <f>GETPIVOTDATA("Cuenta número de expedientes",#REF!,"CCAA",$B27,"TramoEdad",V$1)</f>
        <v>#REF!</v>
      </c>
      <c r="W27" s="69" t="e">
        <f t="shared" si="8"/>
        <v>#REF!</v>
      </c>
      <c r="X27" s="53"/>
      <c r="Y27" s="65" t="e">
        <f>GETPIVOTDATA("Cuenta número de expedientes",#REF!,"CCAA",$B27,"TramoEdad",Y$1)</f>
        <v>#REF!</v>
      </c>
      <c r="Z27" s="69" t="e">
        <f t="shared" si="9"/>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15">
      <c r="B28" s="71" t="s">
        <v>1</v>
      </c>
      <c r="C28" s="53"/>
      <c r="D28" s="111">
        <f t="shared" si="2"/>
        <v>171528</v>
      </c>
      <c r="E28" s="31">
        <f t="shared" si="0"/>
        <v>0.36711699467799358</v>
      </c>
      <c r="F28" s="53"/>
      <c r="G28" s="72">
        <f>'3solcasaad'!G28</f>
        <v>153112</v>
      </c>
      <c r="H28" s="185">
        <f t="shared" si="3"/>
        <v>0.40489935839720442</v>
      </c>
      <c r="I28" s="53"/>
      <c r="J28" s="72">
        <f>'3solcasaad'!J28</f>
        <v>13498</v>
      </c>
      <c r="K28" s="185">
        <f t="shared" si="4"/>
        <v>0.22360432007919748</v>
      </c>
      <c r="L28" s="53"/>
      <c r="M28" s="72">
        <f>'3solcasaad'!M28</f>
        <v>4918</v>
      </c>
      <c r="N28" s="185">
        <f t="shared" si="1"/>
        <v>0.17126370536235089</v>
      </c>
      <c r="O28" s="53"/>
      <c r="P28" s="74" t="e">
        <f t="shared" si="5"/>
        <v>#REF!</v>
      </c>
      <c r="Q28" s="75" t="e">
        <f t="shared" si="6"/>
        <v>#REF!</v>
      </c>
      <c r="R28" s="53"/>
      <c r="S28" s="72" t="e">
        <f>GETPIVOTDATA("Cuenta número de expedientes",#REF!,"CCAA","Ceuta","TramoEdad",S$1)+GETPIVOTDATA("Cuenta número de expedientes",#REF!,"CCAA","Melilla","TramoEdad",S$1)</f>
        <v>#REF!</v>
      </c>
      <c r="T28" s="73" t="e">
        <f t="shared" si="7"/>
        <v>#REF!</v>
      </c>
      <c r="U28" s="53"/>
      <c r="V28" s="72" t="e">
        <f>GETPIVOTDATA("Cuenta número de expedientes",#REF!,"CCAA","Ceuta","TramoEdad",V$1)+GETPIVOTDATA("Cuenta número de expedientes",#REF!,"CCAA","Melilla","TramoEdad",V$1)</f>
        <v>#REF!</v>
      </c>
      <c r="W28" s="73" t="e">
        <f t="shared" si="8"/>
        <v>#REF!</v>
      </c>
      <c r="X28" s="53"/>
      <c r="Y28" s="72" t="e">
        <f>GETPIVOTDATA("Cuenta número de expedientes",#REF!,"CCAA","Ceuta","TramoEdad",Y$1)+GETPIVOTDATA("Cuenta número de expedientes",#REF!,"CCAA","Melilla","TramoEdad",Y$1)</f>
        <v>#REF!</v>
      </c>
      <c r="Z28" s="73" t="e">
        <f t="shared" si="9"/>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15">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15">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SUM(P11:P28)</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
      <c r="B31" s="84" t="s">
        <v>39</v>
      </c>
      <c r="C31" s="85"/>
      <c r="D31" s="85"/>
      <c r="E31" s="85"/>
      <c r="F31" s="85"/>
      <c r="G31" s="85"/>
      <c r="H31" s="85"/>
      <c r="I31" s="85"/>
      <c r="O31" s="86"/>
      <c r="R31" s="85"/>
    </row>
    <row r="32" spans="1:50" s="78" customFormat="1" ht="5.25" customHeight="1" x14ac:dyDescent="0.2">
      <c r="B32" s="84" t="s">
        <v>47</v>
      </c>
      <c r="C32" s="87"/>
      <c r="D32" s="87"/>
      <c r="E32" s="87"/>
      <c r="F32" s="87"/>
      <c r="G32" s="87"/>
      <c r="H32" s="87"/>
      <c r="I32" s="87"/>
      <c r="O32" s="86"/>
      <c r="R32" s="87"/>
    </row>
    <row r="33" spans="2:19" s="78" customFormat="1" ht="13.5" customHeight="1" x14ac:dyDescent="0.2">
      <c r="B33" s="1446" t="s">
        <v>217</v>
      </c>
      <c r="C33" s="1446"/>
      <c r="D33" s="1446"/>
      <c r="E33" s="1446"/>
      <c r="F33" s="1446"/>
      <c r="G33" s="1446"/>
      <c r="H33" s="1446"/>
      <c r="I33" s="1446"/>
      <c r="J33" s="1446"/>
      <c r="K33" s="1446"/>
      <c r="L33" s="1446"/>
      <c r="M33" s="1446"/>
      <c r="O33" s="86"/>
    </row>
    <row r="34" spans="2:19" ht="29.25" customHeight="1" x14ac:dyDescent="0.2">
      <c r="B34" s="1438"/>
      <c r="C34" s="1438"/>
      <c r="D34" s="1438"/>
      <c r="E34" s="1438"/>
      <c r="F34" s="1438"/>
      <c r="G34" s="1438"/>
      <c r="H34" s="1438"/>
      <c r="I34" s="1438"/>
      <c r="J34" s="1438"/>
      <c r="K34" s="1438"/>
      <c r="L34" s="1438"/>
      <c r="M34" s="1438"/>
      <c r="N34" s="1438"/>
      <c r="O34" s="1438"/>
      <c r="P34" s="1438"/>
      <c r="Q34" s="89"/>
      <c r="R34" s="89"/>
      <c r="S34" s="89"/>
    </row>
    <row r="35" spans="2:19" ht="4.5" customHeight="1" x14ac:dyDescent="0.2">
      <c r="B35" s="1437"/>
      <c r="C35" s="1437"/>
      <c r="D35" s="1437"/>
      <c r="E35" s="1437"/>
      <c r="F35" s="1437"/>
      <c r="G35" s="1437"/>
      <c r="H35" s="1437"/>
      <c r="I35" s="1437"/>
      <c r="J35" s="1437"/>
      <c r="K35" s="1437"/>
      <c r="L35" s="1437"/>
      <c r="M35" s="1437"/>
      <c r="N35" s="1437"/>
      <c r="O35" s="1437"/>
      <c r="P35" s="1437"/>
      <c r="Q35" s="89"/>
      <c r="R35" s="89"/>
      <c r="S35" s="89"/>
    </row>
    <row r="38" spans="2:19" x14ac:dyDescent="0.2">
      <c r="L38" s="90"/>
      <c r="M38" s="90"/>
      <c r="N38" s="90"/>
    </row>
  </sheetData>
  <mergeCells count="22">
    <mergeCell ref="V7:W7"/>
    <mergeCell ref="P7:Q8"/>
    <mergeCell ref="B33:M33"/>
    <mergeCell ref="B34:P34"/>
    <mergeCell ref="B35:P35"/>
    <mergeCell ref="S7:T7"/>
    <mergeCell ref="B2:I2"/>
    <mergeCell ref="B3:I3"/>
    <mergeCell ref="B7:B9"/>
    <mergeCell ref="D7:E8"/>
    <mergeCell ref="G7:H7"/>
    <mergeCell ref="A4:Z4"/>
    <mergeCell ref="B5:Z5"/>
    <mergeCell ref="Y7:Z7"/>
    <mergeCell ref="G8:H8"/>
    <mergeCell ref="J8:K8"/>
    <mergeCell ref="M8:N8"/>
    <mergeCell ref="S8:T8"/>
    <mergeCell ref="V8:W8"/>
    <mergeCell ref="Y8:Z8"/>
    <mergeCell ref="J7:K7"/>
    <mergeCell ref="M7:N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9">
    <tabColor theme="0"/>
    <pageSetUpPr fitToPage="1"/>
  </sheetPr>
  <dimension ref="A1:AX50"/>
  <sheetViews>
    <sheetView showGridLines="0" topLeftCell="A9" zoomScaleNormal="100" workbookViewId="0">
      <selection activeCell="AE30" sqref="AE30"/>
    </sheetView>
  </sheetViews>
  <sheetFormatPr baseColWidth="10" defaultColWidth="11.42578125" defaultRowHeight="15" x14ac:dyDescent="0.2"/>
  <cols>
    <col min="1" max="1" width="1.140625" style="333" customWidth="1"/>
    <col min="2" max="2" width="28.7109375" style="333" customWidth="1"/>
    <col min="3" max="3" width="0.5703125" style="333" customWidth="1"/>
    <col min="4" max="4" width="11.85546875" style="333" customWidth="1"/>
    <col min="5" max="5" width="7.7109375" style="333" customWidth="1"/>
    <col min="6" max="6" width="0.42578125" style="333" customWidth="1"/>
    <col min="7" max="7" width="12.42578125" style="333" customWidth="1"/>
    <col min="8" max="8" width="6.28515625" style="333" customWidth="1"/>
    <col min="9" max="9" width="0.42578125" style="333" customWidth="1"/>
    <col min="10" max="10" width="10.85546875" style="333" customWidth="1"/>
    <col min="11" max="11" width="6.28515625" style="333" customWidth="1"/>
    <col min="12" max="12" width="0.42578125" style="333" customWidth="1"/>
    <col min="13" max="13" width="11.85546875" style="333" customWidth="1"/>
    <col min="14" max="14" width="6.28515625" style="333" customWidth="1"/>
    <col min="15" max="15" width="0.7109375" style="450" customWidth="1"/>
    <col min="16" max="16" width="10.42578125" style="333" bestFit="1" customWidth="1"/>
    <col min="17" max="17" width="8.5703125" style="333" customWidth="1"/>
    <col min="18" max="18" width="0.42578125" style="333" customWidth="1"/>
    <col min="19" max="19" width="8.7109375" style="333" bestFit="1" customWidth="1"/>
    <col min="20" max="20" width="8.140625" style="333" bestFit="1" customWidth="1"/>
    <col min="21" max="21" width="0.42578125" style="333" customWidth="1"/>
    <col min="22" max="22" width="8.7109375" style="333" bestFit="1" customWidth="1"/>
    <col min="23" max="23" width="8" style="333" bestFit="1" customWidth="1"/>
    <col min="24" max="24" width="0.42578125" style="333" customWidth="1"/>
    <col min="25" max="25" width="10.28515625" style="333" bestFit="1" customWidth="1"/>
    <col min="26" max="26" width="8" style="396" bestFit="1" customWidth="1"/>
    <col min="27" max="27" width="11.42578125" style="396"/>
    <col min="28" max="30" width="3.42578125" style="396" bestFit="1" customWidth="1"/>
    <col min="31" max="31" width="13" style="396" bestFit="1" customWidth="1"/>
    <col min="32" max="32" width="5" style="396" bestFit="1" customWidth="1"/>
    <col min="33" max="33" width="3.85546875" style="396" customWidth="1"/>
    <col min="34" max="36" width="3.42578125" style="396" bestFit="1" customWidth="1"/>
    <col min="37" max="37" width="8.42578125" style="396" bestFit="1" customWidth="1"/>
    <col min="38" max="38" width="5" style="396" bestFit="1" customWidth="1"/>
    <col min="39" max="39" width="3.5703125" style="396" customWidth="1"/>
    <col min="40" max="42" width="3.42578125" style="396" bestFit="1" customWidth="1"/>
    <col min="43" max="43" width="8.42578125" style="396" bestFit="1" customWidth="1"/>
    <col min="44" max="44" width="5" style="396" bestFit="1" customWidth="1"/>
    <col min="45" max="45" width="3.28515625" style="396" customWidth="1"/>
    <col min="46" max="46" width="4.5703125" style="396" bestFit="1" customWidth="1"/>
    <col min="47" max="47" width="3.42578125" style="396" bestFit="1" customWidth="1"/>
    <col min="48" max="48" width="4.5703125" style="396" bestFit="1" customWidth="1"/>
    <col min="49" max="49" width="8.42578125" style="396" bestFit="1" customWidth="1"/>
    <col min="50" max="50" width="6" style="396" bestFit="1" customWidth="1"/>
    <col min="51" max="16384" width="11.42578125" style="333"/>
  </cols>
  <sheetData>
    <row r="1" spans="1:50" s="340" customFormat="1" ht="15" customHeight="1" x14ac:dyDescent="0.2">
      <c r="B1" s="311"/>
      <c r="C1" s="341"/>
      <c r="F1" s="341"/>
      <c r="I1" s="341"/>
      <c r="O1" s="443"/>
      <c r="R1" s="341"/>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row>
    <row r="2" spans="1:50" s="343" customFormat="1" ht="52.5" customHeight="1" x14ac:dyDescent="0.25">
      <c r="B2" s="1376"/>
      <c r="C2" s="1376"/>
      <c r="D2" s="1376"/>
      <c r="E2" s="1376"/>
      <c r="F2" s="1376"/>
      <c r="G2" s="1376"/>
      <c r="H2" s="1376"/>
      <c r="I2" s="1376"/>
      <c r="O2" s="444"/>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row>
    <row r="3" spans="1:50" s="345" customFormat="1" ht="4.5" customHeight="1" x14ac:dyDescent="0.2">
      <c r="B3" s="1377"/>
      <c r="C3" s="1377"/>
      <c r="D3" s="1377"/>
      <c r="E3" s="1377"/>
      <c r="F3" s="1377"/>
      <c r="G3" s="1377"/>
      <c r="H3" s="1377"/>
      <c r="I3" s="1377"/>
      <c r="O3" s="444"/>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row>
    <row r="4" spans="1:50" s="492" customFormat="1" ht="17.25" customHeight="1" x14ac:dyDescent="0.2">
      <c r="A4" s="1414" t="s">
        <v>409</v>
      </c>
      <c r="B4" s="1414"/>
      <c r="C4" s="1414"/>
      <c r="D4" s="1414"/>
      <c r="E4" s="1414"/>
      <c r="F4" s="1414"/>
      <c r="G4" s="1414"/>
      <c r="H4" s="1414"/>
      <c r="I4" s="1414"/>
      <c r="J4" s="1414"/>
      <c r="K4" s="1414"/>
      <c r="L4" s="1414"/>
      <c r="M4" s="1414"/>
      <c r="N4" s="1414"/>
      <c r="O4" s="1414"/>
      <c r="P4" s="1414"/>
      <c r="Q4" s="1414"/>
      <c r="R4" s="1414"/>
      <c r="S4" s="1414"/>
      <c r="T4" s="1414"/>
      <c r="U4" s="1414"/>
      <c r="V4" s="1414"/>
      <c r="W4" s="1414"/>
      <c r="X4" s="1414"/>
      <c r="Y4" s="1414"/>
      <c r="Z4" s="1414"/>
    </row>
    <row r="5" spans="1:50" s="492" customFormat="1" ht="17.25" customHeight="1" x14ac:dyDescent="0.2">
      <c r="B5" s="1415" t="str">
        <f>porsaad!$B$6</f>
        <v>Situación a 31 de julio de 2024</v>
      </c>
      <c r="C5" s="1415"/>
      <c r="D5" s="1415"/>
      <c r="E5" s="1415"/>
      <c r="F5" s="1415"/>
      <c r="G5" s="1415"/>
      <c r="H5" s="1415"/>
      <c r="I5" s="1415"/>
      <c r="J5" s="1415"/>
      <c r="K5" s="1415"/>
      <c r="L5" s="1415"/>
      <c r="M5" s="1415"/>
      <c r="N5" s="1415"/>
      <c r="O5" s="1415"/>
      <c r="P5" s="1415"/>
      <c r="Q5" s="1415"/>
      <c r="R5" s="1415"/>
      <c r="S5" s="1415"/>
      <c r="T5" s="1415"/>
      <c r="U5" s="1415"/>
      <c r="V5" s="1415"/>
      <c r="W5" s="1415"/>
      <c r="X5" s="1415"/>
      <c r="Y5" s="1415"/>
      <c r="Z5" s="1415"/>
    </row>
    <row r="6" spans="1:50" s="345" customFormat="1" ht="6" customHeight="1" x14ac:dyDescent="0.2">
      <c r="O6" s="444"/>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row>
    <row r="7" spans="1:50" s="513" customFormat="1" ht="12.75" customHeight="1" x14ac:dyDescent="0.2">
      <c r="A7" s="512"/>
      <c r="B7" s="1452" t="s">
        <v>12</v>
      </c>
      <c r="D7" s="1452" t="s">
        <v>209</v>
      </c>
      <c r="E7" s="1452"/>
      <c r="G7" s="1452"/>
      <c r="H7" s="1452"/>
      <c r="J7" s="1452"/>
      <c r="K7" s="1452"/>
      <c r="M7" s="1452"/>
      <c r="N7" s="1452"/>
      <c r="P7" s="1452" t="s">
        <v>30</v>
      </c>
      <c r="Q7" s="1452"/>
      <c r="S7" s="1452"/>
      <c r="T7" s="1452"/>
      <c r="V7" s="1452"/>
      <c r="W7" s="1452"/>
      <c r="Y7" s="1452"/>
      <c r="Z7" s="1452"/>
      <c r="AA7" s="512"/>
      <c r="AB7" s="512"/>
      <c r="AI7" s="514"/>
    </row>
    <row r="8" spans="1:50" s="513" customFormat="1" ht="33.75" customHeight="1" x14ac:dyDescent="0.2">
      <c r="A8" s="512"/>
      <c r="B8" s="1452"/>
      <c r="D8" s="1452"/>
      <c r="E8" s="1452"/>
      <c r="G8" s="1452" t="s">
        <v>169</v>
      </c>
      <c r="H8" s="1452"/>
      <c r="J8" s="1452" t="s">
        <v>175</v>
      </c>
      <c r="K8" s="1452"/>
      <c r="M8" s="1452" t="s">
        <v>170</v>
      </c>
      <c r="N8" s="1452"/>
      <c r="P8" s="1452"/>
      <c r="Q8" s="1452"/>
      <c r="S8" s="1452" t="s">
        <v>176</v>
      </c>
      <c r="T8" s="1452"/>
      <c r="V8" s="1452" t="s">
        <v>177</v>
      </c>
      <c r="W8" s="1452"/>
      <c r="Y8" s="1452" t="s">
        <v>178</v>
      </c>
      <c r="Z8" s="1452"/>
      <c r="AA8" s="512"/>
      <c r="AB8" s="512"/>
      <c r="AI8" s="514"/>
    </row>
    <row r="9" spans="1:50" s="513" customFormat="1" ht="36.75" customHeight="1" x14ac:dyDescent="0.2">
      <c r="A9" s="512"/>
      <c r="B9" s="1452"/>
      <c r="D9" s="512" t="s">
        <v>9</v>
      </c>
      <c r="E9" s="512" t="s">
        <v>10</v>
      </c>
      <c r="G9" s="512" t="s">
        <v>9</v>
      </c>
      <c r="H9" s="512" t="s">
        <v>10</v>
      </c>
      <c r="J9" s="512" t="s">
        <v>9</v>
      </c>
      <c r="K9" s="512" t="s">
        <v>10</v>
      </c>
      <c r="M9" s="512" t="s">
        <v>9</v>
      </c>
      <c r="N9" s="512" t="s">
        <v>10</v>
      </c>
      <c r="P9" s="512" t="s">
        <v>9</v>
      </c>
      <c r="Q9" s="512" t="s">
        <v>111</v>
      </c>
      <c r="S9" s="512" t="s">
        <v>9</v>
      </c>
      <c r="T9" s="512" t="s">
        <v>111</v>
      </c>
      <c r="V9" s="512" t="s">
        <v>9</v>
      </c>
      <c r="W9" s="512" t="s">
        <v>10</v>
      </c>
      <c r="Y9" s="512" t="s">
        <v>9</v>
      </c>
      <c r="Z9" s="512" t="s">
        <v>10</v>
      </c>
      <c r="AA9" s="512"/>
      <c r="AB9" s="519"/>
      <c r="AC9" s="396"/>
      <c r="AD9" s="396"/>
      <c r="AE9" s="396"/>
      <c r="AF9" s="396"/>
    </row>
    <row r="10" spans="1:50" s="396" customFormat="1" ht="4.5" customHeight="1" x14ac:dyDescent="0.2">
      <c r="A10" s="519"/>
      <c r="B10" s="512"/>
      <c r="D10" s="512"/>
      <c r="E10" s="512"/>
      <c r="G10" s="512"/>
      <c r="H10" s="512"/>
      <c r="J10" s="512"/>
      <c r="K10" s="512"/>
      <c r="M10" s="512"/>
      <c r="N10" s="512"/>
      <c r="P10" s="512"/>
      <c r="Q10" s="512"/>
      <c r="S10" s="512"/>
      <c r="T10" s="512"/>
      <c r="V10" s="512"/>
      <c r="W10" s="512"/>
      <c r="Y10" s="512"/>
      <c r="Z10" s="512"/>
      <c r="AA10" s="512"/>
      <c r="AB10" s="519"/>
    </row>
    <row r="11" spans="1:50" s="396" customFormat="1" ht="18" customHeight="1" x14ac:dyDescent="0.25">
      <c r="A11" s="519"/>
      <c r="B11" s="557" t="s">
        <v>8</v>
      </c>
      <c r="C11" s="558"/>
      <c r="D11" s="559">
        <f>G11+J11+M11</f>
        <v>8584147</v>
      </c>
      <c r="E11" s="560">
        <f t="shared" ref="E11:E28" si="0">D11*100/$D$30</f>
        <v>17.851892595752791</v>
      </c>
      <c r="F11" s="558"/>
      <c r="G11" s="561">
        <f>'20pobl'!J12</f>
        <v>7016107</v>
      </c>
      <c r="H11" s="562">
        <f>G11*100/$G$30</f>
        <v>18.27226113308949</v>
      </c>
      <c r="I11" s="558"/>
      <c r="J11" s="561">
        <f>'20pobl'!Q12</f>
        <v>1145951</v>
      </c>
      <c r="K11" s="562">
        <f>J11*100/$J$30</f>
        <v>16.812853785592029</v>
      </c>
      <c r="L11" s="558"/>
      <c r="M11" s="561">
        <f>'20pobl'!X12</f>
        <v>422089</v>
      </c>
      <c r="N11" s="562">
        <f t="shared" ref="N11:N28" si="1">M11*100/$M$30</f>
        <v>14.697439354507576</v>
      </c>
      <c r="O11" s="558"/>
      <c r="P11" s="563">
        <f t="shared" ref="P11:P28" si="2">S11+V11+Y11</f>
        <v>374894</v>
      </c>
      <c r="Q11" s="564">
        <f>P11*100/D11</f>
        <v>4.3672830859024199</v>
      </c>
      <c r="R11" s="558"/>
      <c r="S11" s="561">
        <f>'34adictcasaad'!G12</f>
        <v>111656</v>
      </c>
      <c r="T11" s="565">
        <f>S11*100/G11</f>
        <v>1.59142384801144</v>
      </c>
      <c r="U11" s="558"/>
      <c r="V11" s="561">
        <f>'34adictcasaad'!J12</f>
        <v>86436</v>
      </c>
      <c r="W11" s="565">
        <f>V11*100/J11</f>
        <v>7.5427308846538814</v>
      </c>
      <c r="X11" s="558"/>
      <c r="Y11" s="561">
        <f>'34adictcasaad'!M12</f>
        <v>176802</v>
      </c>
      <c r="Z11" s="565">
        <f>Y11*100/M11</f>
        <v>41.887374463679464</v>
      </c>
      <c r="AA11" s="566"/>
      <c r="AB11" s="567">
        <f t="shared" ref="AB11:AB28" si="3">_xlfn.RANK.EQ(Q11,Q$11:Q$30,0)</f>
        <v>6</v>
      </c>
      <c r="AC11" s="567">
        <v>1</v>
      </c>
      <c r="AD11" s="567">
        <f>MATCH(AC11,AB$11:AB$30,0)</f>
        <v>7</v>
      </c>
      <c r="AE11" s="568" t="str">
        <f t="shared" ref="AE11:AE29" si="4">INDEX(B$11:B$30,AD11,1)</f>
        <v>Castilla y León</v>
      </c>
      <c r="AF11" s="569">
        <f t="shared" ref="AF11:AF29" si="5">INDEX(Q$11:Q$30,AD11,1)</f>
        <v>6.4435040774794512</v>
      </c>
      <c r="AH11" s="567">
        <f>_xlfn.RANK.EQ(T11,T$11:T$30,0)</f>
        <v>5</v>
      </c>
      <c r="AI11" s="567">
        <v>1</v>
      </c>
      <c r="AJ11" s="567">
        <f>MATCH(AI11,AH$11:AH$30,0)</f>
        <v>18</v>
      </c>
      <c r="AK11" s="568" t="str">
        <f>INDEX(B$11:B$30,AJ11,1)</f>
        <v>Ceuta y Melilla</v>
      </c>
      <c r="AL11" s="569">
        <f>INDEX(T$11:T$30,AJ11,1)</f>
        <v>1.9203861050838522</v>
      </c>
      <c r="AN11" s="567">
        <f>_xlfn.RANK.EQ(W11,W$11:W$30,0)</f>
        <v>2</v>
      </c>
      <c r="AO11" s="567">
        <v>1</v>
      </c>
      <c r="AP11" s="567">
        <f>MATCH(AO11,AN$11:AN$30,0)</f>
        <v>11</v>
      </c>
      <c r="AQ11" s="568" t="str">
        <f>INDEX(B$11:B$30,AP11,1)</f>
        <v>Extremadura</v>
      </c>
      <c r="AR11" s="569">
        <f>INDEX(W$11:W$30,AP11,1)</f>
        <v>7.7623276169151696</v>
      </c>
      <c r="AT11" s="567">
        <f>_xlfn.RANK.EQ(Z11,Z$11:Z$30,0)</f>
        <v>3</v>
      </c>
      <c r="AU11" s="567">
        <v>1</v>
      </c>
      <c r="AV11" s="567">
        <f>MATCH(AU11,AT$11:AT$30,0)</f>
        <v>7</v>
      </c>
      <c r="AW11" s="568" t="str">
        <f>INDEX(B$11:B$30,AV11,1)</f>
        <v>Castilla y León</v>
      </c>
      <c r="AX11" s="569">
        <f>INDEX(Z$11:Z$30,AV11,1)</f>
        <v>43.477080889624879</v>
      </c>
    </row>
    <row r="12" spans="1:50" s="396" customFormat="1" ht="18" customHeight="1" x14ac:dyDescent="0.25">
      <c r="A12" s="519"/>
      <c r="B12" s="557" t="s">
        <v>7</v>
      </c>
      <c r="C12" s="558"/>
      <c r="D12" s="559">
        <f t="shared" ref="D12:D28" si="6">G12+J12+M12</f>
        <v>1341289</v>
      </c>
      <c r="E12" s="560">
        <f t="shared" si="0"/>
        <v>2.7893915572350596</v>
      </c>
      <c r="F12" s="558"/>
      <c r="G12" s="561">
        <f>'20pobl'!J13</f>
        <v>1044239</v>
      </c>
      <c r="H12" s="562">
        <f t="shared" ref="H12:H28" si="7">G12*100/$G$30</f>
        <v>2.7195434296193368</v>
      </c>
      <c r="I12" s="558"/>
      <c r="J12" s="561">
        <f>'20pobl'!Q13</f>
        <v>200993</v>
      </c>
      <c r="K12" s="562">
        <f t="shared" ref="K12:K28" si="8">J12*100/$J$30</f>
        <v>2.9488747083666742</v>
      </c>
      <c r="L12" s="558"/>
      <c r="M12" s="561">
        <f>'20pobl'!X13</f>
        <v>96057</v>
      </c>
      <c r="N12" s="562">
        <f t="shared" si="1"/>
        <v>3.3447730977967542</v>
      </c>
      <c r="O12" s="558"/>
      <c r="P12" s="563">
        <f t="shared" si="2"/>
        <v>50437</v>
      </c>
      <c r="Q12" s="564">
        <f t="shared" ref="Q12:Q28" si="9">P12*100/D12</f>
        <v>3.7603380032192915</v>
      </c>
      <c r="R12" s="558"/>
      <c r="S12" s="561">
        <f>'34adictcasaad'!G13</f>
        <v>10112</v>
      </c>
      <c r="T12" s="565">
        <f t="shared" ref="T12:T28" si="10">S12*100/G12</f>
        <v>0.9683606913742927</v>
      </c>
      <c r="U12" s="558"/>
      <c r="V12" s="561">
        <f>'34adictcasaad'!J13</f>
        <v>9670</v>
      </c>
      <c r="W12" s="565">
        <f t="shared" ref="W12:W28" si="11">V12*100/J12</f>
        <v>4.811112824824745</v>
      </c>
      <c r="X12" s="558"/>
      <c r="Y12" s="561">
        <f>'34adictcasaad'!M13</f>
        <v>30655</v>
      </c>
      <c r="Z12" s="565">
        <f t="shared" ref="Z12:Z28" si="12">Y12*100/M12</f>
        <v>31.913343119189648</v>
      </c>
      <c r="AA12" s="566"/>
      <c r="AB12" s="567">
        <f t="shared" si="3"/>
        <v>11</v>
      </c>
      <c r="AC12" s="567">
        <v>2</v>
      </c>
      <c r="AD12" s="567">
        <f t="shared" ref="AD12:AD28" si="13">MATCH(AC12,AB$11:AB$30,0)</f>
        <v>11</v>
      </c>
      <c r="AE12" s="568" t="str">
        <f t="shared" si="4"/>
        <v>Extremadura</v>
      </c>
      <c r="AF12" s="569">
        <f t="shared" si="5"/>
        <v>5.3506287548396765</v>
      </c>
      <c r="AH12" s="567">
        <f t="shared" ref="AH12:AH30" si="14">_xlfn.RANK.EQ(T12,T$11:T$30,0)</f>
        <v>18</v>
      </c>
      <c r="AI12" s="567">
        <v>2</v>
      </c>
      <c r="AJ12" s="567">
        <f t="shared" ref="AJ12:AJ28" si="15">MATCH(AI12,AH$11:AH$30,0)</f>
        <v>16</v>
      </c>
      <c r="AK12" s="568" t="str">
        <f t="shared" ref="AK12:AK29" si="16">INDEX(B$11:B$30,AJ12,1)</f>
        <v>País Vasco</v>
      </c>
      <c r="AL12" s="569">
        <f t="shared" ref="AL12:AL29" si="17">INDEX(T$11:T$30,AJ12,1)</f>
        <v>1.8005280479794912</v>
      </c>
      <c r="AN12" s="567">
        <f t="shared" ref="AN12:AN30" si="18">_xlfn.RANK.EQ(W12,W$11:W$30,0)</f>
        <v>15</v>
      </c>
      <c r="AO12" s="567">
        <v>2</v>
      </c>
      <c r="AP12" s="567">
        <f t="shared" ref="AP12:AP28" si="19">MATCH(AO12,AN$11:AN$30,0)</f>
        <v>1</v>
      </c>
      <c r="AQ12" s="568" t="str">
        <f t="shared" ref="AQ12:AQ29" si="20">INDEX(B$11:B$30,AP12,1)</f>
        <v>Andalucía</v>
      </c>
      <c r="AR12" s="569">
        <f t="shared" ref="AR12:AR28" si="21">INDEX(W$11:W$30,AP12,1)</f>
        <v>7.5427308846538814</v>
      </c>
      <c r="AT12" s="567">
        <f t="shared" ref="AT12:AT30" si="22">_xlfn.RANK.EQ(Z12,Z$11:Z$30,0)</f>
        <v>13</v>
      </c>
      <c r="AU12" s="567">
        <v>2</v>
      </c>
      <c r="AV12" s="567">
        <f t="shared" ref="AV12:AV28" si="23">MATCH(AU12,AT$11:AT$30,0)</f>
        <v>11</v>
      </c>
      <c r="AW12" s="568" t="str">
        <f t="shared" ref="AW12:AW29" si="24">INDEX(B$11:B$30,AV12,1)</f>
        <v>Extremadura</v>
      </c>
      <c r="AX12" s="569">
        <f t="shared" ref="AX12:AX29" si="25">INDEX(Z$11:Z$30,AV12,1)</f>
        <v>42.523166208133155</v>
      </c>
    </row>
    <row r="13" spans="1:50" s="396" customFormat="1" ht="18" customHeight="1" x14ac:dyDescent="0.25">
      <c r="A13" s="519"/>
      <c r="B13" s="557" t="s">
        <v>37</v>
      </c>
      <c r="C13" s="558"/>
      <c r="D13" s="559">
        <f t="shared" si="6"/>
        <v>1006060</v>
      </c>
      <c r="E13" s="560">
        <f t="shared" si="0"/>
        <v>2.0922375938905815</v>
      </c>
      <c r="F13" s="558"/>
      <c r="G13" s="561">
        <f>'20pobl'!J14</f>
        <v>728875</v>
      </c>
      <c r="H13" s="562">
        <f t="shared" si="7"/>
        <v>1.8982313601232994</v>
      </c>
      <c r="I13" s="558"/>
      <c r="J13" s="561">
        <f>'20pobl'!Q14</f>
        <v>193292</v>
      </c>
      <c r="K13" s="562">
        <f t="shared" si="8"/>
        <v>2.8358892604698234</v>
      </c>
      <c r="L13" s="558"/>
      <c r="M13" s="561">
        <f>'20pobl'!X14</f>
        <v>83893</v>
      </c>
      <c r="N13" s="562">
        <f t="shared" si="1"/>
        <v>2.9212139614339727</v>
      </c>
      <c r="O13" s="558"/>
      <c r="P13" s="563">
        <f t="shared" si="2"/>
        <v>41301</v>
      </c>
      <c r="Q13" s="564">
        <f t="shared" si="9"/>
        <v>4.1052223525435858</v>
      </c>
      <c r="R13" s="558"/>
      <c r="S13" s="561">
        <f>'34adictcasaad'!G14</f>
        <v>9606</v>
      </c>
      <c r="T13" s="565">
        <f t="shared" si="10"/>
        <v>1.317921454296004</v>
      </c>
      <c r="U13" s="558"/>
      <c r="V13" s="561">
        <f>'34adictcasaad'!J14</f>
        <v>8988</v>
      </c>
      <c r="W13" s="565">
        <f t="shared" si="11"/>
        <v>4.6499596465451232</v>
      </c>
      <c r="X13" s="558"/>
      <c r="Y13" s="561">
        <f>'34adictcasaad'!M14</f>
        <v>22707</v>
      </c>
      <c r="Z13" s="565">
        <f t="shared" si="12"/>
        <v>27.066620576210173</v>
      </c>
      <c r="AA13" s="566"/>
      <c r="AB13" s="567">
        <f t="shared" si="3"/>
        <v>9</v>
      </c>
      <c r="AC13" s="567">
        <v>3</v>
      </c>
      <c r="AD13" s="567">
        <f t="shared" si="13"/>
        <v>16</v>
      </c>
      <c r="AE13" s="568" t="str">
        <f t="shared" si="4"/>
        <v>País Vasco</v>
      </c>
      <c r="AF13" s="570">
        <f t="shared" si="5"/>
        <v>5.2270403582183294</v>
      </c>
      <c r="AH13" s="567">
        <f t="shared" si="14"/>
        <v>12</v>
      </c>
      <c r="AI13" s="567">
        <v>3</v>
      </c>
      <c r="AJ13" s="567">
        <f t="shared" si="15"/>
        <v>7</v>
      </c>
      <c r="AK13" s="568" t="str">
        <f t="shared" si="16"/>
        <v>Castilla y León</v>
      </c>
      <c r="AL13" s="569">
        <f t="shared" si="17"/>
        <v>1.7859516925743781</v>
      </c>
      <c r="AN13" s="567">
        <f t="shared" si="18"/>
        <v>16</v>
      </c>
      <c r="AO13" s="567">
        <v>3</v>
      </c>
      <c r="AP13" s="567">
        <f t="shared" si="19"/>
        <v>9</v>
      </c>
      <c r="AQ13" s="568" t="str">
        <f t="shared" si="20"/>
        <v>Cataluña</v>
      </c>
      <c r="AR13" s="569">
        <f t="shared" si="21"/>
        <v>7.1077461163487827</v>
      </c>
      <c r="AT13" s="567">
        <f t="shared" si="22"/>
        <v>17</v>
      </c>
      <c r="AU13" s="567">
        <v>3</v>
      </c>
      <c r="AV13" s="567">
        <f t="shared" si="23"/>
        <v>1</v>
      </c>
      <c r="AW13" s="568" t="str">
        <f t="shared" si="24"/>
        <v>Andalucía</v>
      </c>
      <c r="AX13" s="569">
        <f t="shared" si="25"/>
        <v>41.887374463679464</v>
      </c>
    </row>
    <row r="14" spans="1:50" s="396" customFormat="1" ht="18" customHeight="1" x14ac:dyDescent="0.25">
      <c r="A14" s="519"/>
      <c r="B14" s="557" t="s">
        <v>38</v>
      </c>
      <c r="C14" s="558"/>
      <c r="D14" s="559">
        <f t="shared" si="6"/>
        <v>1209906</v>
      </c>
      <c r="E14" s="560">
        <f t="shared" si="0"/>
        <v>2.516162871273858</v>
      </c>
      <c r="F14" s="558"/>
      <c r="G14" s="561">
        <f>'20pobl'!J15</f>
        <v>1010320</v>
      </c>
      <c r="H14" s="562">
        <f t="shared" si="7"/>
        <v>2.6312071449285157</v>
      </c>
      <c r="I14" s="558"/>
      <c r="J14" s="561">
        <f>'20pobl'!Q15</f>
        <v>147036</v>
      </c>
      <c r="K14" s="562">
        <f t="shared" si="8"/>
        <v>2.1572429966187991</v>
      </c>
      <c r="L14" s="558"/>
      <c r="M14" s="561">
        <f>'20pobl'!X15</f>
        <v>52550</v>
      </c>
      <c r="N14" s="562">
        <f t="shared" si="1"/>
        <v>1.8298283965689064</v>
      </c>
      <c r="O14" s="558"/>
      <c r="P14" s="563">
        <f t="shared" si="2"/>
        <v>43076</v>
      </c>
      <c r="Q14" s="564">
        <f t="shared" si="9"/>
        <v>3.5602765834701207</v>
      </c>
      <c r="R14" s="558"/>
      <c r="S14" s="561">
        <f>'34adictcasaad'!G15</f>
        <v>12159</v>
      </c>
      <c r="T14" s="565">
        <f t="shared" si="10"/>
        <v>1.2034800855174599</v>
      </c>
      <c r="U14" s="558"/>
      <c r="V14" s="561">
        <f>'34adictcasaad'!J15</f>
        <v>10030</v>
      </c>
      <c r="W14" s="565">
        <f t="shared" si="11"/>
        <v>6.8214586903887486</v>
      </c>
      <c r="X14" s="558"/>
      <c r="Y14" s="561">
        <f>'34adictcasaad'!M15</f>
        <v>20887</v>
      </c>
      <c r="Z14" s="565">
        <f t="shared" si="12"/>
        <v>39.746907706945763</v>
      </c>
      <c r="AA14" s="566"/>
      <c r="AB14" s="567">
        <f t="shared" si="3"/>
        <v>15</v>
      </c>
      <c r="AC14" s="567">
        <v>4</v>
      </c>
      <c r="AD14" s="567">
        <f t="shared" si="13"/>
        <v>17</v>
      </c>
      <c r="AE14" s="568" t="str">
        <f t="shared" si="4"/>
        <v>Rioja, La</v>
      </c>
      <c r="AF14" s="569">
        <f t="shared" si="5"/>
        <v>4.5975263899317991</v>
      </c>
      <c r="AH14" s="567">
        <f t="shared" si="14"/>
        <v>15</v>
      </c>
      <c r="AI14" s="567">
        <v>4</v>
      </c>
      <c r="AJ14" s="567">
        <f t="shared" si="15"/>
        <v>11</v>
      </c>
      <c r="AK14" s="568" t="str">
        <f t="shared" si="16"/>
        <v>Extremadura</v>
      </c>
      <c r="AL14" s="569">
        <f t="shared" si="17"/>
        <v>1.5948274292842937</v>
      </c>
      <c r="AN14" s="567">
        <f t="shared" si="18"/>
        <v>5</v>
      </c>
      <c r="AO14" s="567">
        <v>4</v>
      </c>
      <c r="AP14" s="567">
        <f t="shared" si="19"/>
        <v>14</v>
      </c>
      <c r="AQ14" s="568" t="str">
        <f t="shared" si="20"/>
        <v>Murcia, Región de</v>
      </c>
      <c r="AR14" s="569">
        <f t="shared" si="21"/>
        <v>6.9703417715965426</v>
      </c>
      <c r="AT14" s="567">
        <f t="shared" si="22"/>
        <v>5</v>
      </c>
      <c r="AU14" s="567">
        <v>4</v>
      </c>
      <c r="AV14" s="567">
        <f t="shared" si="23"/>
        <v>8</v>
      </c>
      <c r="AW14" s="568" t="str">
        <f t="shared" si="24"/>
        <v>Castilla - La Mancha</v>
      </c>
      <c r="AX14" s="569">
        <f t="shared" si="25"/>
        <v>41.828618536555581</v>
      </c>
    </row>
    <row r="15" spans="1:50" s="396" customFormat="1" ht="18" customHeight="1" x14ac:dyDescent="0.25">
      <c r="A15" s="519"/>
      <c r="B15" s="557" t="s">
        <v>6</v>
      </c>
      <c r="C15" s="558"/>
      <c r="D15" s="559">
        <f t="shared" si="6"/>
        <v>2213016</v>
      </c>
      <c r="E15" s="560">
        <f t="shared" si="0"/>
        <v>4.6022655418974603</v>
      </c>
      <c r="F15" s="558"/>
      <c r="G15" s="561">
        <f>'20pobl'!J16</f>
        <v>1826469</v>
      </c>
      <c r="H15" s="562">
        <f t="shared" si="7"/>
        <v>4.7567288411497755</v>
      </c>
      <c r="I15" s="558"/>
      <c r="J15" s="561">
        <f>'20pobl'!Q16</f>
        <v>288173</v>
      </c>
      <c r="K15" s="562">
        <f t="shared" si="8"/>
        <v>4.2279386413166113</v>
      </c>
      <c r="L15" s="558"/>
      <c r="M15" s="561">
        <f>'20pobl'!X16</f>
        <v>98374</v>
      </c>
      <c r="N15" s="562">
        <f t="shared" si="1"/>
        <v>3.4254526866616479</v>
      </c>
      <c r="O15" s="558"/>
      <c r="P15" s="563">
        <f t="shared" si="2"/>
        <v>55884</v>
      </c>
      <c r="Q15" s="564">
        <f t="shared" si="9"/>
        <v>2.5252415707794249</v>
      </c>
      <c r="R15" s="558"/>
      <c r="S15" s="561">
        <f>'34adictcasaad'!G16</f>
        <v>20850</v>
      </c>
      <c r="T15" s="565">
        <f t="shared" si="10"/>
        <v>1.1415468863692733</v>
      </c>
      <c r="U15" s="558"/>
      <c r="V15" s="561">
        <f>'34adictcasaad'!J16</f>
        <v>12046</v>
      </c>
      <c r="W15" s="565">
        <f t="shared" si="11"/>
        <v>4.1801279092767194</v>
      </c>
      <c r="X15" s="558"/>
      <c r="Y15" s="561">
        <f>'34adictcasaad'!M16</f>
        <v>22988</v>
      </c>
      <c r="Z15" s="565">
        <f t="shared" si="12"/>
        <v>23.367963079675523</v>
      </c>
      <c r="AA15" s="566"/>
      <c r="AB15" s="567">
        <f t="shared" si="3"/>
        <v>19</v>
      </c>
      <c r="AC15" s="567">
        <v>5</v>
      </c>
      <c r="AD15" s="567">
        <f t="shared" si="13"/>
        <v>8</v>
      </c>
      <c r="AE15" s="568" t="str">
        <f t="shared" si="4"/>
        <v>Castilla - La Mancha</v>
      </c>
      <c r="AF15" s="569">
        <f t="shared" si="5"/>
        <v>4.5920849715414818</v>
      </c>
      <c r="AH15" s="567">
        <f t="shared" si="14"/>
        <v>16</v>
      </c>
      <c r="AI15" s="567">
        <v>5</v>
      </c>
      <c r="AJ15" s="567">
        <f t="shared" si="15"/>
        <v>1</v>
      </c>
      <c r="AK15" s="568" t="str">
        <f t="shared" si="16"/>
        <v>Andalucía</v>
      </c>
      <c r="AL15" s="569">
        <f t="shared" si="17"/>
        <v>1.59142384801144</v>
      </c>
      <c r="AN15" s="567">
        <f t="shared" si="18"/>
        <v>17</v>
      </c>
      <c r="AO15" s="567">
        <v>5</v>
      </c>
      <c r="AP15" s="567">
        <f t="shared" si="19"/>
        <v>4</v>
      </c>
      <c r="AQ15" s="568" t="str">
        <f t="shared" si="20"/>
        <v>Balears, Illes</v>
      </c>
      <c r="AR15" s="569">
        <f t="shared" si="21"/>
        <v>6.8214586903887486</v>
      </c>
      <c r="AT15" s="567">
        <f t="shared" si="22"/>
        <v>18</v>
      </c>
      <c r="AU15" s="567">
        <v>5</v>
      </c>
      <c r="AV15" s="567">
        <f t="shared" si="23"/>
        <v>4</v>
      </c>
      <c r="AW15" s="568" t="str">
        <f t="shared" si="24"/>
        <v>Balears, Illes</v>
      </c>
      <c r="AX15" s="569">
        <f t="shared" si="25"/>
        <v>39.746907706945763</v>
      </c>
    </row>
    <row r="16" spans="1:50" s="396" customFormat="1" ht="18" customHeight="1" x14ac:dyDescent="0.25">
      <c r="A16" s="519"/>
      <c r="B16" s="557" t="s">
        <v>5</v>
      </c>
      <c r="C16" s="558"/>
      <c r="D16" s="571">
        <f t="shared" si="6"/>
        <v>588387</v>
      </c>
      <c r="E16" s="560">
        <f t="shared" si="0"/>
        <v>1.2236302021315801</v>
      </c>
      <c r="F16" s="558"/>
      <c r="G16" s="572">
        <f>'20pobl'!J17</f>
        <v>450214</v>
      </c>
      <c r="H16" s="562">
        <f t="shared" si="7"/>
        <v>1.1725060313037916</v>
      </c>
      <c r="I16" s="558"/>
      <c r="J16" s="572">
        <f>'20pobl'!Q17</f>
        <v>97495</v>
      </c>
      <c r="K16" s="562">
        <f t="shared" si="8"/>
        <v>1.4304007586941283</v>
      </c>
      <c r="L16" s="558"/>
      <c r="M16" s="572">
        <f>'20pobl'!X17</f>
        <v>40678</v>
      </c>
      <c r="N16" s="562">
        <f t="shared" si="1"/>
        <v>1.4164369080043762</v>
      </c>
      <c r="O16" s="558"/>
      <c r="P16" s="572">
        <f t="shared" si="2"/>
        <v>23141</v>
      </c>
      <c r="Q16" s="564">
        <f t="shared" si="9"/>
        <v>3.9329556907273613</v>
      </c>
      <c r="R16" s="558"/>
      <c r="S16" s="572">
        <f>'34adictcasaad'!G17</f>
        <v>6400</v>
      </c>
      <c r="T16" s="565">
        <f t="shared" si="10"/>
        <v>1.4215461980302702</v>
      </c>
      <c r="U16" s="558"/>
      <c r="V16" s="572">
        <f>'34adictcasaad'!J17</f>
        <v>4934</v>
      </c>
      <c r="W16" s="565">
        <f t="shared" si="11"/>
        <v>5.0607723472998618</v>
      </c>
      <c r="X16" s="558"/>
      <c r="Y16" s="572">
        <f>'34adictcasaad'!M17</f>
        <v>11807</v>
      </c>
      <c r="Z16" s="565">
        <f t="shared" si="12"/>
        <v>29.025517478735434</v>
      </c>
      <c r="AA16" s="566"/>
      <c r="AB16" s="567">
        <f t="shared" si="3"/>
        <v>10</v>
      </c>
      <c r="AC16" s="567">
        <v>6</v>
      </c>
      <c r="AD16" s="567">
        <f t="shared" si="13"/>
        <v>1</v>
      </c>
      <c r="AE16" s="568" t="str">
        <f t="shared" si="4"/>
        <v>Andalucía</v>
      </c>
      <c r="AF16" s="569">
        <f t="shared" si="5"/>
        <v>4.3672830859024199</v>
      </c>
      <c r="AH16" s="567">
        <f t="shared" si="14"/>
        <v>7</v>
      </c>
      <c r="AI16" s="567">
        <v>6</v>
      </c>
      <c r="AJ16" s="567">
        <f t="shared" si="15"/>
        <v>14</v>
      </c>
      <c r="AK16" s="568" t="str">
        <f t="shared" si="16"/>
        <v>Murcia, Región de</v>
      </c>
      <c r="AL16" s="569">
        <f t="shared" si="17"/>
        <v>1.5658235230220356</v>
      </c>
      <c r="AN16" s="567">
        <f t="shared" si="18"/>
        <v>14</v>
      </c>
      <c r="AO16" s="567">
        <v>6</v>
      </c>
      <c r="AP16" s="567">
        <f t="shared" si="19"/>
        <v>8</v>
      </c>
      <c r="AQ16" s="568" t="str">
        <f t="shared" si="20"/>
        <v>Castilla - La Mancha</v>
      </c>
      <c r="AR16" s="569">
        <f t="shared" si="21"/>
        <v>6.8181984420144097</v>
      </c>
      <c r="AT16" s="567">
        <f t="shared" si="22"/>
        <v>16</v>
      </c>
      <c r="AU16" s="567">
        <v>6</v>
      </c>
      <c r="AV16" s="567">
        <f t="shared" si="23"/>
        <v>9</v>
      </c>
      <c r="AW16" s="568" t="str">
        <f t="shared" si="24"/>
        <v>Cataluña</v>
      </c>
      <c r="AX16" s="569">
        <f t="shared" si="25"/>
        <v>39.443382356187605</v>
      </c>
    </row>
    <row r="17" spans="1:50" s="396" customFormat="1" ht="18" customHeight="1" x14ac:dyDescent="0.25">
      <c r="A17" s="519"/>
      <c r="B17" s="557" t="s">
        <v>4</v>
      </c>
      <c r="C17" s="558"/>
      <c r="D17" s="559">
        <f t="shared" si="6"/>
        <v>2383703</v>
      </c>
      <c r="E17" s="560">
        <f t="shared" si="0"/>
        <v>4.9572322021248834</v>
      </c>
      <c r="F17" s="558"/>
      <c r="G17" s="561">
        <f>'20pobl'!J18</f>
        <v>1752567</v>
      </c>
      <c r="H17" s="562">
        <f t="shared" si="7"/>
        <v>4.5642636118912163</v>
      </c>
      <c r="I17" s="558"/>
      <c r="J17" s="561">
        <f>'20pobl'!Q18</f>
        <v>413741</v>
      </c>
      <c r="K17" s="562">
        <f t="shared" si="8"/>
        <v>6.0702132448111934</v>
      </c>
      <c r="L17" s="558"/>
      <c r="M17" s="561">
        <f>'20pobl'!X18</f>
        <v>217395</v>
      </c>
      <c r="N17" s="562">
        <f t="shared" si="1"/>
        <v>7.5698486065099413</v>
      </c>
      <c r="O17" s="558"/>
      <c r="P17" s="563">
        <f t="shared" si="2"/>
        <v>153594</v>
      </c>
      <c r="Q17" s="564">
        <f>P17*100/D17</f>
        <v>6.4435040774794512</v>
      </c>
      <c r="R17" s="558"/>
      <c r="S17" s="561">
        <f>'34adictcasaad'!G18</f>
        <v>31300</v>
      </c>
      <c r="T17" s="565">
        <f>S17*100/G17</f>
        <v>1.7859516925743781</v>
      </c>
      <c r="U17" s="558"/>
      <c r="V17" s="561">
        <f>'34adictcasaad'!J18</f>
        <v>27777</v>
      </c>
      <c r="W17" s="565">
        <f>V17*100/J17</f>
        <v>6.7136203566965804</v>
      </c>
      <c r="X17" s="558"/>
      <c r="Y17" s="561">
        <f>'34adictcasaad'!M18</f>
        <v>94517</v>
      </c>
      <c r="Z17" s="565">
        <f>Y17*100/M17</f>
        <v>43.477080889624879</v>
      </c>
      <c r="AA17" s="566"/>
      <c r="AB17" s="567">
        <f t="shared" si="3"/>
        <v>1</v>
      </c>
      <c r="AC17" s="567">
        <v>7</v>
      </c>
      <c r="AD17" s="567">
        <f t="shared" si="13"/>
        <v>9</v>
      </c>
      <c r="AE17" s="568" t="str">
        <f t="shared" si="4"/>
        <v>Cataluña</v>
      </c>
      <c r="AF17" s="569">
        <f t="shared" si="5"/>
        <v>4.3156871273631632</v>
      </c>
      <c r="AH17" s="567">
        <f t="shared" si="14"/>
        <v>3</v>
      </c>
      <c r="AI17" s="567">
        <v>7</v>
      </c>
      <c r="AJ17" s="567">
        <f t="shared" si="15"/>
        <v>6</v>
      </c>
      <c r="AK17" s="568" t="str">
        <f t="shared" si="16"/>
        <v>Cantabria</v>
      </c>
      <c r="AL17" s="569">
        <f t="shared" si="17"/>
        <v>1.4215461980302702</v>
      </c>
      <c r="AN17" s="567">
        <f t="shared" si="18"/>
        <v>7</v>
      </c>
      <c r="AO17" s="567">
        <v>7</v>
      </c>
      <c r="AP17" s="567">
        <f t="shared" si="19"/>
        <v>7</v>
      </c>
      <c r="AQ17" s="568" t="str">
        <f t="shared" si="20"/>
        <v>Castilla y León</v>
      </c>
      <c r="AR17" s="569">
        <f t="shared" si="21"/>
        <v>6.7136203566965804</v>
      </c>
      <c r="AT17" s="567">
        <f t="shared" si="22"/>
        <v>1</v>
      </c>
      <c r="AU17" s="567">
        <v>7</v>
      </c>
      <c r="AV17" s="567">
        <f t="shared" si="23"/>
        <v>16</v>
      </c>
      <c r="AW17" s="568" t="str">
        <f t="shared" si="24"/>
        <v>País Vasco</v>
      </c>
      <c r="AX17" s="569">
        <f t="shared" si="25"/>
        <v>39.008859357696565</v>
      </c>
    </row>
    <row r="18" spans="1:50" s="396" customFormat="1" ht="18" customHeight="1" x14ac:dyDescent="0.25">
      <c r="A18" s="519"/>
      <c r="B18" s="557" t="s">
        <v>40</v>
      </c>
      <c r="C18" s="558"/>
      <c r="D18" s="559">
        <f t="shared" si="6"/>
        <v>2084086</v>
      </c>
      <c r="E18" s="560">
        <f t="shared" si="0"/>
        <v>4.3341382006053779</v>
      </c>
      <c r="F18" s="558"/>
      <c r="G18" s="561">
        <f>'20pobl'!J19</f>
        <v>1679650</v>
      </c>
      <c r="H18" s="562">
        <f t="shared" si="7"/>
        <v>4.3743636481304753</v>
      </c>
      <c r="I18" s="558"/>
      <c r="J18" s="561">
        <f>'20pobl'!Q19</f>
        <v>273430</v>
      </c>
      <c r="K18" s="562">
        <f t="shared" si="8"/>
        <v>4.0116362833964354</v>
      </c>
      <c r="L18" s="558"/>
      <c r="M18" s="561">
        <f>'20pobl'!X19</f>
        <v>131006</v>
      </c>
      <c r="N18" s="562">
        <f t="shared" si="1"/>
        <v>4.5617221488278998</v>
      </c>
      <c r="O18" s="558"/>
      <c r="P18" s="563">
        <f t="shared" si="2"/>
        <v>95703</v>
      </c>
      <c r="Q18" s="564">
        <f t="shared" si="9"/>
        <v>4.5920849715414818</v>
      </c>
      <c r="R18" s="558"/>
      <c r="S18" s="561">
        <f>'34adictcasaad'!G19</f>
        <v>22262</v>
      </c>
      <c r="T18" s="565">
        <f t="shared" si="10"/>
        <v>1.3253951716131336</v>
      </c>
      <c r="U18" s="558"/>
      <c r="V18" s="561">
        <f>'34adictcasaad'!J19</f>
        <v>18643</v>
      </c>
      <c r="W18" s="565">
        <f t="shared" si="11"/>
        <v>6.8181984420144097</v>
      </c>
      <c r="X18" s="558"/>
      <c r="Y18" s="561">
        <f>'34adictcasaad'!M19</f>
        <v>54798</v>
      </c>
      <c r="Z18" s="565">
        <f t="shared" si="12"/>
        <v>41.828618536555581</v>
      </c>
      <c r="AA18" s="566"/>
      <c r="AB18" s="567">
        <f t="shared" si="3"/>
        <v>5</v>
      </c>
      <c r="AC18" s="567">
        <v>8</v>
      </c>
      <c r="AD18" s="567">
        <f t="shared" si="13"/>
        <v>20</v>
      </c>
      <c r="AE18" s="568" t="str">
        <f t="shared" si="4"/>
        <v>TOTAL</v>
      </c>
      <c r="AF18" s="569">
        <f t="shared" si="5"/>
        <v>4.1223336141741767</v>
      </c>
      <c r="AH18" s="567">
        <f t="shared" si="14"/>
        <v>11</v>
      </c>
      <c r="AI18" s="567">
        <v>8</v>
      </c>
      <c r="AJ18" s="567">
        <f t="shared" si="15"/>
        <v>17</v>
      </c>
      <c r="AK18" s="568" t="str">
        <f t="shared" si="16"/>
        <v>Rioja, La</v>
      </c>
      <c r="AL18" s="569">
        <f t="shared" si="17"/>
        <v>1.3712757981919945</v>
      </c>
      <c r="AN18" s="567">
        <f t="shared" si="18"/>
        <v>6</v>
      </c>
      <c r="AO18" s="567">
        <v>8</v>
      </c>
      <c r="AP18" s="567">
        <f t="shared" si="19"/>
        <v>16</v>
      </c>
      <c r="AQ18" s="568" t="str">
        <f t="shared" si="20"/>
        <v>País Vasco</v>
      </c>
      <c r="AR18" s="569">
        <f t="shared" si="21"/>
        <v>6.4522467867462279</v>
      </c>
      <c r="AT18" s="567">
        <f t="shared" si="22"/>
        <v>4</v>
      </c>
      <c r="AU18" s="567">
        <v>8</v>
      </c>
      <c r="AV18" s="567">
        <f t="shared" si="23"/>
        <v>17</v>
      </c>
      <c r="AW18" s="568" t="str">
        <f t="shared" si="24"/>
        <v>Rioja, La</v>
      </c>
      <c r="AX18" s="569">
        <f t="shared" si="25"/>
        <v>38.931159420289852</v>
      </c>
    </row>
    <row r="19" spans="1:50" s="396" customFormat="1" ht="18" customHeight="1" x14ac:dyDescent="0.25">
      <c r="A19" s="519"/>
      <c r="B19" s="557" t="s">
        <v>41</v>
      </c>
      <c r="C19" s="558"/>
      <c r="D19" s="559">
        <f t="shared" si="6"/>
        <v>7901963</v>
      </c>
      <c r="E19" s="560">
        <f t="shared" si="0"/>
        <v>16.433198868986342</v>
      </c>
      <c r="F19" s="558"/>
      <c r="G19" s="561">
        <f>'20pobl'!J20</f>
        <v>6372799</v>
      </c>
      <c r="H19" s="562">
        <f t="shared" si="7"/>
        <v>16.596874516978087</v>
      </c>
      <c r="I19" s="558"/>
      <c r="J19" s="561">
        <f>'20pobl'!Q20</f>
        <v>1076178</v>
      </c>
      <c r="K19" s="562">
        <f t="shared" si="8"/>
        <v>15.789177164879527</v>
      </c>
      <c r="L19" s="558"/>
      <c r="M19" s="561">
        <f>'20pobl'!X20</f>
        <v>452986</v>
      </c>
      <c r="N19" s="562">
        <f t="shared" si="1"/>
        <v>15.773294881982162</v>
      </c>
      <c r="O19" s="558"/>
      <c r="P19" s="563">
        <f t="shared" si="2"/>
        <v>341024</v>
      </c>
      <c r="Q19" s="564">
        <f t="shared" si="9"/>
        <v>4.3156871273631632</v>
      </c>
      <c r="R19" s="558"/>
      <c r="S19" s="561">
        <f>'34adictcasaad'!G20</f>
        <v>85859</v>
      </c>
      <c r="T19" s="565">
        <f t="shared" si="10"/>
        <v>1.3472729957433147</v>
      </c>
      <c r="U19" s="558"/>
      <c r="V19" s="561">
        <f>'34adictcasaad'!J20</f>
        <v>76492</v>
      </c>
      <c r="W19" s="565">
        <f t="shared" si="11"/>
        <v>7.1077461163487827</v>
      </c>
      <c r="X19" s="558"/>
      <c r="Y19" s="561">
        <f>'34adictcasaad'!M20</f>
        <v>178673</v>
      </c>
      <c r="Z19" s="565">
        <f t="shared" si="12"/>
        <v>39.443382356187605</v>
      </c>
      <c r="AA19" s="566"/>
      <c r="AB19" s="567">
        <f t="shared" si="3"/>
        <v>7</v>
      </c>
      <c r="AC19" s="567">
        <v>9</v>
      </c>
      <c r="AD19" s="567">
        <f t="shared" si="13"/>
        <v>3</v>
      </c>
      <c r="AE19" s="568" t="str">
        <f t="shared" si="4"/>
        <v>Asturias, Principado de</v>
      </c>
      <c r="AF19" s="569">
        <f t="shared" si="5"/>
        <v>4.1052223525435858</v>
      </c>
      <c r="AH19" s="567">
        <f t="shared" si="14"/>
        <v>10</v>
      </c>
      <c r="AI19" s="567">
        <v>9</v>
      </c>
      <c r="AJ19" s="567">
        <f t="shared" si="15"/>
        <v>20</v>
      </c>
      <c r="AK19" s="568" t="str">
        <f t="shared" si="16"/>
        <v>TOTAL</v>
      </c>
      <c r="AL19" s="569">
        <f t="shared" si="17"/>
        <v>1.3605751507549237</v>
      </c>
      <c r="AN19" s="567">
        <f t="shared" si="18"/>
        <v>3</v>
      </c>
      <c r="AO19" s="567">
        <v>9</v>
      </c>
      <c r="AP19" s="567">
        <f t="shared" si="19"/>
        <v>18</v>
      </c>
      <c r="AQ19" s="568" t="str">
        <f t="shared" si="20"/>
        <v>Ceuta y Melilla</v>
      </c>
      <c r="AR19" s="569">
        <f t="shared" si="21"/>
        <v>6.1233564123737532</v>
      </c>
      <c r="AT19" s="567">
        <f t="shared" si="22"/>
        <v>6</v>
      </c>
      <c r="AU19" s="567">
        <v>9</v>
      </c>
      <c r="AV19" s="567">
        <f t="shared" si="23"/>
        <v>13</v>
      </c>
      <c r="AW19" s="568" t="str">
        <f t="shared" si="24"/>
        <v>Madrid, Comunidad de</v>
      </c>
      <c r="AX19" s="569">
        <f t="shared" si="25"/>
        <v>38.275918966967225</v>
      </c>
    </row>
    <row r="20" spans="1:50" s="396" customFormat="1" ht="18" customHeight="1" x14ac:dyDescent="0.25">
      <c r="A20" s="519"/>
      <c r="B20" s="557" t="s">
        <v>3</v>
      </c>
      <c r="C20" s="558"/>
      <c r="D20" s="559">
        <f t="shared" si="6"/>
        <v>5216195</v>
      </c>
      <c r="E20" s="560">
        <f t="shared" si="0"/>
        <v>10.847781718847862</v>
      </c>
      <c r="F20" s="558"/>
      <c r="G20" s="561">
        <f>'20pobl'!J21</f>
        <v>4168661</v>
      </c>
      <c r="H20" s="562">
        <f t="shared" si="7"/>
        <v>10.856570797356136</v>
      </c>
      <c r="I20" s="558"/>
      <c r="J20" s="561">
        <f>'20pobl'!Q21</f>
        <v>755276</v>
      </c>
      <c r="K20" s="562">
        <f t="shared" si="8"/>
        <v>11.08105403788365</v>
      </c>
      <c r="L20" s="558"/>
      <c r="M20" s="561">
        <f>'20pobl'!X21</f>
        <v>292258</v>
      </c>
      <c r="N20" s="562">
        <f t="shared" si="1"/>
        <v>10.176631541854148</v>
      </c>
      <c r="O20" s="558"/>
      <c r="P20" s="563">
        <f t="shared" si="2"/>
        <v>195460</v>
      </c>
      <c r="Q20" s="564">
        <f t="shared" si="9"/>
        <v>3.7471758628655563</v>
      </c>
      <c r="R20" s="558"/>
      <c r="S20" s="561">
        <f>'34adictcasaad'!G21</f>
        <v>52757</v>
      </c>
      <c r="T20" s="565">
        <f t="shared" si="10"/>
        <v>1.2655622512840454</v>
      </c>
      <c r="U20" s="558"/>
      <c r="V20" s="561">
        <f>'34adictcasaad'!J21</f>
        <v>42007</v>
      </c>
      <c r="W20" s="565">
        <f t="shared" si="11"/>
        <v>5.5618078689114974</v>
      </c>
      <c r="X20" s="558"/>
      <c r="Y20" s="561">
        <f>'34adictcasaad'!M21</f>
        <v>100696</v>
      </c>
      <c r="Z20" s="565">
        <f t="shared" si="12"/>
        <v>34.454488842050516</v>
      </c>
      <c r="AA20" s="566"/>
      <c r="AB20" s="567">
        <f t="shared" si="3"/>
        <v>12</v>
      </c>
      <c r="AC20" s="567">
        <v>10</v>
      </c>
      <c r="AD20" s="567">
        <f t="shared" si="13"/>
        <v>6</v>
      </c>
      <c r="AE20" s="568" t="str">
        <f t="shared" si="4"/>
        <v>Cantabria</v>
      </c>
      <c r="AF20" s="570">
        <f t="shared" si="5"/>
        <v>3.9329556907273613</v>
      </c>
      <c r="AH20" s="567">
        <f t="shared" si="14"/>
        <v>13</v>
      </c>
      <c r="AI20" s="567">
        <v>10</v>
      </c>
      <c r="AJ20" s="567">
        <f t="shared" si="15"/>
        <v>9</v>
      </c>
      <c r="AK20" s="568" t="str">
        <f t="shared" si="16"/>
        <v>Cataluña</v>
      </c>
      <c r="AL20" s="569">
        <f t="shared" si="17"/>
        <v>1.3472729957433147</v>
      </c>
      <c r="AN20" s="567">
        <f t="shared" si="18"/>
        <v>12</v>
      </c>
      <c r="AO20" s="567">
        <v>10</v>
      </c>
      <c r="AP20" s="567">
        <f t="shared" si="19"/>
        <v>20</v>
      </c>
      <c r="AQ20" s="568" t="str">
        <f t="shared" si="20"/>
        <v>TOTAL</v>
      </c>
      <c r="AR20" s="569">
        <f t="shared" si="21"/>
        <v>6.1172501680623697</v>
      </c>
      <c r="AT20" s="567">
        <f t="shared" si="22"/>
        <v>11</v>
      </c>
      <c r="AU20" s="567">
        <v>10</v>
      </c>
      <c r="AV20" s="567">
        <f t="shared" si="23"/>
        <v>20</v>
      </c>
      <c r="AW20" s="568" t="str">
        <f t="shared" si="24"/>
        <v>TOTAL</v>
      </c>
      <c r="AX20" s="569">
        <f t="shared" si="25"/>
        <v>36.313266621492595</v>
      </c>
    </row>
    <row r="21" spans="1:50" s="329" customFormat="1" ht="18" customHeight="1" x14ac:dyDescent="0.25">
      <c r="A21" s="348"/>
      <c r="B21" s="548" t="s">
        <v>2</v>
      </c>
      <c r="C21" s="573"/>
      <c r="D21" s="574">
        <f t="shared" si="6"/>
        <v>1054306</v>
      </c>
      <c r="E21" s="575">
        <f t="shared" si="0"/>
        <v>2.1925716643782711</v>
      </c>
      <c r="F21" s="573"/>
      <c r="G21" s="576">
        <f>'20pobl'!J22</f>
        <v>824039</v>
      </c>
      <c r="H21" s="577">
        <f t="shared" si="7"/>
        <v>2.1460698635083428</v>
      </c>
      <c r="I21" s="573"/>
      <c r="J21" s="576">
        <f>'20pobl'!Q22</f>
        <v>157208</v>
      </c>
      <c r="K21" s="577">
        <f t="shared" si="8"/>
        <v>2.3064817936590236</v>
      </c>
      <c r="L21" s="573"/>
      <c r="M21" s="576">
        <f>'20pobl'!X22</f>
        <v>73059</v>
      </c>
      <c r="N21" s="577">
        <f t="shared" si="1"/>
        <v>2.5439663715495286</v>
      </c>
      <c r="O21" s="573"/>
      <c r="P21" s="578">
        <f t="shared" si="2"/>
        <v>56412</v>
      </c>
      <c r="Q21" s="579">
        <f t="shared" si="9"/>
        <v>5.3506287548396765</v>
      </c>
      <c r="R21" s="573"/>
      <c r="S21" s="576">
        <f>'34adictcasaad'!G22</f>
        <v>13142</v>
      </c>
      <c r="T21" s="580">
        <f t="shared" si="10"/>
        <v>1.5948274292842937</v>
      </c>
      <c r="U21" s="573"/>
      <c r="V21" s="576">
        <f>'34adictcasaad'!J22</f>
        <v>12203</v>
      </c>
      <c r="W21" s="580">
        <f t="shared" si="11"/>
        <v>7.7623276169151696</v>
      </c>
      <c r="X21" s="573"/>
      <c r="Y21" s="576">
        <f>'34adictcasaad'!M22</f>
        <v>31067</v>
      </c>
      <c r="Z21" s="565">
        <f t="shared" si="12"/>
        <v>42.523166208133155</v>
      </c>
      <c r="AA21" s="566"/>
      <c r="AB21" s="567">
        <f t="shared" si="3"/>
        <v>2</v>
      </c>
      <c r="AC21" s="567">
        <v>11</v>
      </c>
      <c r="AD21" s="567">
        <f t="shared" si="13"/>
        <v>2</v>
      </c>
      <c r="AE21" s="568" t="str">
        <f t="shared" si="4"/>
        <v>Aragón</v>
      </c>
      <c r="AF21" s="569">
        <f t="shared" si="5"/>
        <v>3.7603380032192915</v>
      </c>
      <c r="AG21" s="396"/>
      <c r="AH21" s="567">
        <f t="shared" si="14"/>
        <v>4</v>
      </c>
      <c r="AI21" s="567">
        <v>11</v>
      </c>
      <c r="AJ21" s="567">
        <f t="shared" si="15"/>
        <v>8</v>
      </c>
      <c r="AK21" s="568" t="str">
        <f t="shared" si="16"/>
        <v>Castilla - La Mancha</v>
      </c>
      <c r="AL21" s="569">
        <f t="shared" si="17"/>
        <v>1.3253951716131336</v>
      </c>
      <c r="AM21" s="396"/>
      <c r="AN21" s="567">
        <f t="shared" si="18"/>
        <v>1</v>
      </c>
      <c r="AO21" s="567">
        <v>11</v>
      </c>
      <c r="AP21" s="567">
        <f t="shared" si="19"/>
        <v>17</v>
      </c>
      <c r="AQ21" s="568" t="str">
        <f t="shared" si="20"/>
        <v>Rioja, La</v>
      </c>
      <c r="AR21" s="569">
        <f t="shared" si="21"/>
        <v>5.7462422818652419</v>
      </c>
      <c r="AS21" s="396"/>
      <c r="AT21" s="567">
        <f t="shared" si="22"/>
        <v>2</v>
      </c>
      <c r="AU21" s="567">
        <v>11</v>
      </c>
      <c r="AV21" s="567">
        <f t="shared" si="23"/>
        <v>10</v>
      </c>
      <c r="AW21" s="568" t="str">
        <f t="shared" si="24"/>
        <v>Comunitat Valenciana</v>
      </c>
      <c r="AX21" s="569">
        <f t="shared" si="25"/>
        <v>34.454488842050516</v>
      </c>
    </row>
    <row r="22" spans="1:50" s="329" customFormat="1" ht="18" customHeight="1" x14ac:dyDescent="0.25">
      <c r="A22" s="348"/>
      <c r="B22" s="548" t="s">
        <v>35</v>
      </c>
      <c r="C22" s="573"/>
      <c r="D22" s="574">
        <f t="shared" si="6"/>
        <v>2699424</v>
      </c>
      <c r="E22" s="575">
        <f t="shared" si="0"/>
        <v>5.6138166457770797</v>
      </c>
      <c r="F22" s="573"/>
      <c r="G22" s="576">
        <f>'20pobl'!J23</f>
        <v>1989422</v>
      </c>
      <c r="H22" s="577">
        <f t="shared" si="7"/>
        <v>5.181112301724184</v>
      </c>
      <c r="I22" s="573"/>
      <c r="J22" s="576">
        <f>'20pobl'!Q23</f>
        <v>473156</v>
      </c>
      <c r="K22" s="577">
        <f t="shared" si="8"/>
        <v>6.9419221640153745</v>
      </c>
      <c r="L22" s="573"/>
      <c r="M22" s="576">
        <f>'20pobl'!X23</f>
        <v>236846</v>
      </c>
      <c r="N22" s="577">
        <f t="shared" si="1"/>
        <v>8.2471462685777208</v>
      </c>
      <c r="O22" s="573"/>
      <c r="P22" s="578">
        <f t="shared" si="2"/>
        <v>84084</v>
      </c>
      <c r="Q22" s="579">
        <f t="shared" si="9"/>
        <v>3.1148867313915858</v>
      </c>
      <c r="R22" s="573"/>
      <c r="S22" s="576">
        <f>'34adictcasaad'!G23</f>
        <v>24516</v>
      </c>
      <c r="T22" s="580">
        <f t="shared" si="10"/>
        <v>1.232317728465856</v>
      </c>
      <c r="U22" s="573"/>
      <c r="V22" s="576">
        <f>'34adictcasaad'!J23</f>
        <v>14959</v>
      </c>
      <c r="W22" s="580">
        <f t="shared" si="11"/>
        <v>3.1615365756748304</v>
      </c>
      <c r="X22" s="573"/>
      <c r="Y22" s="576">
        <f>'34adictcasaad'!M23</f>
        <v>44609</v>
      </c>
      <c r="Z22" s="565">
        <f t="shared" si="12"/>
        <v>18.834601386554976</v>
      </c>
      <c r="AA22" s="566"/>
      <c r="AB22" s="567">
        <f t="shared" si="3"/>
        <v>18</v>
      </c>
      <c r="AC22" s="567">
        <v>12</v>
      </c>
      <c r="AD22" s="567">
        <f t="shared" si="13"/>
        <v>10</v>
      </c>
      <c r="AE22" s="568" t="str">
        <f t="shared" si="4"/>
        <v>Comunitat Valenciana</v>
      </c>
      <c r="AF22" s="569">
        <f t="shared" si="5"/>
        <v>3.7471758628655563</v>
      </c>
      <c r="AG22" s="396"/>
      <c r="AH22" s="567">
        <f t="shared" si="14"/>
        <v>14</v>
      </c>
      <c r="AI22" s="567">
        <v>12</v>
      </c>
      <c r="AJ22" s="567">
        <f t="shared" si="15"/>
        <v>3</v>
      </c>
      <c r="AK22" s="568" t="str">
        <f t="shared" si="16"/>
        <v>Asturias, Principado de</v>
      </c>
      <c r="AL22" s="569">
        <f t="shared" si="17"/>
        <v>1.317921454296004</v>
      </c>
      <c r="AM22" s="396"/>
      <c r="AN22" s="567">
        <f t="shared" si="18"/>
        <v>19</v>
      </c>
      <c r="AO22" s="567">
        <v>12</v>
      </c>
      <c r="AP22" s="567">
        <f t="shared" si="19"/>
        <v>10</v>
      </c>
      <c r="AQ22" s="568" t="str">
        <f t="shared" si="20"/>
        <v>Comunitat Valenciana</v>
      </c>
      <c r="AR22" s="569">
        <f t="shared" si="21"/>
        <v>5.5618078689114974</v>
      </c>
      <c r="AS22" s="396"/>
      <c r="AT22" s="567">
        <f t="shared" si="22"/>
        <v>19</v>
      </c>
      <c r="AU22" s="567">
        <v>12</v>
      </c>
      <c r="AV22" s="567">
        <f t="shared" si="23"/>
        <v>14</v>
      </c>
      <c r="AW22" s="568" t="str">
        <f t="shared" si="24"/>
        <v>Murcia, Región de</v>
      </c>
      <c r="AX22" s="569">
        <f t="shared" si="25"/>
        <v>33.928396135130207</v>
      </c>
    </row>
    <row r="23" spans="1:50" s="329" customFormat="1" ht="18" customHeight="1" x14ac:dyDescent="0.25">
      <c r="A23" s="348"/>
      <c r="B23" s="548" t="s">
        <v>42</v>
      </c>
      <c r="C23" s="573"/>
      <c r="D23" s="574">
        <f t="shared" si="6"/>
        <v>6871903</v>
      </c>
      <c r="E23" s="575">
        <f t="shared" si="0"/>
        <v>14.291050034957625</v>
      </c>
      <c r="F23" s="573"/>
      <c r="G23" s="576">
        <f>'20pobl'!J24</f>
        <v>5605365</v>
      </c>
      <c r="H23" s="577">
        <f t="shared" si="7"/>
        <v>14.598222778854451</v>
      </c>
      <c r="I23" s="573"/>
      <c r="J23" s="576">
        <f>'20pobl'!Q24</f>
        <v>890790</v>
      </c>
      <c r="K23" s="577">
        <f t="shared" si="8"/>
        <v>13.069251672774424</v>
      </c>
      <c r="L23" s="573"/>
      <c r="M23" s="576">
        <f>'20pobl'!X24</f>
        <v>375748</v>
      </c>
      <c r="N23" s="577">
        <f t="shared" si="1"/>
        <v>13.083812756498068</v>
      </c>
      <c r="O23" s="573"/>
      <c r="P23" s="578">
        <f t="shared" si="2"/>
        <v>252333</v>
      </c>
      <c r="Q23" s="579">
        <f t="shared" si="9"/>
        <v>3.6719522961834588</v>
      </c>
      <c r="R23" s="573"/>
      <c r="S23" s="576">
        <f>'34adictcasaad'!G24</f>
        <v>59500</v>
      </c>
      <c r="T23" s="580">
        <f t="shared" si="10"/>
        <v>1.0614830613171489</v>
      </c>
      <c r="U23" s="573"/>
      <c r="V23" s="576">
        <f>'34adictcasaad'!J24</f>
        <v>49012</v>
      </c>
      <c r="W23" s="580">
        <f t="shared" si="11"/>
        <v>5.502082421221612</v>
      </c>
      <c r="X23" s="573"/>
      <c r="Y23" s="576">
        <f>'34adictcasaad'!M24</f>
        <v>143821</v>
      </c>
      <c r="Z23" s="565">
        <f t="shared" si="12"/>
        <v>38.275918966967225</v>
      </c>
      <c r="AA23" s="566"/>
      <c r="AB23" s="567">
        <f t="shared" si="3"/>
        <v>14</v>
      </c>
      <c r="AC23" s="567">
        <v>13</v>
      </c>
      <c r="AD23" s="567">
        <f t="shared" si="13"/>
        <v>14</v>
      </c>
      <c r="AE23" s="568" t="str">
        <f t="shared" si="4"/>
        <v>Murcia, Región de</v>
      </c>
      <c r="AF23" s="569">
        <f t="shared" si="5"/>
        <v>3.688167497157941</v>
      </c>
      <c r="AG23" s="396"/>
      <c r="AH23" s="567">
        <f t="shared" si="14"/>
        <v>17</v>
      </c>
      <c r="AI23" s="567">
        <v>13</v>
      </c>
      <c r="AJ23" s="567">
        <f t="shared" si="15"/>
        <v>10</v>
      </c>
      <c r="AK23" s="568" t="str">
        <f t="shared" si="16"/>
        <v>Comunitat Valenciana</v>
      </c>
      <c r="AL23" s="569">
        <f t="shared" si="17"/>
        <v>1.2655622512840454</v>
      </c>
      <c r="AM23" s="396"/>
      <c r="AN23" s="567">
        <f t="shared" si="18"/>
        <v>13</v>
      </c>
      <c r="AO23" s="567">
        <v>13</v>
      </c>
      <c r="AP23" s="567">
        <f t="shared" si="19"/>
        <v>13</v>
      </c>
      <c r="AQ23" s="568" t="str">
        <f t="shared" si="20"/>
        <v>Madrid, Comunidad de</v>
      </c>
      <c r="AR23" s="569">
        <f t="shared" si="21"/>
        <v>5.502082421221612</v>
      </c>
      <c r="AS23" s="396"/>
      <c r="AT23" s="567">
        <f t="shared" si="22"/>
        <v>9</v>
      </c>
      <c r="AU23" s="567">
        <v>13</v>
      </c>
      <c r="AV23" s="567">
        <f t="shared" si="23"/>
        <v>2</v>
      </c>
      <c r="AW23" s="568" t="str">
        <f t="shared" si="24"/>
        <v>Aragón</v>
      </c>
      <c r="AX23" s="569">
        <f t="shared" si="25"/>
        <v>31.913343119189648</v>
      </c>
    </row>
    <row r="24" spans="1:50" s="329" customFormat="1" ht="18" customHeight="1" x14ac:dyDescent="0.25">
      <c r="A24" s="348"/>
      <c r="B24" s="548" t="s">
        <v>43</v>
      </c>
      <c r="C24" s="573"/>
      <c r="D24" s="574">
        <f t="shared" si="6"/>
        <v>1551692</v>
      </c>
      <c r="E24" s="575">
        <f t="shared" si="0"/>
        <v>3.2269530013510765</v>
      </c>
      <c r="F24" s="573"/>
      <c r="G24" s="576">
        <f>'20pobl'!J25</f>
        <v>1298039</v>
      </c>
      <c r="H24" s="577">
        <f t="shared" si="7"/>
        <v>3.3805224990061222</v>
      </c>
      <c r="I24" s="573"/>
      <c r="J24" s="576">
        <f>'20pobl'!Q25</f>
        <v>182344</v>
      </c>
      <c r="K24" s="577">
        <f t="shared" si="8"/>
        <v>2.6752653566164635</v>
      </c>
      <c r="L24" s="573"/>
      <c r="M24" s="576">
        <f>'20pobl'!X25</f>
        <v>71309</v>
      </c>
      <c r="N24" s="577">
        <f t="shared" si="1"/>
        <v>2.4830301261832948</v>
      </c>
      <c r="O24" s="573"/>
      <c r="P24" s="578">
        <f t="shared" si="2"/>
        <v>57229</v>
      </c>
      <c r="Q24" s="579">
        <f t="shared" si="9"/>
        <v>3.688167497157941</v>
      </c>
      <c r="R24" s="573"/>
      <c r="S24" s="576">
        <f>'34adictcasaad'!G25</f>
        <v>20325</v>
      </c>
      <c r="T24" s="580">
        <f t="shared" si="10"/>
        <v>1.5658235230220356</v>
      </c>
      <c r="U24" s="573"/>
      <c r="V24" s="576">
        <f>'34adictcasaad'!J25</f>
        <v>12710</v>
      </c>
      <c r="W24" s="580">
        <f t="shared" si="11"/>
        <v>6.9703417715965426</v>
      </c>
      <c r="X24" s="573"/>
      <c r="Y24" s="576">
        <f>'34adictcasaad'!M25</f>
        <v>24194</v>
      </c>
      <c r="Z24" s="565">
        <f t="shared" si="12"/>
        <v>33.928396135130207</v>
      </c>
      <c r="AA24" s="566"/>
      <c r="AB24" s="567">
        <f t="shared" si="3"/>
        <v>13</v>
      </c>
      <c r="AC24" s="567">
        <v>14</v>
      </c>
      <c r="AD24" s="567">
        <f t="shared" si="13"/>
        <v>13</v>
      </c>
      <c r="AE24" s="568" t="str">
        <f t="shared" si="4"/>
        <v>Madrid, Comunidad de</v>
      </c>
      <c r="AF24" s="569">
        <f t="shared" si="5"/>
        <v>3.6719522961834588</v>
      </c>
      <c r="AG24" s="396"/>
      <c r="AH24" s="567">
        <f t="shared" si="14"/>
        <v>6</v>
      </c>
      <c r="AI24" s="567">
        <v>14</v>
      </c>
      <c r="AJ24" s="567">
        <f t="shared" si="15"/>
        <v>12</v>
      </c>
      <c r="AK24" s="568" t="str">
        <f t="shared" si="16"/>
        <v>Galicia</v>
      </c>
      <c r="AL24" s="569">
        <f t="shared" si="17"/>
        <v>1.232317728465856</v>
      </c>
      <c r="AM24" s="396"/>
      <c r="AN24" s="567">
        <f t="shared" si="18"/>
        <v>4</v>
      </c>
      <c r="AO24" s="567">
        <v>14</v>
      </c>
      <c r="AP24" s="567">
        <f t="shared" si="19"/>
        <v>6</v>
      </c>
      <c r="AQ24" s="568" t="str">
        <f t="shared" si="20"/>
        <v>Cantabria</v>
      </c>
      <c r="AR24" s="569">
        <f t="shared" si="21"/>
        <v>5.0607723472998618</v>
      </c>
      <c r="AS24" s="396"/>
      <c r="AT24" s="567">
        <f t="shared" si="22"/>
        <v>12</v>
      </c>
      <c r="AU24" s="567">
        <v>14</v>
      </c>
      <c r="AV24" s="567">
        <f t="shared" si="23"/>
        <v>18</v>
      </c>
      <c r="AW24" s="568" t="str">
        <f t="shared" si="24"/>
        <v>Ceuta y Melilla</v>
      </c>
      <c r="AX24" s="569">
        <f t="shared" si="25"/>
        <v>30.536705737199259</v>
      </c>
    </row>
    <row r="25" spans="1:50" s="329" customFormat="1" ht="18" customHeight="1" x14ac:dyDescent="0.25">
      <c r="B25" s="548" t="s">
        <v>44</v>
      </c>
      <c r="C25" s="573"/>
      <c r="D25" s="581">
        <f t="shared" si="6"/>
        <v>672155</v>
      </c>
      <c r="E25" s="575">
        <f t="shared" si="0"/>
        <v>1.3978370672937237</v>
      </c>
      <c r="F25" s="573"/>
      <c r="G25" s="582">
        <f>'20pobl'!J26</f>
        <v>534721</v>
      </c>
      <c r="H25" s="577">
        <f t="shared" si="7"/>
        <v>1.3925901850337723</v>
      </c>
      <c r="I25" s="573"/>
      <c r="J25" s="582">
        <f>'20pobl'!Q26</f>
        <v>95699</v>
      </c>
      <c r="K25" s="577">
        <f t="shared" si="8"/>
        <v>1.4040506918946549</v>
      </c>
      <c r="L25" s="573"/>
      <c r="M25" s="582">
        <f>'20pobl'!X26</f>
        <v>41735</v>
      </c>
      <c r="N25" s="577">
        <f t="shared" si="1"/>
        <v>1.4532424002055815</v>
      </c>
      <c r="O25" s="573"/>
      <c r="P25" s="583">
        <f t="shared" si="2"/>
        <v>21713</v>
      </c>
      <c r="Q25" s="579">
        <f t="shared" si="9"/>
        <v>3.2303560934605859</v>
      </c>
      <c r="R25" s="573"/>
      <c r="S25" s="582">
        <f>'34adictcasaad'!G26</f>
        <v>5148</v>
      </c>
      <c r="T25" s="580">
        <f t="shared" si="10"/>
        <v>0.96274505770298902</v>
      </c>
      <c r="U25" s="573"/>
      <c r="V25" s="582">
        <f>'34adictcasaad'!J26</f>
        <v>3999</v>
      </c>
      <c r="W25" s="580">
        <f t="shared" si="11"/>
        <v>4.1787270504393987</v>
      </c>
      <c r="X25" s="573"/>
      <c r="Y25" s="582">
        <f>'34adictcasaad'!M26</f>
        <v>12566</v>
      </c>
      <c r="Z25" s="565">
        <f t="shared" si="12"/>
        <v>30.109021205223435</v>
      </c>
      <c r="AA25" s="566"/>
      <c r="AB25" s="567">
        <f t="shared" si="3"/>
        <v>16</v>
      </c>
      <c r="AC25" s="567">
        <v>15</v>
      </c>
      <c r="AD25" s="567">
        <f t="shared" si="13"/>
        <v>4</v>
      </c>
      <c r="AE25" s="568" t="str">
        <f t="shared" si="4"/>
        <v>Balears, Illes</v>
      </c>
      <c r="AF25" s="569">
        <f t="shared" si="5"/>
        <v>3.5602765834701207</v>
      </c>
      <c r="AG25" s="396"/>
      <c r="AH25" s="567">
        <f t="shared" si="14"/>
        <v>19</v>
      </c>
      <c r="AI25" s="567">
        <v>15</v>
      </c>
      <c r="AJ25" s="567">
        <f t="shared" si="15"/>
        <v>4</v>
      </c>
      <c r="AK25" s="568" t="str">
        <f t="shared" si="16"/>
        <v>Balears, Illes</v>
      </c>
      <c r="AL25" s="569">
        <f t="shared" si="17"/>
        <v>1.2034800855174599</v>
      </c>
      <c r="AM25" s="396"/>
      <c r="AN25" s="567">
        <f t="shared" si="18"/>
        <v>18</v>
      </c>
      <c r="AO25" s="567">
        <v>15</v>
      </c>
      <c r="AP25" s="567">
        <f t="shared" si="19"/>
        <v>2</v>
      </c>
      <c r="AQ25" s="568" t="str">
        <f t="shared" si="20"/>
        <v>Aragón</v>
      </c>
      <c r="AR25" s="569">
        <f t="shared" si="21"/>
        <v>4.811112824824745</v>
      </c>
      <c r="AS25" s="396"/>
      <c r="AT25" s="567">
        <f t="shared" si="22"/>
        <v>15</v>
      </c>
      <c r="AU25" s="567">
        <v>15</v>
      </c>
      <c r="AV25" s="567">
        <f t="shared" si="23"/>
        <v>15</v>
      </c>
      <c r="AW25" s="568" t="str">
        <f t="shared" si="24"/>
        <v>Navarra, Comunidad Foral de</v>
      </c>
      <c r="AX25" s="569">
        <f t="shared" si="25"/>
        <v>30.109021205223435</v>
      </c>
    </row>
    <row r="26" spans="1:50" s="329" customFormat="1" ht="18" customHeight="1" x14ac:dyDescent="0.25">
      <c r="B26" s="548" t="s">
        <v>45</v>
      </c>
      <c r="C26" s="573"/>
      <c r="D26" s="581">
        <f t="shared" si="6"/>
        <v>2216302</v>
      </c>
      <c r="E26" s="575">
        <f t="shared" si="0"/>
        <v>4.6090992225263738</v>
      </c>
      <c r="F26" s="573"/>
      <c r="G26" s="582">
        <f>'20pobl'!J27</f>
        <v>1696058</v>
      </c>
      <c r="H26" s="577">
        <f t="shared" si="7"/>
        <v>4.4170955022301532</v>
      </c>
      <c r="I26" s="573"/>
      <c r="J26" s="582">
        <f>'20pobl'!Q27</f>
        <v>361316</v>
      </c>
      <c r="K26" s="577">
        <f t="shared" si="8"/>
        <v>5.3010583161016225</v>
      </c>
      <c r="L26" s="573"/>
      <c r="M26" s="582">
        <f>'20pobl'!X27</f>
        <v>158928</v>
      </c>
      <c r="N26" s="577">
        <f t="shared" si="1"/>
        <v>5.5339860591798891</v>
      </c>
      <c r="O26" s="573"/>
      <c r="P26" s="583">
        <f t="shared" si="2"/>
        <v>115847</v>
      </c>
      <c r="Q26" s="579">
        <f t="shared" si="9"/>
        <v>5.2270403582183294</v>
      </c>
      <c r="R26" s="573"/>
      <c r="S26" s="582">
        <f>'34adictcasaad'!G27</f>
        <v>30538</v>
      </c>
      <c r="T26" s="580">
        <f t="shared" si="10"/>
        <v>1.8005280479794912</v>
      </c>
      <c r="U26" s="573"/>
      <c r="V26" s="582">
        <f>'34adictcasaad'!J27</f>
        <v>23313</v>
      </c>
      <c r="W26" s="580">
        <f t="shared" si="11"/>
        <v>6.4522467867462279</v>
      </c>
      <c r="X26" s="573"/>
      <c r="Y26" s="582">
        <f>'34adictcasaad'!M27</f>
        <v>61996</v>
      </c>
      <c r="Z26" s="565">
        <f t="shared" si="12"/>
        <v>39.008859357696565</v>
      </c>
      <c r="AA26" s="566"/>
      <c r="AB26" s="567">
        <f t="shared" si="3"/>
        <v>3</v>
      </c>
      <c r="AC26" s="567">
        <v>16</v>
      </c>
      <c r="AD26" s="567">
        <f t="shared" si="13"/>
        <v>15</v>
      </c>
      <c r="AE26" s="568" t="str">
        <f t="shared" si="4"/>
        <v>Navarra, Comunidad Foral de</v>
      </c>
      <c r="AF26" s="570">
        <f t="shared" si="5"/>
        <v>3.2303560934605859</v>
      </c>
      <c r="AG26" s="396"/>
      <c r="AH26" s="567">
        <f t="shared" si="14"/>
        <v>2</v>
      </c>
      <c r="AI26" s="567">
        <v>16</v>
      </c>
      <c r="AJ26" s="567">
        <f t="shared" si="15"/>
        <v>5</v>
      </c>
      <c r="AK26" s="568" t="str">
        <f t="shared" si="16"/>
        <v>Canarias</v>
      </c>
      <c r="AL26" s="569">
        <f t="shared" si="17"/>
        <v>1.1415468863692733</v>
      </c>
      <c r="AM26" s="396"/>
      <c r="AN26" s="567">
        <f t="shared" si="18"/>
        <v>8</v>
      </c>
      <c r="AO26" s="567">
        <v>16</v>
      </c>
      <c r="AP26" s="567">
        <f t="shared" si="19"/>
        <v>3</v>
      </c>
      <c r="AQ26" s="568" t="str">
        <f t="shared" si="20"/>
        <v>Asturias, Principado de</v>
      </c>
      <c r="AR26" s="569">
        <f t="shared" si="21"/>
        <v>4.6499596465451232</v>
      </c>
      <c r="AS26" s="396"/>
      <c r="AT26" s="567">
        <f t="shared" si="22"/>
        <v>7</v>
      </c>
      <c r="AU26" s="567">
        <v>16</v>
      </c>
      <c r="AV26" s="567">
        <f t="shared" si="23"/>
        <v>6</v>
      </c>
      <c r="AW26" s="568" t="str">
        <f t="shared" si="24"/>
        <v>Cantabria</v>
      </c>
      <c r="AX26" s="569">
        <f t="shared" si="25"/>
        <v>29.025517478735434</v>
      </c>
    </row>
    <row r="27" spans="1:50" s="329" customFormat="1" ht="18" customHeight="1" x14ac:dyDescent="0.25">
      <c r="B27" s="548" t="s">
        <v>46</v>
      </c>
      <c r="C27" s="573"/>
      <c r="D27" s="581">
        <f t="shared" si="6"/>
        <v>322282</v>
      </c>
      <c r="E27" s="584">
        <f t="shared" si="0"/>
        <v>0.67022892892495911</v>
      </c>
      <c r="F27" s="573"/>
      <c r="G27" s="582">
        <f>'20pobl'!J28</f>
        <v>252101</v>
      </c>
      <c r="H27" s="585">
        <f t="shared" si="7"/>
        <v>0.65655431194435798</v>
      </c>
      <c r="I27" s="573"/>
      <c r="J27" s="582">
        <f>'20pobl'!Q28</f>
        <v>48101</v>
      </c>
      <c r="K27" s="585">
        <f t="shared" si="8"/>
        <v>0.70571523559101768</v>
      </c>
      <c r="L27" s="573"/>
      <c r="M27" s="582">
        <f>'20pobl'!X28</f>
        <v>22080</v>
      </c>
      <c r="N27" s="585">
        <f t="shared" si="1"/>
        <v>0.7688413129636813</v>
      </c>
      <c r="O27" s="573"/>
      <c r="P27" s="583">
        <f t="shared" si="2"/>
        <v>14817</v>
      </c>
      <c r="Q27" s="586">
        <f t="shared" si="9"/>
        <v>4.5975263899317991</v>
      </c>
      <c r="R27" s="573"/>
      <c r="S27" s="582">
        <f>'34adictcasaad'!G28</f>
        <v>3457</v>
      </c>
      <c r="T27" s="587">
        <f t="shared" si="10"/>
        <v>1.3712757981919945</v>
      </c>
      <c r="U27" s="573"/>
      <c r="V27" s="582">
        <f>'34adictcasaad'!J28</f>
        <v>2764</v>
      </c>
      <c r="W27" s="587">
        <f t="shared" si="11"/>
        <v>5.7462422818652419</v>
      </c>
      <c r="X27" s="573"/>
      <c r="Y27" s="582">
        <f>'34adictcasaad'!M28</f>
        <v>8596</v>
      </c>
      <c r="Z27" s="588">
        <f t="shared" si="12"/>
        <v>38.931159420289852</v>
      </c>
      <c r="AA27" s="566"/>
      <c r="AB27" s="567">
        <f t="shared" si="3"/>
        <v>4</v>
      </c>
      <c r="AC27" s="567">
        <v>17</v>
      </c>
      <c r="AD27" s="567">
        <f t="shared" si="13"/>
        <v>18</v>
      </c>
      <c r="AE27" s="568" t="str">
        <f t="shared" si="4"/>
        <v>Ceuta y Melilla</v>
      </c>
      <c r="AF27" s="569">
        <f t="shared" si="5"/>
        <v>3.1386276662019044</v>
      </c>
      <c r="AG27" s="396"/>
      <c r="AH27" s="567">
        <f t="shared" si="14"/>
        <v>8</v>
      </c>
      <c r="AI27" s="567">
        <v>17</v>
      </c>
      <c r="AJ27" s="567">
        <f t="shared" si="15"/>
        <v>13</v>
      </c>
      <c r="AK27" s="568" t="str">
        <f t="shared" si="16"/>
        <v>Madrid, Comunidad de</v>
      </c>
      <c r="AL27" s="569">
        <f t="shared" si="17"/>
        <v>1.0614830613171489</v>
      </c>
      <c r="AM27" s="396"/>
      <c r="AN27" s="567">
        <f t="shared" si="18"/>
        <v>11</v>
      </c>
      <c r="AO27" s="567">
        <v>17</v>
      </c>
      <c r="AP27" s="567">
        <f t="shared" si="19"/>
        <v>5</v>
      </c>
      <c r="AQ27" s="568" t="str">
        <f t="shared" si="20"/>
        <v>Canarias</v>
      </c>
      <c r="AR27" s="569">
        <f t="shared" si="21"/>
        <v>4.1801279092767194</v>
      </c>
      <c r="AS27" s="396"/>
      <c r="AT27" s="567">
        <f t="shared" si="22"/>
        <v>8</v>
      </c>
      <c r="AU27" s="567">
        <v>17</v>
      </c>
      <c r="AV27" s="567">
        <f t="shared" si="23"/>
        <v>3</v>
      </c>
      <c r="AW27" s="568" t="str">
        <f t="shared" si="24"/>
        <v>Asturias, Principado de</v>
      </c>
      <c r="AX27" s="569">
        <f t="shared" si="25"/>
        <v>27.066620576210173</v>
      </c>
    </row>
    <row r="28" spans="1:50" s="329" customFormat="1" ht="18" customHeight="1" x14ac:dyDescent="0.25">
      <c r="B28" s="548" t="s">
        <v>1</v>
      </c>
      <c r="C28" s="573"/>
      <c r="D28" s="581">
        <f t="shared" si="6"/>
        <v>168545</v>
      </c>
      <c r="E28" s="584">
        <f t="shared" si="0"/>
        <v>0.35051208204509476</v>
      </c>
      <c r="F28" s="573"/>
      <c r="G28" s="582">
        <f>'20pobl'!J29</f>
        <v>147939</v>
      </c>
      <c r="H28" s="585">
        <f t="shared" si="7"/>
        <v>0.38528204312849362</v>
      </c>
      <c r="I28" s="573"/>
      <c r="J28" s="582">
        <f>'20pobl'!Q29</f>
        <v>15743</v>
      </c>
      <c r="K28" s="585">
        <f t="shared" si="8"/>
        <v>0.23097388731854621</v>
      </c>
      <c r="L28" s="573"/>
      <c r="M28" s="582">
        <f>'20pobl'!X29</f>
        <v>4863</v>
      </c>
      <c r="N28" s="585">
        <f t="shared" si="1"/>
        <v>0.16933312069485426</v>
      </c>
      <c r="O28" s="573"/>
      <c r="P28" s="583">
        <f t="shared" si="2"/>
        <v>5290</v>
      </c>
      <c r="Q28" s="586">
        <f t="shared" si="9"/>
        <v>3.1386276662019044</v>
      </c>
      <c r="R28" s="573"/>
      <c r="S28" s="582">
        <f>'34adictcasaad'!G29</f>
        <v>2841</v>
      </c>
      <c r="T28" s="587">
        <f t="shared" si="10"/>
        <v>1.9203861050838522</v>
      </c>
      <c r="U28" s="573"/>
      <c r="V28" s="582">
        <f>'34adictcasaad'!J29</f>
        <v>964</v>
      </c>
      <c r="W28" s="587">
        <f t="shared" si="11"/>
        <v>6.1233564123737532</v>
      </c>
      <c r="X28" s="573"/>
      <c r="Y28" s="582">
        <f>'34adictcasaad'!M29</f>
        <v>1485</v>
      </c>
      <c r="Z28" s="588">
        <f t="shared" si="12"/>
        <v>30.536705737199259</v>
      </c>
      <c r="AA28" s="566"/>
      <c r="AB28" s="567">
        <f t="shared" si="3"/>
        <v>17</v>
      </c>
      <c r="AC28" s="567">
        <v>18</v>
      </c>
      <c r="AD28" s="567">
        <f t="shared" si="13"/>
        <v>12</v>
      </c>
      <c r="AE28" s="568" t="str">
        <f t="shared" si="4"/>
        <v>Galicia</v>
      </c>
      <c r="AF28" s="569">
        <f t="shared" si="5"/>
        <v>3.1148867313915858</v>
      </c>
      <c r="AG28" s="396"/>
      <c r="AH28" s="567">
        <f t="shared" si="14"/>
        <v>1</v>
      </c>
      <c r="AI28" s="567">
        <v>18</v>
      </c>
      <c r="AJ28" s="567">
        <f t="shared" si="15"/>
        <v>2</v>
      </c>
      <c r="AK28" s="568" t="str">
        <f t="shared" si="16"/>
        <v>Aragón</v>
      </c>
      <c r="AL28" s="569">
        <f t="shared" si="17"/>
        <v>0.9683606913742927</v>
      </c>
      <c r="AM28" s="396"/>
      <c r="AN28" s="567">
        <f t="shared" si="18"/>
        <v>9</v>
      </c>
      <c r="AO28" s="567">
        <v>18</v>
      </c>
      <c r="AP28" s="567">
        <f t="shared" si="19"/>
        <v>15</v>
      </c>
      <c r="AQ28" s="568" t="str">
        <f t="shared" si="20"/>
        <v>Navarra, Comunidad Foral de</v>
      </c>
      <c r="AR28" s="569">
        <f t="shared" si="21"/>
        <v>4.1787270504393987</v>
      </c>
      <c r="AS28" s="396"/>
      <c r="AT28" s="567">
        <f t="shared" si="22"/>
        <v>14</v>
      </c>
      <c r="AU28" s="567">
        <v>18</v>
      </c>
      <c r="AV28" s="567">
        <f t="shared" si="23"/>
        <v>5</v>
      </c>
      <c r="AW28" s="568" t="str">
        <f t="shared" si="24"/>
        <v>Canarias</v>
      </c>
      <c r="AX28" s="569">
        <f t="shared" si="25"/>
        <v>23.367963079675523</v>
      </c>
    </row>
    <row r="29" spans="1:50" s="329" customFormat="1" ht="3.75" customHeight="1" x14ac:dyDescent="0.25">
      <c r="A29" s="348"/>
      <c r="B29" s="319"/>
      <c r="D29" s="319"/>
      <c r="E29" s="543"/>
      <c r="G29" s="319"/>
      <c r="H29" s="544"/>
      <c r="J29" s="319"/>
      <c r="K29" s="544"/>
      <c r="M29" s="319"/>
      <c r="N29" s="544"/>
      <c r="P29" s="319"/>
      <c r="Q29" s="545"/>
      <c r="S29" s="319"/>
      <c r="T29" s="546"/>
      <c r="V29" s="319"/>
      <c r="W29" s="544"/>
      <c r="Y29" s="319"/>
      <c r="Z29" s="547"/>
      <c r="AA29" s="566"/>
      <c r="AB29" s="396"/>
      <c r="AC29" s="396"/>
      <c r="AD29" s="567">
        <f>MATCH(AC30,AB$11:AB$30,0)</f>
        <v>5</v>
      </c>
      <c r="AE29" s="568" t="str">
        <f t="shared" si="4"/>
        <v>Canarias</v>
      </c>
      <c r="AF29" s="569">
        <f t="shared" si="5"/>
        <v>2.5252415707794249</v>
      </c>
      <c r="AG29" s="396"/>
      <c r="AH29" s="396"/>
      <c r="AI29" s="396"/>
      <c r="AJ29" s="567">
        <f>MATCH(AI30,AH$11:AH$30,0)</f>
        <v>15</v>
      </c>
      <c r="AK29" s="568" t="str">
        <f t="shared" si="16"/>
        <v>Navarra, Comunidad Foral de</v>
      </c>
      <c r="AL29" s="569">
        <f t="shared" si="17"/>
        <v>0.96274505770298902</v>
      </c>
      <c r="AM29" s="396"/>
      <c r="AN29" s="396"/>
      <c r="AO29" s="396"/>
      <c r="AP29" s="567">
        <f>MATCH(AO30,AN$11:AN$30,0)</f>
        <v>12</v>
      </c>
      <c r="AQ29" s="568" t="str">
        <f t="shared" si="20"/>
        <v>Galicia</v>
      </c>
      <c r="AR29" s="569">
        <f>INDEX(W$11:W$30,AP29,1)</f>
        <v>3.1615365756748304</v>
      </c>
      <c r="AS29" s="396"/>
      <c r="AT29" s="396"/>
      <c r="AU29" s="396"/>
      <c r="AV29" s="567">
        <f>MATCH(AU30,AT$11:AT$30,0)</f>
        <v>12</v>
      </c>
      <c r="AW29" s="568" t="str">
        <f t="shared" si="24"/>
        <v>Galicia</v>
      </c>
      <c r="AX29" s="569">
        <f t="shared" si="25"/>
        <v>18.834601386554976</v>
      </c>
    </row>
    <row r="30" spans="1:50" s="329" customFormat="1" ht="18" customHeight="1" x14ac:dyDescent="0.25">
      <c r="B30" s="548" t="s">
        <v>0</v>
      </c>
      <c r="C30" s="320"/>
      <c r="D30" s="549">
        <f>SUM(D11:D28)</f>
        <v>48085361</v>
      </c>
      <c r="E30" s="546">
        <f>SUM(E11:E28)</f>
        <v>99.999999999999986</v>
      </c>
      <c r="F30" s="320"/>
      <c r="G30" s="549">
        <f>SUM(G11:G28)</f>
        <v>38397585</v>
      </c>
      <c r="H30" s="550">
        <f>SUM(H11:H28)</f>
        <v>100.00000000000001</v>
      </c>
      <c r="I30" s="320"/>
      <c r="J30" s="549">
        <f>SUM(J11:J28)</f>
        <v>6815922</v>
      </c>
      <c r="K30" s="550">
        <f>SUM(K11:K28)</f>
        <v>99.999999999999986</v>
      </c>
      <c r="L30" s="320"/>
      <c r="M30" s="549">
        <f>SUM(M11:M28)</f>
        <v>2871854</v>
      </c>
      <c r="N30" s="550">
        <f>SUM(N11:N28)</f>
        <v>100.00000000000001</v>
      </c>
      <c r="O30" s="320"/>
      <c r="P30" s="549">
        <f>SUM(P11:P28)</f>
        <v>1982239</v>
      </c>
      <c r="Q30" s="545">
        <f>P30*100/D30</f>
        <v>4.1223336141741767</v>
      </c>
      <c r="R30" s="320"/>
      <c r="S30" s="549">
        <f>SUM(S11:S28)</f>
        <v>522428</v>
      </c>
      <c r="T30" s="546">
        <f>S30*100/G30</f>
        <v>1.3605751507549237</v>
      </c>
      <c r="U30" s="320"/>
      <c r="V30" s="549">
        <f>SUM(V11:V28)</f>
        <v>416947</v>
      </c>
      <c r="W30" s="546">
        <f>V30*100/J30</f>
        <v>6.1172501680623697</v>
      </c>
      <c r="X30" s="320"/>
      <c r="Y30" s="549">
        <f>SUM(Y11:Y28)</f>
        <v>1042864</v>
      </c>
      <c r="Z30" s="551">
        <f>Y30*100/M30</f>
        <v>36.313266621492595</v>
      </c>
      <c r="AA30" s="566"/>
      <c r="AB30" s="567">
        <f>_xlfn.RANK.EQ(Q30,Q$11:Q$30,0)</f>
        <v>8</v>
      </c>
      <c r="AC30" s="567">
        <v>19</v>
      </c>
      <c r="AD30" s="396"/>
      <c r="AE30" s="396"/>
      <c r="AF30" s="589"/>
      <c r="AG30" s="396"/>
      <c r="AH30" s="567">
        <f t="shared" si="14"/>
        <v>9</v>
      </c>
      <c r="AI30" s="567">
        <v>19</v>
      </c>
      <c r="AJ30" s="396"/>
      <c r="AK30" s="396"/>
      <c r="AL30" s="589"/>
      <c r="AM30" s="396"/>
      <c r="AN30" s="567">
        <f t="shared" si="18"/>
        <v>10</v>
      </c>
      <c r="AO30" s="567">
        <v>19</v>
      </c>
      <c r="AP30" s="396"/>
      <c r="AQ30" s="396"/>
      <c r="AR30" s="589"/>
      <c r="AS30" s="396"/>
      <c r="AT30" s="567">
        <f t="shared" si="22"/>
        <v>10</v>
      </c>
      <c r="AU30" s="567">
        <v>19</v>
      </c>
      <c r="AV30" s="396"/>
      <c r="AW30" s="396"/>
      <c r="AX30" s="589"/>
    </row>
    <row r="31" spans="1:50" s="329" customFormat="1" ht="5.25" customHeight="1" x14ac:dyDescent="0.2">
      <c r="B31" s="590" t="s">
        <v>39</v>
      </c>
      <c r="C31" s="591"/>
      <c r="D31" s="591"/>
      <c r="E31" s="591"/>
      <c r="F31" s="591"/>
      <c r="G31" s="591"/>
      <c r="H31" s="591"/>
      <c r="I31" s="591"/>
      <c r="R31" s="591"/>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row>
    <row r="32" spans="1:50" s="329" customFormat="1" ht="5.25" customHeight="1" x14ac:dyDescent="0.2">
      <c r="B32" s="590" t="s">
        <v>47</v>
      </c>
      <c r="C32" s="591"/>
      <c r="D32" s="591"/>
      <c r="E32" s="591"/>
      <c r="F32" s="591"/>
      <c r="G32" s="591"/>
      <c r="H32" s="591"/>
      <c r="I32" s="591"/>
      <c r="R32" s="591"/>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row>
    <row r="33" spans="2:50" s="329" customFormat="1" ht="13.5" customHeight="1" x14ac:dyDescent="0.2">
      <c r="B33" s="1453" t="s">
        <v>171</v>
      </c>
      <c r="C33" s="1453"/>
      <c r="D33" s="1453"/>
      <c r="E33" s="1453"/>
      <c r="F33" s="1453"/>
      <c r="G33" s="1453"/>
      <c r="H33" s="1453"/>
      <c r="I33" s="1453"/>
      <c r="J33" s="1453"/>
      <c r="K33" s="1453"/>
      <c r="L33" s="1453"/>
      <c r="M33" s="1453"/>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row>
    <row r="34" spans="2:50" s="396" customFormat="1" ht="29.25" customHeight="1" x14ac:dyDescent="0.2">
      <c r="B34" s="1454"/>
      <c r="C34" s="1454"/>
      <c r="D34" s="1454"/>
      <c r="E34" s="1454"/>
      <c r="F34" s="1454"/>
      <c r="G34" s="1454"/>
      <c r="H34" s="1454"/>
      <c r="I34" s="1454"/>
      <c r="J34" s="1454"/>
      <c r="K34" s="1454"/>
      <c r="L34" s="1454"/>
      <c r="M34" s="1454"/>
      <c r="N34" s="1454"/>
      <c r="O34" s="1454"/>
      <c r="P34" s="1454"/>
    </row>
    <row r="35" spans="2:50" s="329" customFormat="1" ht="4.5" customHeight="1" x14ac:dyDescent="0.2">
      <c r="B35" s="1404"/>
      <c r="C35" s="1404"/>
      <c r="D35" s="1404"/>
      <c r="E35" s="1404"/>
      <c r="F35" s="1404"/>
      <c r="G35" s="1404"/>
      <c r="H35" s="1404"/>
      <c r="I35" s="1404"/>
      <c r="J35" s="1404"/>
      <c r="K35" s="1404"/>
      <c r="L35" s="1404"/>
      <c r="M35" s="1404"/>
      <c r="N35" s="1404"/>
      <c r="O35" s="1404"/>
      <c r="P35" s="1404"/>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row>
    <row r="36" spans="2:50" s="329" customFormat="1" x14ac:dyDescent="0.2">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row>
    <row r="37" spans="2:50" s="329" customFormat="1" x14ac:dyDescent="0.2">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row>
    <row r="38" spans="2:50" s="329" customFormat="1" x14ac:dyDescent="0.2">
      <c r="L38" s="592"/>
      <c r="M38" s="592"/>
      <c r="N38" s="592"/>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row>
    <row r="39" spans="2:50" s="329" customFormat="1" x14ac:dyDescent="0.2">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row>
    <row r="40" spans="2:50" s="329" customFormat="1" x14ac:dyDescent="0.2">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row>
    <row r="41" spans="2:50" s="329" customFormat="1" x14ac:dyDescent="0.2">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row>
    <row r="42" spans="2:50" s="329" customFormat="1" x14ac:dyDescent="0.2">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row>
    <row r="43" spans="2:50" s="329" customFormat="1" x14ac:dyDescent="0.2">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row>
    <row r="44" spans="2:50" s="329" customFormat="1" x14ac:dyDescent="0.2">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row>
    <row r="45" spans="2:50" s="329" customFormat="1" x14ac:dyDescent="0.2">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row>
    <row r="46" spans="2:50" s="329" customFormat="1" x14ac:dyDescent="0.2">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row>
    <row r="47" spans="2:50" s="329" customFormat="1" x14ac:dyDescent="0.2">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row>
    <row r="48" spans="2:50" s="329" customFormat="1" x14ac:dyDescent="0.2">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row>
    <row r="49" spans="26:50" s="329" customFormat="1" x14ac:dyDescent="0.2">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row>
    <row r="50" spans="26:50" s="329" customFormat="1" x14ac:dyDescent="0.2">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71"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115">
    <tabColor theme="0"/>
    <pageSetUpPr fitToPage="1"/>
  </sheetPr>
  <dimension ref="A1:AH52"/>
  <sheetViews>
    <sheetView zoomScaleNormal="100" workbookViewId="0"/>
  </sheetViews>
  <sheetFormatPr baseColWidth="10" defaultColWidth="11.42578125" defaultRowHeight="15" x14ac:dyDescent="0.2"/>
  <cols>
    <col min="1" max="1" width="2.85546875" style="333" customWidth="1"/>
    <col min="2" max="2" width="32.28515625" style="333" customWidth="1"/>
    <col min="3" max="3" width="0.5703125" style="333" customWidth="1"/>
    <col min="4" max="4" width="12.140625" style="333" customWidth="1"/>
    <col min="5" max="5" width="0.42578125" style="333" customWidth="1"/>
    <col min="6" max="6" width="11.85546875" style="333" customWidth="1"/>
    <col min="7" max="7" width="11.28515625" style="333" customWidth="1"/>
    <col min="8" max="8" width="0.42578125" style="333" customWidth="1"/>
    <col min="9" max="9" width="11.85546875" style="333" customWidth="1"/>
    <col min="10" max="10" width="9.85546875" style="333" customWidth="1"/>
    <col min="11" max="11" width="7" style="333" customWidth="1"/>
    <col min="12" max="12" width="8.42578125" style="333" customWidth="1"/>
    <col min="13" max="13" width="5" style="333" customWidth="1"/>
    <col min="14" max="14" width="8.140625" style="333" customWidth="1"/>
    <col min="15" max="15" width="6.28515625" style="333" customWidth="1"/>
    <col min="16" max="16" width="8.28515625" style="333" customWidth="1"/>
    <col min="17" max="17" width="6.5703125" style="333" customWidth="1"/>
    <col min="18" max="18" width="9" style="333" customWidth="1"/>
    <col min="19" max="19" width="5.85546875" style="333" customWidth="1"/>
    <col min="20" max="20" width="8.85546875" style="333" customWidth="1"/>
    <col min="21" max="21" width="7" style="333" customWidth="1"/>
    <col min="22" max="22" width="7.28515625" style="333" customWidth="1"/>
    <col min="23" max="23" width="3.5703125" style="333" customWidth="1"/>
    <col min="24" max="25" width="2.42578125" style="596" bestFit="1" customWidth="1"/>
    <col min="26" max="26" width="4.85546875" style="596" customWidth="1"/>
    <col min="27" max="27" width="14.7109375" style="396" bestFit="1" customWidth="1"/>
    <col min="28" max="28" width="8.140625" style="396" bestFit="1" customWidth="1"/>
    <col min="29" max="29" width="8.42578125" style="396" bestFit="1" customWidth="1"/>
    <col min="30" max="30" width="4.28515625" style="396" bestFit="1" customWidth="1"/>
    <col min="31" max="31" width="2.42578125" style="333" bestFit="1" customWidth="1"/>
    <col min="32" max="32" width="4.28515625" style="333" bestFit="1" customWidth="1"/>
    <col min="33" max="33" width="8.42578125" style="333" bestFit="1" customWidth="1"/>
    <col min="34" max="34" width="4.28515625" style="333" bestFit="1" customWidth="1"/>
    <col min="35" max="16384" width="11.42578125" style="333"/>
  </cols>
  <sheetData>
    <row r="1" spans="1:34" s="340" customFormat="1" x14ac:dyDescent="0.2">
      <c r="B1" s="311"/>
      <c r="C1" s="341"/>
      <c r="E1" s="341"/>
      <c r="F1" s="342" t="s">
        <v>135</v>
      </c>
      <c r="G1" s="342"/>
      <c r="H1" s="342"/>
      <c r="I1" s="342" t="s">
        <v>16</v>
      </c>
      <c r="X1" s="598"/>
      <c r="Y1" s="598"/>
      <c r="Z1" s="598"/>
      <c r="AA1" s="342"/>
      <c r="AB1" s="342"/>
      <c r="AC1" s="342"/>
      <c r="AD1" s="342"/>
    </row>
    <row r="2" spans="1:34" s="343" customFormat="1" x14ac:dyDescent="0.25">
      <c r="B2" s="1376"/>
      <c r="C2" s="1376"/>
      <c r="X2" s="599"/>
      <c r="Y2" s="599"/>
      <c r="Z2" s="599"/>
      <c r="AA2" s="556"/>
      <c r="AB2" s="556"/>
      <c r="AC2" s="556"/>
      <c r="AD2" s="556"/>
    </row>
    <row r="3" spans="1:34" s="345" customFormat="1" ht="32.25" customHeight="1" x14ac:dyDescent="0.2">
      <c r="B3" s="1377"/>
      <c r="C3" s="1377"/>
      <c r="X3" s="599"/>
      <c r="Y3" s="599"/>
      <c r="Z3" s="599"/>
      <c r="AA3" s="556"/>
      <c r="AB3" s="556"/>
      <c r="AC3" s="556"/>
      <c r="AD3" s="556"/>
    </row>
    <row r="4" spans="1:34" s="492" customFormat="1" ht="19.5" customHeight="1" x14ac:dyDescent="0.2">
      <c r="A4" s="1472" t="s">
        <v>472</v>
      </c>
      <c r="B4" s="1472"/>
      <c r="C4" s="1472"/>
      <c r="D4" s="1472"/>
      <c r="E4" s="1472"/>
      <c r="F4" s="1472"/>
      <c r="G4" s="1472"/>
      <c r="H4" s="1472"/>
      <c r="I4" s="1472"/>
      <c r="J4" s="1472"/>
      <c r="K4" s="1472"/>
      <c r="L4" s="1472"/>
      <c r="M4" s="1472"/>
      <c r="N4" s="1472"/>
      <c r="O4" s="1472"/>
      <c r="P4" s="1472"/>
      <c r="Q4" s="1472"/>
      <c r="R4" s="1472"/>
      <c r="S4" s="1472"/>
      <c r="T4" s="1472"/>
      <c r="U4" s="1472"/>
      <c r="V4" s="1472"/>
      <c r="AA4" s="556"/>
      <c r="AB4" s="556"/>
      <c r="AC4" s="556"/>
      <c r="AD4" s="556"/>
    </row>
    <row r="5" spans="1:34" s="492" customFormat="1" ht="15.75" x14ac:dyDescent="0.2">
      <c r="B5" s="1415" t="str">
        <f>porsaad!$B$6</f>
        <v>Situación a 31 de julio de 2024</v>
      </c>
      <c r="C5" s="1415"/>
      <c r="D5" s="1415"/>
      <c r="E5" s="1415"/>
      <c r="F5" s="1415"/>
      <c r="G5" s="1415"/>
      <c r="H5" s="1415"/>
      <c r="I5" s="1415"/>
      <c r="J5" s="1415"/>
      <c r="K5" s="1415"/>
      <c r="L5" s="1415"/>
      <c r="M5" s="1415"/>
      <c r="N5" s="1415"/>
      <c r="O5" s="1415"/>
      <c r="P5" s="1415"/>
      <c r="Q5" s="1415"/>
      <c r="R5" s="1415"/>
      <c r="S5" s="1415"/>
      <c r="T5" s="1415"/>
      <c r="U5" s="1415"/>
      <c r="V5" s="1415"/>
      <c r="AA5" s="556"/>
      <c r="AB5" s="556"/>
      <c r="AC5" s="556"/>
      <c r="AD5" s="556"/>
    </row>
    <row r="6" spans="1:34" s="492" customFormat="1" ht="6" customHeight="1" x14ac:dyDescent="0.2">
      <c r="AA6" s="556"/>
      <c r="AB6" s="556"/>
      <c r="AC6" s="556"/>
      <c r="AD6" s="556"/>
    </row>
    <row r="7" spans="1:34" s="437" customFormat="1" ht="7.5" customHeight="1" x14ac:dyDescent="0.2">
      <c r="A7" s="488"/>
      <c r="B7" s="1380" t="s">
        <v>12</v>
      </c>
      <c r="D7" s="1416" t="s">
        <v>244</v>
      </c>
      <c r="E7" s="593"/>
      <c r="F7" s="1470"/>
      <c r="G7" s="1470"/>
      <c r="H7" s="489"/>
      <c r="I7" s="445"/>
      <c r="J7" s="445"/>
      <c r="K7" s="445"/>
      <c r="L7" s="445"/>
      <c r="M7" s="489"/>
      <c r="N7" s="489"/>
      <c r="O7" s="489"/>
      <c r="P7" s="489"/>
      <c r="Q7" s="489"/>
      <c r="R7" s="489"/>
      <c r="S7" s="594"/>
      <c r="T7" s="489"/>
      <c r="U7" s="489"/>
      <c r="V7" s="595"/>
      <c r="AA7" s="513"/>
      <c r="AB7" s="513"/>
      <c r="AC7" s="513"/>
      <c r="AD7" s="513"/>
    </row>
    <row r="8" spans="1:34" s="437" customFormat="1" ht="15" customHeight="1" x14ac:dyDescent="0.2">
      <c r="A8" s="488"/>
      <c r="B8" s="1381"/>
      <c r="D8" s="1469"/>
      <c r="F8" s="1416" t="s">
        <v>383</v>
      </c>
      <c r="G8" s="1417"/>
      <c r="I8" s="1416" t="s">
        <v>384</v>
      </c>
      <c r="J8" s="1418"/>
      <c r="K8" s="1460" t="s">
        <v>372</v>
      </c>
      <c r="L8" s="1461"/>
      <c r="M8" s="1461"/>
      <c r="N8" s="1461"/>
      <c r="O8" s="1461"/>
      <c r="P8" s="1461"/>
      <c r="Q8" s="1461"/>
      <c r="R8" s="1461"/>
      <c r="S8" s="1461"/>
      <c r="T8" s="1461"/>
      <c r="U8" s="1461"/>
      <c r="V8" s="1462"/>
      <c r="AA8" s="513"/>
      <c r="AB8" s="513"/>
      <c r="AC8" s="513"/>
      <c r="AD8" s="513"/>
    </row>
    <row r="9" spans="1:34" s="437" customFormat="1" ht="25.5" customHeight="1" x14ac:dyDescent="0.2">
      <c r="A9" s="488"/>
      <c r="B9" s="1381"/>
      <c r="D9" s="1435"/>
      <c r="E9" s="491"/>
      <c r="F9" s="1458"/>
      <c r="G9" s="1471"/>
      <c r="I9" s="1458"/>
      <c r="J9" s="1459"/>
      <c r="K9" s="1455" t="s">
        <v>373</v>
      </c>
      <c r="L9" s="1456"/>
      <c r="M9" s="1455" t="s">
        <v>374</v>
      </c>
      <c r="N9" s="1457"/>
      <c r="O9" s="1455" t="s">
        <v>375</v>
      </c>
      <c r="P9" s="1456"/>
      <c r="Q9" s="1464" t="s">
        <v>376</v>
      </c>
      <c r="R9" s="1464"/>
      <c r="S9" s="1465" t="s">
        <v>377</v>
      </c>
      <c r="T9" s="1466"/>
      <c r="U9" s="1467" t="s">
        <v>378</v>
      </c>
      <c r="V9" s="1468"/>
      <c r="AA9" s="513"/>
      <c r="AB9" s="513"/>
      <c r="AC9" s="513"/>
      <c r="AD9" s="513"/>
    </row>
    <row r="10" spans="1:34" s="437" customFormat="1" ht="38.25" x14ac:dyDescent="0.2">
      <c r="A10" s="488"/>
      <c r="B10" s="1382"/>
      <c r="D10" s="600" t="s">
        <v>9</v>
      </c>
      <c r="E10" s="493"/>
      <c r="F10" s="455" t="s">
        <v>9</v>
      </c>
      <c r="G10" s="401" t="s">
        <v>273</v>
      </c>
      <c r="H10" s="494"/>
      <c r="I10" s="400" t="s">
        <v>9</v>
      </c>
      <c r="J10" s="406" t="s">
        <v>273</v>
      </c>
      <c r="K10" s="601" t="s">
        <v>9</v>
      </c>
      <c r="L10" s="403" t="s">
        <v>379</v>
      </c>
      <c r="M10" s="405" t="s">
        <v>9</v>
      </c>
      <c r="N10" s="403" t="s">
        <v>379</v>
      </c>
      <c r="O10" s="407" t="s">
        <v>9</v>
      </c>
      <c r="P10" s="403" t="s">
        <v>379</v>
      </c>
      <c r="Q10" s="406" t="s">
        <v>9</v>
      </c>
      <c r="R10" s="737" t="s">
        <v>379</v>
      </c>
      <c r="S10" s="406" t="s">
        <v>9</v>
      </c>
      <c r="T10" s="738" t="s">
        <v>379</v>
      </c>
      <c r="U10" s="407" t="s">
        <v>9</v>
      </c>
      <c r="V10" s="737" t="s">
        <v>379</v>
      </c>
      <c r="AA10" s="568" t="s">
        <v>208</v>
      </c>
      <c r="AB10" s="602" t="s">
        <v>385</v>
      </c>
      <c r="AC10" s="603" t="s">
        <v>386</v>
      </c>
      <c r="AD10" s="513"/>
    </row>
    <row r="11" spans="1:34" s="328" customFormat="1" ht="8.25" customHeight="1" x14ac:dyDescent="0.2">
      <c r="A11" s="326"/>
      <c r="B11" s="327"/>
      <c r="D11" s="327"/>
      <c r="F11" s="327"/>
      <c r="G11" s="327"/>
      <c r="I11" s="327"/>
      <c r="J11" s="327"/>
      <c r="K11" s="319"/>
      <c r="L11" s="348"/>
      <c r="M11" s="329"/>
      <c r="N11" s="329"/>
      <c r="O11" s="329"/>
      <c r="P11" s="329"/>
      <c r="Q11" s="329"/>
      <c r="R11" s="329"/>
      <c r="S11" s="329"/>
      <c r="T11" s="329"/>
      <c r="U11" s="329"/>
      <c r="V11" s="329"/>
      <c r="X11" s="596"/>
      <c r="Y11" s="596"/>
      <c r="Z11" s="596"/>
      <c r="AA11" s="604">
        <v>44286</v>
      </c>
      <c r="AB11" s="602">
        <v>25720</v>
      </c>
      <c r="AC11" s="602">
        <v>23592</v>
      </c>
      <c r="AD11" s="396"/>
    </row>
    <row r="12" spans="1:34" s="331" customFormat="1" x14ac:dyDescent="0.25">
      <c r="A12" s="330"/>
      <c r="B12" s="349" t="s">
        <v>8</v>
      </c>
      <c r="C12" s="350"/>
      <c r="D12" s="605">
        <v>374894</v>
      </c>
      <c r="E12" s="350"/>
      <c r="F12" s="355">
        <v>992</v>
      </c>
      <c r="G12" s="358">
        <v>0.26460812923119598</v>
      </c>
      <c r="H12" s="350"/>
      <c r="I12" s="355">
        <v>2832</v>
      </c>
      <c r="J12" s="358">
        <v>0.75541353022454349</v>
      </c>
      <c r="K12" s="355">
        <v>2505</v>
      </c>
      <c r="L12" s="358">
        <v>88.453389830508485</v>
      </c>
      <c r="M12" s="355">
        <v>53</v>
      </c>
      <c r="N12" s="358">
        <v>1.8714689265536724</v>
      </c>
      <c r="O12" s="355">
        <v>1</v>
      </c>
      <c r="P12" s="358">
        <v>3.5310734463276837E-2</v>
      </c>
      <c r="Q12" s="355">
        <v>243</v>
      </c>
      <c r="R12" s="358">
        <v>8.5805084745762699</v>
      </c>
      <c r="S12" s="355">
        <v>9</v>
      </c>
      <c r="T12" s="358">
        <v>0.31779661016949157</v>
      </c>
      <c r="U12" s="355">
        <v>21</v>
      </c>
      <c r="V12" s="358">
        <v>0.74152542372881358</v>
      </c>
      <c r="X12" s="606"/>
      <c r="Y12" s="606"/>
      <c r="Z12" s="606"/>
      <c r="AA12" s="604">
        <v>44316</v>
      </c>
      <c r="AB12" s="602">
        <v>26707</v>
      </c>
      <c r="AC12" s="602">
        <v>18034</v>
      </c>
      <c r="AD12" s="567"/>
      <c r="AE12" s="360"/>
      <c r="AF12" s="360"/>
      <c r="AG12" s="361"/>
      <c r="AH12" s="607"/>
    </row>
    <row r="13" spans="1:34" s="331" customFormat="1" x14ac:dyDescent="0.25">
      <c r="A13" s="330"/>
      <c r="B13" s="363" t="s">
        <v>7</v>
      </c>
      <c r="C13" s="350"/>
      <c r="D13" s="608">
        <v>50437</v>
      </c>
      <c r="E13" s="350"/>
      <c r="F13" s="368">
        <v>1023</v>
      </c>
      <c r="G13" s="372">
        <v>2.0282728948985862</v>
      </c>
      <c r="H13" s="350"/>
      <c r="I13" s="368">
        <v>545</v>
      </c>
      <c r="J13" s="372">
        <v>1.0805559410750045</v>
      </c>
      <c r="K13" s="368">
        <v>519</v>
      </c>
      <c r="L13" s="372">
        <v>95.22935779816514</v>
      </c>
      <c r="M13" s="368">
        <v>12</v>
      </c>
      <c r="N13" s="372">
        <v>2.2018348623853212</v>
      </c>
      <c r="O13" s="368">
        <v>0</v>
      </c>
      <c r="P13" s="372">
        <v>0</v>
      </c>
      <c r="Q13" s="368">
        <v>3</v>
      </c>
      <c r="R13" s="372">
        <v>0.55045871559633031</v>
      </c>
      <c r="S13" s="368">
        <v>3</v>
      </c>
      <c r="T13" s="372">
        <v>0.55045871559633031</v>
      </c>
      <c r="U13" s="368">
        <v>8</v>
      </c>
      <c r="V13" s="372">
        <v>1.4678899082568808</v>
      </c>
      <c r="X13" s="606"/>
      <c r="Y13" s="606"/>
      <c r="Z13" s="606"/>
      <c r="AA13" s="604">
        <v>44347</v>
      </c>
      <c r="AB13" s="602">
        <v>28175</v>
      </c>
      <c r="AC13" s="602">
        <v>15503</v>
      </c>
      <c r="AD13" s="567"/>
      <c r="AE13" s="360"/>
      <c r="AF13" s="360"/>
      <c r="AG13" s="361"/>
      <c r="AH13" s="607"/>
    </row>
    <row r="14" spans="1:34" s="331" customFormat="1" x14ac:dyDescent="0.25">
      <c r="A14" s="330"/>
      <c r="B14" s="363" t="s">
        <v>37</v>
      </c>
      <c r="C14" s="350"/>
      <c r="D14" s="608">
        <v>41301</v>
      </c>
      <c r="E14" s="350"/>
      <c r="F14" s="368">
        <v>891</v>
      </c>
      <c r="G14" s="372">
        <v>2.1573327522336023</v>
      </c>
      <c r="H14" s="350"/>
      <c r="I14" s="368">
        <v>406</v>
      </c>
      <c r="J14" s="372">
        <v>0.98302704534999152</v>
      </c>
      <c r="K14" s="368">
        <v>378</v>
      </c>
      <c r="L14" s="372">
        <v>93.103448275862064</v>
      </c>
      <c r="M14" s="368">
        <v>7</v>
      </c>
      <c r="N14" s="372">
        <v>1.7241379310344827</v>
      </c>
      <c r="O14" s="368">
        <v>5</v>
      </c>
      <c r="P14" s="372">
        <v>1.2315270935960592</v>
      </c>
      <c r="Q14" s="368">
        <v>0</v>
      </c>
      <c r="R14" s="372">
        <v>0</v>
      </c>
      <c r="S14" s="368">
        <v>0</v>
      </c>
      <c r="T14" s="372">
        <v>0</v>
      </c>
      <c r="U14" s="368">
        <v>16</v>
      </c>
      <c r="V14" s="372">
        <v>3.9408866995073892</v>
      </c>
      <c r="X14" s="606"/>
      <c r="Y14" s="606"/>
      <c r="Z14" s="606"/>
      <c r="AA14" s="604">
        <v>44377</v>
      </c>
      <c r="AB14" s="602">
        <v>28047</v>
      </c>
      <c r="AC14" s="602">
        <v>18622</v>
      </c>
      <c r="AD14" s="567"/>
      <c r="AE14" s="360"/>
      <c r="AF14" s="360"/>
      <c r="AG14" s="361"/>
      <c r="AH14" s="607"/>
    </row>
    <row r="15" spans="1:34" s="331" customFormat="1" x14ac:dyDescent="0.25">
      <c r="A15" s="330"/>
      <c r="B15" s="363" t="s">
        <v>38</v>
      </c>
      <c r="C15" s="350"/>
      <c r="D15" s="608">
        <v>43076</v>
      </c>
      <c r="E15" s="350"/>
      <c r="F15" s="368">
        <v>877</v>
      </c>
      <c r="G15" s="372">
        <v>2.0359364843532362</v>
      </c>
      <c r="H15" s="350"/>
      <c r="I15" s="368">
        <v>395</v>
      </c>
      <c r="J15" s="372">
        <v>0.91698393537004363</v>
      </c>
      <c r="K15" s="368">
        <v>385</v>
      </c>
      <c r="L15" s="372">
        <v>97.468354430379748</v>
      </c>
      <c r="M15" s="368">
        <v>9</v>
      </c>
      <c r="N15" s="372">
        <v>2.278481012658228</v>
      </c>
      <c r="O15" s="368">
        <v>0</v>
      </c>
      <c r="P15" s="372">
        <v>0</v>
      </c>
      <c r="Q15" s="368">
        <v>0</v>
      </c>
      <c r="R15" s="372">
        <v>0</v>
      </c>
      <c r="S15" s="368">
        <v>1</v>
      </c>
      <c r="T15" s="372">
        <v>0.25316455696202533</v>
      </c>
      <c r="U15" s="368">
        <v>0</v>
      </c>
      <c r="V15" s="372">
        <v>0</v>
      </c>
      <c r="X15" s="606"/>
      <c r="Y15" s="606"/>
      <c r="Z15" s="606"/>
      <c r="AA15" s="604">
        <v>44408</v>
      </c>
      <c r="AB15" s="602">
        <v>26363</v>
      </c>
      <c r="AC15" s="602">
        <v>16904</v>
      </c>
      <c r="AD15" s="567"/>
      <c r="AE15" s="360"/>
      <c r="AF15" s="360"/>
      <c r="AG15" s="361"/>
      <c r="AH15" s="607"/>
    </row>
    <row r="16" spans="1:34" s="331" customFormat="1" x14ac:dyDescent="0.25">
      <c r="A16" s="330"/>
      <c r="B16" s="363" t="s">
        <v>6</v>
      </c>
      <c r="C16" s="350"/>
      <c r="D16" s="608">
        <v>55884</v>
      </c>
      <c r="E16" s="350"/>
      <c r="F16" s="368">
        <v>1149</v>
      </c>
      <c r="G16" s="372">
        <v>2.0560446639467469</v>
      </c>
      <c r="H16" s="350"/>
      <c r="I16" s="368">
        <v>454</v>
      </c>
      <c r="J16" s="372">
        <v>0.81239710829575551</v>
      </c>
      <c r="K16" s="368">
        <v>437</v>
      </c>
      <c r="L16" s="372">
        <v>96.255506607929519</v>
      </c>
      <c r="M16" s="368">
        <v>4</v>
      </c>
      <c r="N16" s="372">
        <v>0.88105726872246704</v>
      </c>
      <c r="O16" s="368">
        <v>0</v>
      </c>
      <c r="P16" s="372">
        <v>0</v>
      </c>
      <c r="Q16" s="368">
        <v>0</v>
      </c>
      <c r="R16" s="372">
        <v>0</v>
      </c>
      <c r="S16" s="368">
        <v>0</v>
      </c>
      <c r="T16" s="372">
        <v>0</v>
      </c>
      <c r="U16" s="368">
        <v>13</v>
      </c>
      <c r="V16" s="372">
        <v>2.8634361233480177</v>
      </c>
      <c r="X16" s="606"/>
      <c r="Y16" s="606"/>
      <c r="Z16" s="606"/>
      <c r="AA16" s="604">
        <v>44439</v>
      </c>
      <c r="AB16" s="602">
        <v>16420</v>
      </c>
      <c r="AC16" s="602">
        <v>20385</v>
      </c>
      <c r="AD16" s="567"/>
      <c r="AE16" s="360"/>
      <c r="AF16" s="360"/>
      <c r="AG16" s="361"/>
      <c r="AH16" s="607"/>
    </row>
    <row r="17" spans="1:34" s="331" customFormat="1" x14ac:dyDescent="0.25">
      <c r="A17" s="330"/>
      <c r="B17" s="363" t="s">
        <v>5</v>
      </c>
      <c r="C17" s="350"/>
      <c r="D17" s="609">
        <v>23141</v>
      </c>
      <c r="E17" s="350"/>
      <c r="F17" s="377">
        <v>529</v>
      </c>
      <c r="G17" s="372">
        <v>2.2859859124497643</v>
      </c>
      <c r="H17" s="350"/>
      <c r="I17" s="377">
        <v>221</v>
      </c>
      <c r="J17" s="372">
        <v>0.9550149086037768</v>
      </c>
      <c r="K17" s="377">
        <v>208</v>
      </c>
      <c r="L17" s="372">
        <v>94.117647058823522</v>
      </c>
      <c r="M17" s="377">
        <v>13</v>
      </c>
      <c r="N17" s="372">
        <v>5.8823529411764701</v>
      </c>
      <c r="O17" s="377">
        <v>0</v>
      </c>
      <c r="P17" s="372">
        <v>0</v>
      </c>
      <c r="Q17" s="377">
        <v>0</v>
      </c>
      <c r="R17" s="372">
        <v>0</v>
      </c>
      <c r="S17" s="377">
        <v>0</v>
      </c>
      <c r="T17" s="372">
        <v>0</v>
      </c>
      <c r="U17" s="377">
        <v>0</v>
      </c>
      <c r="V17" s="372">
        <v>0</v>
      </c>
      <c r="X17" s="606"/>
      <c r="Y17" s="606"/>
      <c r="Z17" s="606"/>
      <c r="AA17" s="604">
        <v>44469</v>
      </c>
      <c r="AB17" s="602">
        <v>22330</v>
      </c>
      <c r="AC17" s="602">
        <v>19468</v>
      </c>
      <c r="AD17" s="567"/>
      <c r="AE17" s="360"/>
      <c r="AF17" s="360"/>
      <c r="AG17" s="361"/>
      <c r="AH17" s="607"/>
    </row>
    <row r="18" spans="1:34" s="331" customFormat="1" x14ac:dyDescent="0.25">
      <c r="A18" s="330"/>
      <c r="B18" s="363" t="s">
        <v>4</v>
      </c>
      <c r="C18" s="350"/>
      <c r="D18" s="608">
        <v>153594</v>
      </c>
      <c r="E18" s="350"/>
      <c r="F18" s="368">
        <v>1923</v>
      </c>
      <c r="G18" s="372">
        <v>1.2520020313293487</v>
      </c>
      <c r="H18" s="350"/>
      <c r="I18" s="368">
        <v>1331</v>
      </c>
      <c r="J18" s="372">
        <v>0.86657030873601837</v>
      </c>
      <c r="K18" s="368">
        <v>1266</v>
      </c>
      <c r="L18" s="372">
        <v>95.116453794139744</v>
      </c>
      <c r="M18" s="368">
        <v>47</v>
      </c>
      <c r="N18" s="372">
        <v>3.5311795642374153</v>
      </c>
      <c r="O18" s="368">
        <v>0</v>
      </c>
      <c r="P18" s="372">
        <v>0</v>
      </c>
      <c r="Q18" s="368">
        <v>2</v>
      </c>
      <c r="R18" s="372">
        <v>0.15026296018031557</v>
      </c>
      <c r="S18" s="368">
        <v>0</v>
      </c>
      <c r="T18" s="372">
        <v>0</v>
      </c>
      <c r="U18" s="368">
        <v>16</v>
      </c>
      <c r="V18" s="372">
        <v>1.2021036814425246</v>
      </c>
      <c r="X18" s="606"/>
      <c r="Y18" s="606"/>
      <c r="Z18" s="606"/>
      <c r="AA18" s="604">
        <v>44500</v>
      </c>
      <c r="AB18" s="602">
        <v>29317</v>
      </c>
      <c r="AC18" s="602">
        <v>17136</v>
      </c>
      <c r="AD18" s="567"/>
      <c r="AE18" s="360"/>
      <c r="AF18" s="360"/>
      <c r="AG18" s="361"/>
      <c r="AH18" s="607"/>
    </row>
    <row r="19" spans="1:34" s="331" customFormat="1" x14ac:dyDescent="0.25">
      <c r="A19" s="330"/>
      <c r="B19" s="363" t="s">
        <v>40</v>
      </c>
      <c r="C19" s="350"/>
      <c r="D19" s="608">
        <v>95703</v>
      </c>
      <c r="E19" s="350"/>
      <c r="F19" s="368">
        <v>2004</v>
      </c>
      <c r="G19" s="372">
        <v>2.0939782451960753</v>
      </c>
      <c r="H19" s="350"/>
      <c r="I19" s="368">
        <v>1028</v>
      </c>
      <c r="J19" s="372">
        <v>1.0741565050207413</v>
      </c>
      <c r="K19" s="368">
        <v>898</v>
      </c>
      <c r="L19" s="372">
        <v>87.354085603112836</v>
      </c>
      <c r="M19" s="368">
        <v>29</v>
      </c>
      <c r="N19" s="372">
        <v>2.8210116731517512</v>
      </c>
      <c r="O19" s="368">
        <v>1</v>
      </c>
      <c r="P19" s="372">
        <v>9.727626459143969E-2</v>
      </c>
      <c r="Q19" s="368">
        <v>30</v>
      </c>
      <c r="R19" s="372">
        <v>2.9182879377431905</v>
      </c>
      <c r="S19" s="368">
        <v>0</v>
      </c>
      <c r="T19" s="372">
        <v>0</v>
      </c>
      <c r="U19" s="368">
        <v>70</v>
      </c>
      <c r="V19" s="372">
        <v>6.809338521400778</v>
      </c>
      <c r="X19" s="606"/>
      <c r="Y19" s="606"/>
      <c r="Z19" s="606"/>
      <c r="AA19" s="604">
        <v>44530</v>
      </c>
      <c r="AB19" s="602">
        <v>28155</v>
      </c>
      <c r="AC19" s="602">
        <v>19590</v>
      </c>
      <c r="AD19" s="567"/>
      <c r="AE19" s="360"/>
      <c r="AF19" s="360"/>
      <c r="AG19" s="361"/>
      <c r="AH19" s="607"/>
    </row>
    <row r="20" spans="1:34" s="331" customFormat="1" x14ac:dyDescent="0.25">
      <c r="A20" s="330"/>
      <c r="B20" s="363" t="s">
        <v>41</v>
      </c>
      <c r="C20" s="350"/>
      <c r="D20" s="608">
        <v>341024</v>
      </c>
      <c r="E20" s="350"/>
      <c r="F20" s="368">
        <v>5677</v>
      </c>
      <c r="G20" s="372">
        <v>1.6646922210753496</v>
      </c>
      <c r="H20" s="350"/>
      <c r="I20" s="368">
        <v>3431</v>
      </c>
      <c r="J20" s="372">
        <v>1.006087548090457</v>
      </c>
      <c r="K20" s="368">
        <v>2398</v>
      </c>
      <c r="L20" s="372">
        <v>69.892159720198194</v>
      </c>
      <c r="M20" s="368">
        <v>37</v>
      </c>
      <c r="N20" s="372">
        <v>1.0784027980180706</v>
      </c>
      <c r="O20" s="368">
        <v>494</v>
      </c>
      <c r="P20" s="372">
        <v>14.398134654619643</v>
      </c>
      <c r="Q20" s="368">
        <v>8</v>
      </c>
      <c r="R20" s="372">
        <v>0.23316817254444769</v>
      </c>
      <c r="S20" s="368">
        <v>128</v>
      </c>
      <c r="T20" s="372">
        <v>3.730690760711163</v>
      </c>
      <c r="U20" s="368">
        <v>366</v>
      </c>
      <c r="V20" s="372">
        <v>10.667443893908482</v>
      </c>
      <c r="X20" s="606"/>
      <c r="Y20" s="606"/>
      <c r="Z20" s="606"/>
      <c r="AA20" s="604">
        <v>44561</v>
      </c>
      <c r="AB20" s="602">
        <v>24865</v>
      </c>
      <c r="AC20" s="602">
        <v>26807</v>
      </c>
      <c r="AD20" s="567"/>
      <c r="AE20" s="360"/>
      <c r="AF20" s="360"/>
      <c r="AG20" s="361"/>
      <c r="AH20" s="607"/>
    </row>
    <row r="21" spans="1:34" s="331" customFormat="1" x14ac:dyDescent="0.25">
      <c r="A21" s="330"/>
      <c r="B21" s="363" t="s">
        <v>3</v>
      </c>
      <c r="C21" s="350"/>
      <c r="D21" s="608">
        <v>195460</v>
      </c>
      <c r="E21" s="350"/>
      <c r="F21" s="368">
        <v>1751</v>
      </c>
      <c r="G21" s="372">
        <v>0.89583546505678913</v>
      </c>
      <c r="H21" s="350"/>
      <c r="I21" s="368">
        <v>1569</v>
      </c>
      <c r="J21" s="372">
        <v>0.80272178450833931</v>
      </c>
      <c r="K21" s="368">
        <v>1508</v>
      </c>
      <c r="L21" s="372">
        <v>96.112173358827278</v>
      </c>
      <c r="M21" s="368">
        <v>27</v>
      </c>
      <c r="N21" s="372">
        <v>1.7208413001912046</v>
      </c>
      <c r="O21" s="368">
        <v>0</v>
      </c>
      <c r="P21" s="372">
        <v>0</v>
      </c>
      <c r="Q21" s="368">
        <v>13</v>
      </c>
      <c r="R21" s="372">
        <v>0.82855321861057996</v>
      </c>
      <c r="S21" s="368">
        <v>0</v>
      </c>
      <c r="T21" s="372">
        <v>0</v>
      </c>
      <c r="U21" s="368">
        <v>21</v>
      </c>
      <c r="V21" s="372">
        <v>1.338432122370937</v>
      </c>
      <c r="X21" s="606"/>
      <c r="Y21" s="606"/>
      <c r="Z21" s="606"/>
      <c r="AA21" s="604">
        <v>44592</v>
      </c>
      <c r="AB21" s="602">
        <v>20377</v>
      </c>
      <c r="AC21" s="602">
        <v>22366</v>
      </c>
      <c r="AD21" s="567"/>
      <c r="AE21" s="360"/>
      <c r="AF21" s="360"/>
      <c r="AG21" s="361"/>
      <c r="AH21" s="607"/>
    </row>
    <row r="22" spans="1:34" s="331" customFormat="1" x14ac:dyDescent="0.25">
      <c r="A22" s="330"/>
      <c r="B22" s="363" t="s">
        <v>2</v>
      </c>
      <c r="C22" s="350"/>
      <c r="D22" s="608">
        <v>56412</v>
      </c>
      <c r="E22" s="350"/>
      <c r="F22" s="368">
        <v>770</v>
      </c>
      <c r="G22" s="372">
        <v>1.3649578103949516</v>
      </c>
      <c r="H22" s="350"/>
      <c r="I22" s="368">
        <v>752</v>
      </c>
      <c r="J22" s="372">
        <v>1.3330497057363682</v>
      </c>
      <c r="K22" s="368">
        <v>508</v>
      </c>
      <c r="L22" s="372">
        <v>67.553191489361694</v>
      </c>
      <c r="M22" s="368">
        <v>24</v>
      </c>
      <c r="N22" s="372">
        <v>3.1914893617021276</v>
      </c>
      <c r="O22" s="368">
        <v>0</v>
      </c>
      <c r="P22" s="372">
        <v>0</v>
      </c>
      <c r="Q22" s="368">
        <v>15</v>
      </c>
      <c r="R22" s="372">
        <v>1.9946808510638299</v>
      </c>
      <c r="S22" s="368">
        <v>0</v>
      </c>
      <c r="T22" s="372">
        <v>0</v>
      </c>
      <c r="U22" s="368">
        <v>205</v>
      </c>
      <c r="V22" s="372">
        <v>27.26063829787234</v>
      </c>
      <c r="X22" s="606"/>
      <c r="Y22" s="606"/>
      <c r="Z22" s="606"/>
      <c r="AA22" s="604">
        <v>44620</v>
      </c>
      <c r="AB22" s="602">
        <v>25448</v>
      </c>
      <c r="AC22" s="602">
        <v>23602</v>
      </c>
      <c r="AD22" s="567"/>
      <c r="AE22" s="360"/>
      <c r="AF22" s="360"/>
      <c r="AG22" s="361"/>
      <c r="AH22" s="607"/>
    </row>
    <row r="23" spans="1:34" s="331" customFormat="1" x14ac:dyDescent="0.25">
      <c r="A23" s="330"/>
      <c r="B23" s="363" t="s">
        <v>35</v>
      </c>
      <c r="C23" s="350"/>
      <c r="D23" s="608">
        <v>84084</v>
      </c>
      <c r="E23" s="350"/>
      <c r="F23" s="368">
        <v>1008</v>
      </c>
      <c r="G23" s="372">
        <v>1.1988011988011988</v>
      </c>
      <c r="H23" s="350"/>
      <c r="I23" s="368">
        <v>821</v>
      </c>
      <c r="J23" s="372">
        <v>0.97640454783311936</v>
      </c>
      <c r="K23" s="368">
        <v>791</v>
      </c>
      <c r="L23" s="372">
        <v>96.345919610231419</v>
      </c>
      <c r="M23" s="368">
        <v>16</v>
      </c>
      <c r="N23" s="372">
        <v>1.9488428745432398</v>
      </c>
      <c r="O23" s="368">
        <v>0</v>
      </c>
      <c r="P23" s="372">
        <v>0</v>
      </c>
      <c r="Q23" s="368">
        <v>12</v>
      </c>
      <c r="R23" s="372">
        <v>1.4616321559074299</v>
      </c>
      <c r="S23" s="368">
        <v>2</v>
      </c>
      <c r="T23" s="372">
        <v>0.24360535931790497</v>
      </c>
      <c r="U23" s="368">
        <v>0</v>
      </c>
      <c r="V23" s="372">
        <v>0</v>
      </c>
      <c r="X23" s="606"/>
      <c r="Y23" s="606"/>
      <c r="Z23" s="606"/>
      <c r="AA23" s="604">
        <v>44651</v>
      </c>
      <c r="AB23" s="602">
        <v>31825</v>
      </c>
      <c r="AC23" s="602">
        <v>22165</v>
      </c>
      <c r="AD23" s="567"/>
      <c r="AE23" s="360"/>
      <c r="AF23" s="360"/>
      <c r="AG23" s="361"/>
      <c r="AH23" s="607"/>
    </row>
    <row r="24" spans="1:34" s="331" customFormat="1" x14ac:dyDescent="0.25">
      <c r="A24" s="330"/>
      <c r="B24" s="363" t="s">
        <v>42</v>
      </c>
      <c r="C24" s="350"/>
      <c r="D24" s="608">
        <v>252333</v>
      </c>
      <c r="E24" s="350"/>
      <c r="F24" s="368">
        <v>2567</v>
      </c>
      <c r="G24" s="372">
        <v>1.0173064957813682</v>
      </c>
      <c r="H24" s="350"/>
      <c r="I24" s="368">
        <v>1925</v>
      </c>
      <c r="J24" s="372">
        <v>0.76288079640792128</v>
      </c>
      <c r="K24" s="368">
        <v>1578</v>
      </c>
      <c r="L24" s="372">
        <v>81.974025974025977</v>
      </c>
      <c r="M24" s="368">
        <v>84</v>
      </c>
      <c r="N24" s="372">
        <v>4.3636363636363642</v>
      </c>
      <c r="O24" s="368">
        <v>0</v>
      </c>
      <c r="P24" s="372">
        <v>0</v>
      </c>
      <c r="Q24" s="368">
        <v>3</v>
      </c>
      <c r="R24" s="372">
        <v>0.15584415584415584</v>
      </c>
      <c r="S24" s="368">
        <v>0</v>
      </c>
      <c r="T24" s="372">
        <v>0</v>
      </c>
      <c r="U24" s="368">
        <v>260</v>
      </c>
      <c r="V24" s="372">
        <v>13.506493506493506</v>
      </c>
      <c r="X24" s="606"/>
      <c r="Y24" s="606"/>
      <c r="Z24" s="606"/>
      <c r="AA24" s="604">
        <v>44681</v>
      </c>
      <c r="AB24" s="602">
        <v>29337</v>
      </c>
      <c r="AC24" s="602">
        <v>20494</v>
      </c>
      <c r="AD24" s="567"/>
      <c r="AE24" s="360"/>
      <c r="AF24" s="360"/>
      <c r="AG24" s="361"/>
      <c r="AH24" s="607"/>
    </row>
    <row r="25" spans="1:34" x14ac:dyDescent="0.25">
      <c r="A25" s="332"/>
      <c r="B25" s="363" t="s">
        <v>43</v>
      </c>
      <c r="C25" s="350"/>
      <c r="D25" s="608">
        <v>57229</v>
      </c>
      <c r="E25" s="350"/>
      <c r="F25" s="368">
        <v>1227</v>
      </c>
      <c r="G25" s="372">
        <v>2.144017893026263</v>
      </c>
      <c r="H25" s="350"/>
      <c r="I25" s="368">
        <v>721</v>
      </c>
      <c r="J25" s="372">
        <v>1.2598507749567527</v>
      </c>
      <c r="K25" s="368">
        <v>390</v>
      </c>
      <c r="L25" s="372">
        <v>54.091539528432733</v>
      </c>
      <c r="M25" s="368">
        <v>11</v>
      </c>
      <c r="N25" s="372">
        <v>1.5256588072122053</v>
      </c>
      <c r="O25" s="368">
        <v>0</v>
      </c>
      <c r="P25" s="372">
        <v>0</v>
      </c>
      <c r="Q25" s="368">
        <v>291</v>
      </c>
      <c r="R25" s="372">
        <v>40.360610263522886</v>
      </c>
      <c r="S25" s="368">
        <v>24</v>
      </c>
      <c r="T25" s="372">
        <v>3.3287101248266295</v>
      </c>
      <c r="U25" s="368">
        <v>5</v>
      </c>
      <c r="V25" s="372">
        <v>0.69348127600554788</v>
      </c>
      <c r="X25" s="606"/>
      <c r="Y25" s="606"/>
      <c r="Z25" s="606"/>
      <c r="AA25" s="604">
        <v>44712</v>
      </c>
      <c r="AB25" s="602">
        <v>27733</v>
      </c>
      <c r="AC25" s="602">
        <v>19944</v>
      </c>
      <c r="AD25" s="567"/>
      <c r="AE25" s="360"/>
      <c r="AF25" s="360"/>
      <c r="AG25" s="361"/>
      <c r="AH25" s="607"/>
    </row>
    <row r="26" spans="1:34" s="331" customFormat="1" x14ac:dyDescent="0.25">
      <c r="B26" s="363" t="s">
        <v>44</v>
      </c>
      <c r="C26" s="350"/>
      <c r="D26" s="610">
        <v>21713</v>
      </c>
      <c r="E26" s="350"/>
      <c r="F26" s="377">
        <v>408</v>
      </c>
      <c r="G26" s="372">
        <v>1.8790586284714226</v>
      </c>
      <c r="H26" s="350"/>
      <c r="I26" s="377">
        <v>224</v>
      </c>
      <c r="J26" s="372">
        <v>1.0316400313176437</v>
      </c>
      <c r="K26" s="377">
        <v>218</v>
      </c>
      <c r="L26" s="372">
        <v>97.321428571428569</v>
      </c>
      <c r="M26" s="377">
        <v>6</v>
      </c>
      <c r="N26" s="372">
        <v>2.6785714285714284</v>
      </c>
      <c r="O26" s="377">
        <v>0</v>
      </c>
      <c r="P26" s="372">
        <v>0</v>
      </c>
      <c r="Q26" s="377">
        <v>0</v>
      </c>
      <c r="R26" s="372">
        <v>0</v>
      </c>
      <c r="S26" s="377">
        <v>0</v>
      </c>
      <c r="T26" s="372">
        <v>0</v>
      </c>
      <c r="U26" s="377">
        <v>0</v>
      </c>
      <c r="V26" s="372">
        <v>0</v>
      </c>
      <c r="X26" s="606"/>
      <c r="Y26" s="606"/>
      <c r="Z26" s="606"/>
      <c r="AA26" s="604">
        <v>44742</v>
      </c>
      <c r="AB26" s="602">
        <v>30967</v>
      </c>
      <c r="AC26" s="602">
        <v>20368</v>
      </c>
      <c r="AD26" s="567"/>
      <c r="AE26" s="360"/>
      <c r="AF26" s="360"/>
      <c r="AG26" s="361"/>
      <c r="AH26" s="607"/>
    </row>
    <row r="27" spans="1:34" s="331" customFormat="1" x14ac:dyDescent="0.25">
      <c r="B27" s="363" t="s">
        <v>45</v>
      </c>
      <c r="C27" s="350"/>
      <c r="D27" s="610">
        <v>115847</v>
      </c>
      <c r="E27" s="350"/>
      <c r="F27" s="377">
        <v>831</v>
      </c>
      <c r="G27" s="372">
        <v>0.71732543786200764</v>
      </c>
      <c r="H27" s="350"/>
      <c r="I27" s="377">
        <v>1069</v>
      </c>
      <c r="J27" s="372">
        <v>0.92276882439769703</v>
      </c>
      <c r="K27" s="377">
        <v>1002</v>
      </c>
      <c r="L27" s="372">
        <v>93.732460243217957</v>
      </c>
      <c r="M27" s="377">
        <v>35</v>
      </c>
      <c r="N27" s="372">
        <v>3.2740879326473342</v>
      </c>
      <c r="O27" s="377">
        <v>0</v>
      </c>
      <c r="P27" s="372">
        <v>0</v>
      </c>
      <c r="Q27" s="377">
        <v>8</v>
      </c>
      <c r="R27" s="372">
        <v>0.74836295603367631</v>
      </c>
      <c r="S27" s="377">
        <v>21</v>
      </c>
      <c r="T27" s="372">
        <v>1.9644527595884003</v>
      </c>
      <c r="U27" s="377">
        <v>3</v>
      </c>
      <c r="V27" s="372">
        <v>0.2806361085126286</v>
      </c>
      <c r="X27" s="606"/>
      <c r="Y27" s="606"/>
      <c r="Z27" s="606"/>
      <c r="AA27" s="604">
        <v>44773</v>
      </c>
      <c r="AB27" s="602">
        <v>28674</v>
      </c>
      <c r="AC27" s="602">
        <v>20566</v>
      </c>
      <c r="AD27" s="567"/>
      <c r="AE27" s="360"/>
      <c r="AF27" s="360"/>
      <c r="AG27" s="361"/>
      <c r="AH27" s="607"/>
    </row>
    <row r="28" spans="1:34" s="331" customFormat="1" x14ac:dyDescent="0.25">
      <c r="B28" s="363" t="s">
        <v>46</v>
      </c>
      <c r="C28" s="350"/>
      <c r="D28" s="610">
        <v>14817</v>
      </c>
      <c r="E28" s="350"/>
      <c r="F28" s="377">
        <v>221</v>
      </c>
      <c r="G28" s="383">
        <v>1.4915299993250994</v>
      </c>
      <c r="H28" s="350"/>
      <c r="I28" s="377">
        <v>249</v>
      </c>
      <c r="J28" s="383">
        <v>1.6805021259364246</v>
      </c>
      <c r="K28" s="377">
        <v>46</v>
      </c>
      <c r="L28" s="383">
        <v>18.473895582329316</v>
      </c>
      <c r="M28" s="377">
        <v>8</v>
      </c>
      <c r="N28" s="383">
        <v>3.2128514056224895</v>
      </c>
      <c r="O28" s="377">
        <v>130</v>
      </c>
      <c r="P28" s="383">
        <v>52.208835341365464</v>
      </c>
      <c r="Q28" s="377">
        <v>0</v>
      </c>
      <c r="R28" s="383">
        <v>0</v>
      </c>
      <c r="S28" s="377">
        <v>0</v>
      </c>
      <c r="T28" s="383">
        <v>0</v>
      </c>
      <c r="U28" s="377">
        <v>65</v>
      </c>
      <c r="V28" s="383">
        <v>26.104417670682732</v>
      </c>
      <c r="X28" s="606"/>
      <c r="Y28" s="606"/>
      <c r="Z28" s="606"/>
      <c r="AA28" s="604">
        <v>44804</v>
      </c>
      <c r="AB28" s="602">
        <v>19988</v>
      </c>
      <c r="AC28" s="602">
        <v>21716</v>
      </c>
      <c r="AD28" s="567"/>
      <c r="AE28" s="360"/>
      <c r="AF28" s="360"/>
      <c r="AG28" s="361"/>
      <c r="AH28" s="607"/>
    </row>
    <row r="29" spans="1:34" s="331" customFormat="1" x14ac:dyDescent="0.25">
      <c r="B29" s="384" t="s">
        <v>1</v>
      </c>
      <c r="C29" s="350"/>
      <c r="D29" s="611">
        <v>5290</v>
      </c>
      <c r="E29" s="350"/>
      <c r="F29" s="389">
        <v>65</v>
      </c>
      <c r="G29" s="393">
        <v>1.2287334593572778</v>
      </c>
      <c r="H29" s="350"/>
      <c r="I29" s="389">
        <v>45</v>
      </c>
      <c r="J29" s="393">
        <v>0.85066162570888471</v>
      </c>
      <c r="K29" s="389">
        <v>29</v>
      </c>
      <c r="L29" s="393">
        <v>64.444444444444443</v>
      </c>
      <c r="M29" s="389">
        <v>0</v>
      </c>
      <c r="N29" s="393">
        <v>0</v>
      </c>
      <c r="O29" s="389">
        <v>0</v>
      </c>
      <c r="P29" s="393">
        <v>0</v>
      </c>
      <c r="Q29" s="389">
        <v>10</v>
      </c>
      <c r="R29" s="393">
        <v>22.222222222222221</v>
      </c>
      <c r="S29" s="389">
        <v>1</v>
      </c>
      <c r="T29" s="393">
        <v>2.2222222222222223</v>
      </c>
      <c r="U29" s="389">
        <v>5</v>
      </c>
      <c r="V29" s="393">
        <v>11.111111111111111</v>
      </c>
      <c r="X29" s="606"/>
      <c r="Y29" s="606"/>
      <c r="Z29" s="606"/>
      <c r="AA29" s="604">
        <v>44834</v>
      </c>
      <c r="AB29" s="602">
        <v>27552</v>
      </c>
      <c r="AC29" s="602">
        <v>21574</v>
      </c>
      <c r="AD29" s="567"/>
      <c r="AE29" s="360"/>
      <c r="AF29" s="360"/>
      <c r="AG29" s="361"/>
      <c r="AH29" s="607"/>
    </row>
    <row r="30" spans="1:34" s="328" customFormat="1" ht="7.5" customHeight="1" x14ac:dyDescent="0.25">
      <c r="A30" s="326"/>
      <c r="B30" s="327"/>
      <c r="D30" s="327"/>
      <c r="F30" s="327"/>
      <c r="G30" s="335"/>
      <c r="I30" s="327"/>
      <c r="J30" s="335"/>
      <c r="K30" s="327"/>
      <c r="L30" s="335"/>
      <c r="M30" s="327"/>
      <c r="N30" s="335"/>
      <c r="O30" s="327"/>
      <c r="P30" s="335"/>
      <c r="Q30" s="327"/>
      <c r="R30" s="335"/>
      <c r="S30" s="327"/>
      <c r="T30" s="335"/>
      <c r="U30" s="327"/>
      <c r="V30" s="335"/>
      <c r="X30" s="596"/>
      <c r="Y30" s="596"/>
      <c r="Z30" s="606"/>
      <c r="AA30" s="604">
        <v>44865</v>
      </c>
      <c r="AB30" s="602">
        <v>29104</v>
      </c>
      <c r="AC30" s="602">
        <v>17287</v>
      </c>
      <c r="AD30" s="396"/>
      <c r="AE30" s="329"/>
      <c r="AF30" s="360"/>
      <c r="AG30" s="361"/>
      <c r="AH30" s="607"/>
    </row>
    <row r="31" spans="1:34" s="322" customFormat="1" x14ac:dyDescent="0.25">
      <c r="B31" s="439" t="s">
        <v>0</v>
      </c>
      <c r="C31" s="437"/>
      <c r="D31" s="597">
        <v>1982239</v>
      </c>
      <c r="E31" s="437"/>
      <c r="F31" s="440">
        <v>23913</v>
      </c>
      <c r="G31" s="441">
        <v>1.206363107576836</v>
      </c>
      <c r="H31" s="437"/>
      <c r="I31" s="440">
        <v>18018</v>
      </c>
      <c r="J31" s="441">
        <v>0.90897212697358898</v>
      </c>
      <c r="K31" s="440">
        <v>15064</v>
      </c>
      <c r="L31" s="441">
        <v>83.605283605283603</v>
      </c>
      <c r="M31" s="440">
        <v>422</v>
      </c>
      <c r="N31" s="441">
        <v>2.3421023421023421</v>
      </c>
      <c r="O31" s="440">
        <v>631</v>
      </c>
      <c r="P31" s="441">
        <v>3.5020535020535024</v>
      </c>
      <c r="Q31" s="440">
        <v>638</v>
      </c>
      <c r="R31" s="441">
        <v>3.5409035409035408</v>
      </c>
      <c r="S31" s="440">
        <v>189</v>
      </c>
      <c r="T31" s="441">
        <v>1.048951048951049</v>
      </c>
      <c r="U31" s="440">
        <v>1074</v>
      </c>
      <c r="V31" s="441">
        <v>5.9607059607059609</v>
      </c>
      <c r="X31" s="1266"/>
      <c r="Y31" s="1266"/>
      <c r="Z31" s="1267"/>
      <c r="AA31" s="1268">
        <v>44895</v>
      </c>
      <c r="AB31" s="1269">
        <v>30634</v>
      </c>
      <c r="AC31" s="1269">
        <v>17693</v>
      </c>
      <c r="AD31" s="1347"/>
      <c r="AE31" s="1270"/>
      <c r="AF31" s="320"/>
      <c r="AG31" s="320"/>
      <c r="AH31" s="591"/>
    </row>
    <row r="32" spans="1:34" s="328" customFormat="1" ht="5.25" customHeight="1" x14ac:dyDescent="0.2">
      <c r="B32" s="397" t="s">
        <v>39</v>
      </c>
      <c r="C32" s="509"/>
      <c r="D32" s="496"/>
      <c r="E32" s="509"/>
      <c r="F32" s="496"/>
      <c r="G32" s="496"/>
      <c r="H32" s="496"/>
      <c r="I32" s="496"/>
      <c r="J32" s="496"/>
      <c r="K32" s="496"/>
      <c r="L32" s="496"/>
      <c r="M32" s="496"/>
      <c r="N32" s="496"/>
      <c r="O32" s="496"/>
      <c r="P32" s="496"/>
      <c r="Q32" s="496"/>
      <c r="R32" s="496"/>
      <c r="S32" s="496"/>
      <c r="T32" s="496"/>
      <c r="U32" s="496"/>
      <c r="V32" s="496"/>
      <c r="X32" s="596"/>
      <c r="Y32" s="596"/>
      <c r="Z32" s="596"/>
      <c r="AA32" s="604">
        <v>44926</v>
      </c>
      <c r="AB32" s="602">
        <v>28835</v>
      </c>
      <c r="AC32" s="602">
        <v>20499</v>
      </c>
      <c r="AD32" s="396"/>
    </row>
    <row r="33" spans="2:30" s="394" customFormat="1" ht="14.45" customHeight="1" x14ac:dyDescent="0.2">
      <c r="B33" s="1463" t="s">
        <v>387</v>
      </c>
      <c r="C33" s="1463"/>
      <c r="D33" s="1463"/>
      <c r="E33" s="1463"/>
      <c r="F33" s="1463"/>
      <c r="G33" s="1463"/>
      <c r="H33" s="1463"/>
      <c r="I33" s="1463"/>
      <c r="J33" s="1463"/>
      <c r="K33" s="1463"/>
      <c r="L33" s="1463"/>
      <c r="M33" s="1463"/>
      <c r="N33" s="1463"/>
      <c r="O33" s="1463"/>
      <c r="P33" s="1463"/>
      <c r="Q33" s="1463"/>
      <c r="R33" s="1463"/>
      <c r="S33" s="1463"/>
      <c r="T33" s="1463"/>
      <c r="U33" s="1463"/>
      <c r="V33" s="1463"/>
      <c r="X33" s="596"/>
      <c r="Y33" s="596"/>
      <c r="Z33" s="596"/>
      <c r="AA33" s="604">
        <v>44957</v>
      </c>
      <c r="AB33" s="602">
        <v>25222</v>
      </c>
      <c r="AC33" s="602">
        <v>21942</v>
      </c>
      <c r="AD33" s="396"/>
    </row>
    <row r="34" spans="2:30" s="394" customFormat="1" ht="12" customHeight="1" x14ac:dyDescent="0.2">
      <c r="B34" s="1463"/>
      <c r="C34" s="1463"/>
      <c r="D34" s="1463"/>
      <c r="E34" s="1463"/>
      <c r="F34" s="1463"/>
      <c r="G34" s="1463"/>
      <c r="H34" s="1463"/>
      <c r="I34" s="1463"/>
      <c r="J34" s="1463"/>
      <c r="K34" s="1463"/>
      <c r="L34" s="1463"/>
      <c r="M34" s="1463"/>
      <c r="N34" s="1463"/>
      <c r="O34" s="1463"/>
      <c r="P34" s="1463"/>
      <c r="Q34" s="1463"/>
      <c r="R34" s="1463"/>
      <c r="S34" s="1463"/>
      <c r="T34" s="1463"/>
      <c r="U34" s="1463"/>
      <c r="V34" s="1463"/>
      <c r="X34" s="596"/>
      <c r="Y34" s="596"/>
      <c r="Z34" s="596"/>
      <c r="AA34" s="604">
        <v>44985</v>
      </c>
      <c r="AB34" s="602">
        <v>28262</v>
      </c>
      <c r="AC34" s="602">
        <v>21287</v>
      </c>
      <c r="AD34" s="396"/>
    </row>
    <row r="35" spans="2:30" x14ac:dyDescent="0.2">
      <c r="B35" s="1423"/>
      <c r="C35" s="1423"/>
      <c r="D35" s="1423"/>
      <c r="AA35" s="604">
        <v>45016</v>
      </c>
      <c r="AB35" s="602">
        <v>37938</v>
      </c>
      <c r="AC35" s="602">
        <v>24401</v>
      </c>
    </row>
    <row r="36" spans="2:30" x14ac:dyDescent="0.2">
      <c r="B36" s="1413"/>
      <c r="C36" s="1413"/>
      <c r="D36" s="1413"/>
      <c r="AA36" s="604">
        <v>45046</v>
      </c>
      <c r="AB36" s="602">
        <v>30972</v>
      </c>
      <c r="AC36" s="602">
        <v>22154</v>
      </c>
    </row>
    <row r="37" spans="2:30" x14ac:dyDescent="0.2">
      <c r="AA37" s="604">
        <v>45077</v>
      </c>
      <c r="AB37" s="602">
        <v>34993</v>
      </c>
      <c r="AC37" s="602">
        <v>18583</v>
      </c>
    </row>
    <row r="38" spans="2:30" x14ac:dyDescent="0.2">
      <c r="AA38" s="604">
        <v>45107</v>
      </c>
      <c r="AB38" s="602">
        <v>33173</v>
      </c>
      <c r="AC38" s="602">
        <v>18432</v>
      </c>
    </row>
    <row r="39" spans="2:30" x14ac:dyDescent="0.2">
      <c r="AA39" s="604">
        <v>45138</v>
      </c>
      <c r="AB39" s="602">
        <v>29845</v>
      </c>
      <c r="AC39" s="602">
        <v>17338</v>
      </c>
    </row>
    <row r="40" spans="2:30" x14ac:dyDescent="0.2">
      <c r="AA40" s="604">
        <v>45169</v>
      </c>
      <c r="AB40" s="602">
        <v>17652</v>
      </c>
      <c r="AC40" s="602">
        <v>15962</v>
      </c>
    </row>
    <row r="41" spans="2:30" x14ac:dyDescent="0.2">
      <c r="AA41" s="604">
        <v>45199</v>
      </c>
      <c r="AB41" s="602">
        <v>35295</v>
      </c>
      <c r="AC41" s="602">
        <v>21157</v>
      </c>
    </row>
    <row r="42" spans="2:30" x14ac:dyDescent="0.2">
      <c r="AA42" s="604">
        <v>45230</v>
      </c>
      <c r="AB42" s="602">
        <v>31994</v>
      </c>
      <c r="AC42" s="602">
        <v>20149</v>
      </c>
    </row>
    <row r="43" spans="2:30" x14ac:dyDescent="0.2">
      <c r="AA43" s="604">
        <v>45260</v>
      </c>
      <c r="AB43" s="602">
        <v>28434</v>
      </c>
      <c r="AC43" s="602">
        <v>45500</v>
      </c>
    </row>
    <row r="44" spans="2:30" x14ac:dyDescent="0.2">
      <c r="AA44" s="604">
        <v>45291</v>
      </c>
      <c r="AB44" s="602">
        <v>25527</v>
      </c>
      <c r="AC44" s="602">
        <v>18425</v>
      </c>
    </row>
    <row r="45" spans="2:30" x14ac:dyDescent="0.2">
      <c r="AA45" s="604">
        <v>45322</v>
      </c>
      <c r="AB45" s="602">
        <v>23712</v>
      </c>
      <c r="AC45" s="602">
        <v>22911</v>
      </c>
    </row>
    <row r="46" spans="2:30" x14ac:dyDescent="0.2">
      <c r="AA46" s="604">
        <v>45351</v>
      </c>
      <c r="AB46" s="602">
        <v>26838</v>
      </c>
      <c r="AC46" s="602">
        <v>27054</v>
      </c>
    </row>
    <row r="47" spans="2:30" x14ac:dyDescent="0.2">
      <c r="AA47" s="604">
        <v>45382</v>
      </c>
      <c r="AB47" s="602">
        <v>32072</v>
      </c>
      <c r="AC47" s="602">
        <v>22207</v>
      </c>
    </row>
    <row r="48" spans="2:30" x14ac:dyDescent="0.2">
      <c r="AA48" s="604">
        <v>45412</v>
      </c>
      <c r="AB48" s="602">
        <v>26319</v>
      </c>
      <c r="AC48" s="602">
        <v>20493</v>
      </c>
    </row>
    <row r="49" spans="27:29" x14ac:dyDescent="0.2">
      <c r="AA49" s="604">
        <v>45443</v>
      </c>
      <c r="AB49" s="602">
        <v>26675</v>
      </c>
      <c r="AC49" s="602">
        <v>21872</v>
      </c>
    </row>
    <row r="50" spans="27:29" x14ac:dyDescent="0.2">
      <c r="AA50" s="604">
        <v>45473</v>
      </c>
      <c r="AB50" s="602">
        <v>31224</v>
      </c>
      <c r="AC50" s="602">
        <v>20144</v>
      </c>
    </row>
    <row r="51" spans="27:29" x14ac:dyDescent="0.2">
      <c r="AA51" s="604">
        <v>45504</v>
      </c>
      <c r="AB51" s="602">
        <v>23913</v>
      </c>
      <c r="AC51" s="602">
        <v>18018</v>
      </c>
    </row>
    <row r="52" spans="27:29" x14ac:dyDescent="0.2">
      <c r="AA52" s="604"/>
      <c r="AB52" s="602"/>
      <c r="AC52" s="602"/>
    </row>
  </sheetData>
  <mergeCells count="19">
    <mergeCell ref="B2:C2"/>
    <mergeCell ref="B3:C3"/>
    <mergeCell ref="B7:B10"/>
    <mergeCell ref="D7:D9"/>
    <mergeCell ref="F7:G7"/>
    <mergeCell ref="F8:G9"/>
    <mergeCell ref="A4:V4"/>
    <mergeCell ref="B5:V5"/>
    <mergeCell ref="B36:D36"/>
    <mergeCell ref="K9:L9"/>
    <mergeCell ref="M9:N9"/>
    <mergeCell ref="O9:P9"/>
    <mergeCell ref="I8:J9"/>
    <mergeCell ref="K8:V8"/>
    <mergeCell ref="B33:V34"/>
    <mergeCell ref="Q9:R9"/>
    <mergeCell ref="S9:T9"/>
    <mergeCell ref="U9:V9"/>
    <mergeCell ref="B35:D35"/>
  </mergeCells>
  <printOptions horizontalCentered="1"/>
  <pageMargins left="0" right="0" top="0.43307086614173229" bottom="0.43307086614173229" header="0" footer="0"/>
  <pageSetup paperSize="9" scale="73" orientation="landscape" r:id="rId1"/>
  <headerFooter alignWithMargins="0"/>
  <rowBreaks count="1" manualBreakCount="1">
    <brk id="32"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0">
    <tabColor theme="0"/>
    <pageSetUpPr fitToPage="1"/>
  </sheetPr>
  <dimension ref="B1:AF46"/>
  <sheetViews>
    <sheetView showGridLines="0" topLeftCell="A2" zoomScaleNormal="100" workbookViewId="0"/>
  </sheetViews>
  <sheetFormatPr baseColWidth="10" defaultColWidth="11.42578125" defaultRowHeight="15" x14ac:dyDescent="0.2"/>
  <cols>
    <col min="1" max="1" width="1.140625" style="615" customWidth="1"/>
    <col min="2" max="2" width="7.85546875" style="615" customWidth="1"/>
    <col min="3" max="3" width="1" style="615" customWidth="1"/>
    <col min="4" max="4" width="9.140625" style="615" customWidth="1"/>
    <col min="5" max="5" width="7.5703125" style="615" customWidth="1"/>
    <col min="6" max="6" width="6" style="615" customWidth="1"/>
    <col min="7" max="7" width="0.5703125" style="615" customWidth="1"/>
    <col min="8" max="8" width="8" style="615" customWidth="1"/>
    <col min="9" max="9" width="6.140625" style="615" customWidth="1"/>
    <col min="10" max="10" width="0.5703125" style="615" customWidth="1"/>
    <col min="11" max="11" width="6.7109375" style="615" customWidth="1"/>
    <col min="12" max="12" width="5.85546875" style="615" customWidth="1"/>
    <col min="13" max="13" width="0.5703125" style="615" customWidth="1"/>
    <col min="14" max="14" width="6.85546875" style="615" customWidth="1"/>
    <col min="15" max="15" width="6.140625" style="615" customWidth="1"/>
    <col min="16" max="16" width="0.5703125" style="615" customWidth="1"/>
    <col min="17" max="17" width="7" style="615" customWidth="1"/>
    <col min="18" max="18" width="5" style="615" customWidth="1"/>
    <col min="19" max="19" width="0.5703125" style="615" customWidth="1"/>
    <col min="20" max="20" width="8.140625" style="615" customWidth="1"/>
    <col min="21" max="21" width="5.85546875" style="615" customWidth="1"/>
    <col min="22" max="22" width="0.7109375" style="615" customWidth="1"/>
    <col min="23" max="23" width="7.5703125" style="615" customWidth="1"/>
    <col min="24" max="24" width="6.140625" style="615" customWidth="1"/>
    <col min="25" max="25" width="0.5703125" style="615" customWidth="1"/>
    <col min="26" max="26" width="9.140625" style="615" bestFit="1" customWidth="1"/>
    <col min="27" max="27" width="6.140625" style="615" customWidth="1"/>
    <col min="28" max="28" width="0.7109375" style="615" customWidth="1"/>
    <col min="29" max="29" width="9.140625" style="615" customWidth="1"/>
    <col min="30" max="30" width="6.7109375" style="615" customWidth="1"/>
    <col min="31" max="16384" width="11.42578125" style="615"/>
  </cols>
  <sheetData>
    <row r="1" spans="2:32" ht="15" hidden="1" customHeight="1" x14ac:dyDescent="0.2">
      <c r="E1" s="616" t="s">
        <v>36</v>
      </c>
      <c r="F1" s="616"/>
      <c r="H1" s="616" t="s">
        <v>21</v>
      </c>
      <c r="K1" s="616" t="s">
        <v>20</v>
      </c>
      <c r="N1" s="616" t="s">
        <v>19</v>
      </c>
      <c r="Q1" s="616" t="s">
        <v>18</v>
      </c>
      <c r="T1" s="616" t="s">
        <v>17</v>
      </c>
      <c r="W1" s="616" t="s">
        <v>16</v>
      </c>
      <c r="Z1" s="616" t="s">
        <v>15</v>
      </c>
    </row>
    <row r="2" spans="2:32" s="613" customFormat="1" x14ac:dyDescent="0.2">
      <c r="C2" s="617"/>
      <c r="D2" s="617"/>
      <c r="AB2" s="617"/>
    </row>
    <row r="3" spans="2:32" s="619" customFormat="1" ht="47.25" customHeight="1" x14ac:dyDescent="0.25">
      <c r="B3" s="1478"/>
      <c r="C3" s="1478"/>
      <c r="D3" s="1478"/>
      <c r="E3" s="1478"/>
      <c r="F3" s="1478"/>
      <c r="G3" s="1478"/>
      <c r="H3" s="1478"/>
      <c r="I3" s="1478"/>
      <c r="J3" s="1478"/>
      <c r="K3" s="1478"/>
      <c r="L3" s="618"/>
      <c r="M3" s="618"/>
      <c r="W3" s="620"/>
      <c r="AA3" s="620"/>
      <c r="AD3" s="620"/>
    </row>
    <row r="4" spans="2:32" s="621" customFormat="1" ht="13.5" customHeight="1" x14ac:dyDescent="0.2">
      <c r="B4" s="1479"/>
      <c r="C4" s="1479"/>
      <c r="D4" s="1479"/>
      <c r="E4" s="1479"/>
      <c r="F4" s="1479"/>
      <c r="G4" s="1479"/>
      <c r="H4" s="1479"/>
      <c r="I4" s="1479"/>
      <c r="J4" s="1479"/>
      <c r="K4" s="1479"/>
      <c r="L4" s="1479"/>
      <c r="M4" s="1479"/>
      <c r="N4" s="1479"/>
      <c r="O4" s="1479"/>
      <c r="P4" s="1479"/>
      <c r="Q4" s="1479"/>
      <c r="R4" s="1479"/>
      <c r="S4" s="1479"/>
      <c r="T4" s="1479"/>
      <c r="U4" s="1479"/>
      <c r="V4" s="1479"/>
      <c r="W4" s="1479"/>
      <c r="X4" s="1479"/>
      <c r="Y4" s="1479"/>
      <c r="Z4" s="1479"/>
      <c r="AA4" s="1479"/>
      <c r="AB4" s="1479"/>
      <c r="AC4" s="1479"/>
      <c r="AD4" s="1479"/>
    </row>
    <row r="5" spans="2:32" s="623" customFormat="1" ht="16.5" customHeight="1" x14ac:dyDescent="0.2">
      <c r="B5" s="1480" t="s">
        <v>410</v>
      </c>
      <c r="C5" s="1480"/>
      <c r="D5" s="1480"/>
      <c r="E5" s="1480"/>
      <c r="F5" s="1480"/>
      <c r="G5" s="1480"/>
      <c r="H5" s="1480"/>
      <c r="I5" s="1480"/>
      <c r="J5" s="1480"/>
      <c r="K5" s="1480"/>
      <c r="L5" s="1480"/>
      <c r="M5" s="1480"/>
      <c r="N5" s="1480"/>
      <c r="O5" s="1480"/>
      <c r="P5" s="1480"/>
      <c r="Q5" s="1480"/>
      <c r="R5" s="1480"/>
      <c r="S5" s="1480"/>
      <c r="T5" s="1480"/>
      <c r="U5" s="1480"/>
      <c r="V5" s="1480"/>
      <c r="W5" s="1480"/>
      <c r="X5" s="1480"/>
      <c r="Y5" s="1480"/>
      <c r="Z5" s="1480"/>
      <c r="AA5" s="1480"/>
      <c r="AB5" s="1480"/>
      <c r="AC5" s="1480"/>
      <c r="AD5" s="1480"/>
    </row>
    <row r="6" spans="2:32" s="623" customFormat="1" ht="14.25" customHeight="1" x14ac:dyDescent="0.2">
      <c r="B6" s="1415" t="str">
        <f>porsaad!$B$6</f>
        <v>Situación a 31 de julio de 2024</v>
      </c>
      <c r="C6" s="1415"/>
      <c r="D6" s="1415"/>
      <c r="E6" s="1415"/>
      <c r="F6" s="1415"/>
      <c r="G6" s="1415"/>
      <c r="H6" s="1415"/>
      <c r="I6" s="1415"/>
      <c r="J6" s="1415"/>
      <c r="K6" s="1415"/>
      <c r="L6" s="1415"/>
      <c r="M6" s="1415"/>
      <c r="N6" s="1415"/>
      <c r="O6" s="1415"/>
      <c r="P6" s="1415"/>
      <c r="Q6" s="1415"/>
      <c r="R6" s="1415"/>
      <c r="S6" s="1415"/>
      <c r="T6" s="1415"/>
      <c r="U6" s="1415"/>
      <c r="V6" s="1415"/>
      <c r="W6" s="1415"/>
      <c r="X6" s="1415"/>
      <c r="Y6" s="1415"/>
      <c r="Z6" s="1415"/>
      <c r="AA6" s="1415"/>
      <c r="AB6" s="1415"/>
      <c r="AC6" s="1415"/>
      <c r="AD6" s="622"/>
    </row>
    <row r="7" spans="2:32" s="621" customFormat="1" ht="5.25" customHeight="1" x14ac:dyDescent="0.2">
      <c r="AC7" s="794"/>
    </row>
    <row r="8" spans="2:32" s="626" customFormat="1" ht="21.75" customHeight="1" x14ac:dyDescent="0.2">
      <c r="B8" s="1488" t="s">
        <v>27</v>
      </c>
      <c r="C8" s="625"/>
      <c r="D8" s="1508" t="s">
        <v>112</v>
      </c>
      <c r="E8" s="1518" t="s">
        <v>26</v>
      </c>
      <c r="F8" s="1519"/>
      <c r="G8" s="1519"/>
      <c r="H8" s="1519"/>
      <c r="I8" s="1519"/>
      <c r="J8" s="1519"/>
      <c r="K8" s="1519"/>
      <c r="L8" s="1519"/>
      <c r="M8" s="1519"/>
      <c r="N8" s="1519"/>
      <c r="O8" s="1519"/>
      <c r="P8" s="1519"/>
      <c r="Q8" s="1519"/>
      <c r="R8" s="1519"/>
      <c r="S8" s="1519"/>
      <c r="T8" s="1519"/>
      <c r="U8" s="1519"/>
      <c r="V8" s="1519"/>
      <c r="W8" s="1519"/>
      <c r="X8" s="1519"/>
      <c r="Y8" s="1519"/>
      <c r="Z8" s="1519"/>
      <c r="AA8" s="1491"/>
      <c r="AB8" s="625"/>
      <c r="AC8" s="1508" t="s">
        <v>0</v>
      </c>
      <c r="AD8" s="1520"/>
    </row>
    <row r="9" spans="2:32" s="626" customFormat="1" ht="21.75" customHeight="1" x14ac:dyDescent="0.2">
      <c r="B9" s="1517"/>
      <c r="C9" s="625"/>
      <c r="D9" s="1509"/>
      <c r="E9" s="1506" t="s">
        <v>22</v>
      </c>
      <c r="F9" s="1507"/>
      <c r="G9" s="627"/>
      <c r="H9" s="1506" t="s">
        <v>21</v>
      </c>
      <c r="I9" s="1507"/>
      <c r="J9" s="627"/>
      <c r="K9" s="1506" t="s">
        <v>20</v>
      </c>
      <c r="L9" s="1507"/>
      <c r="M9" s="627"/>
      <c r="N9" s="1506" t="s">
        <v>19</v>
      </c>
      <c r="O9" s="1507"/>
      <c r="P9" s="627"/>
      <c r="Q9" s="1506" t="s">
        <v>18</v>
      </c>
      <c r="R9" s="1507"/>
      <c r="S9" s="627"/>
      <c r="T9" s="1506" t="s">
        <v>17</v>
      </c>
      <c r="U9" s="1507"/>
      <c r="V9" s="627"/>
      <c r="W9" s="1506" t="s">
        <v>16</v>
      </c>
      <c r="X9" s="1507"/>
      <c r="Y9" s="627"/>
      <c r="Z9" s="1506" t="s">
        <v>15</v>
      </c>
      <c r="AA9" s="1507"/>
      <c r="AB9" s="625"/>
      <c r="AC9" s="1521"/>
      <c r="AD9" s="1522"/>
    </row>
    <row r="10" spans="2:32" s="626" customFormat="1" ht="21.75" customHeight="1" x14ac:dyDescent="0.2">
      <c r="B10" s="1489"/>
      <c r="C10" s="628"/>
      <c r="D10" s="1510"/>
      <c r="E10" s="820" t="s">
        <v>9</v>
      </c>
      <c r="F10" s="821" t="s">
        <v>25</v>
      </c>
      <c r="G10" s="629"/>
      <c r="H10" s="820" t="s">
        <v>9</v>
      </c>
      <c r="I10" s="821" t="s">
        <v>25</v>
      </c>
      <c r="J10" s="629"/>
      <c r="K10" s="820" t="s">
        <v>9</v>
      </c>
      <c r="L10" s="821" t="s">
        <v>25</v>
      </c>
      <c r="M10" s="629"/>
      <c r="N10" s="820" t="s">
        <v>9</v>
      </c>
      <c r="O10" s="821" t="s">
        <v>25</v>
      </c>
      <c r="P10" s="629"/>
      <c r="Q10" s="820" t="s">
        <v>9</v>
      </c>
      <c r="R10" s="821" t="s">
        <v>25</v>
      </c>
      <c r="S10" s="629"/>
      <c r="T10" s="820" t="s">
        <v>9</v>
      </c>
      <c r="U10" s="821" t="s">
        <v>25</v>
      </c>
      <c r="V10" s="629"/>
      <c r="W10" s="820" t="s">
        <v>9</v>
      </c>
      <c r="X10" s="821" t="s">
        <v>25</v>
      </c>
      <c r="Y10" s="629"/>
      <c r="Z10" s="820" t="s">
        <v>9</v>
      </c>
      <c r="AA10" s="821" t="s">
        <v>25</v>
      </c>
      <c r="AB10" s="628"/>
      <c r="AC10" s="710" t="s">
        <v>9</v>
      </c>
      <c r="AD10" s="821" t="s">
        <v>25</v>
      </c>
    </row>
    <row r="11" spans="2:32" s="631" customFormat="1" ht="9" customHeight="1" x14ac:dyDescent="0.2">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2" s="633" customFormat="1" ht="21" customHeight="1" x14ac:dyDescent="0.2">
      <c r="B12" s="1511" t="s">
        <v>24</v>
      </c>
      <c r="D12" s="795" t="s">
        <v>31</v>
      </c>
      <c r="E12" s="796">
        <v>643</v>
      </c>
      <c r="F12" s="797">
        <v>0.23517019665787675</v>
      </c>
      <c r="G12" s="634"/>
      <c r="H12" s="798">
        <v>10369</v>
      </c>
      <c r="I12" s="797">
        <v>3.7923480080023699</v>
      </c>
      <c r="J12" s="634"/>
      <c r="K12" s="798">
        <v>6171</v>
      </c>
      <c r="L12" s="797">
        <v>2.2569755576605868</v>
      </c>
      <c r="M12" s="634"/>
      <c r="N12" s="798">
        <v>9081</v>
      </c>
      <c r="O12" s="797">
        <v>3.3212761366254724</v>
      </c>
      <c r="P12" s="634"/>
      <c r="Q12" s="798">
        <v>8588</v>
      </c>
      <c r="R12" s="797">
        <v>3.1409667945534143</v>
      </c>
      <c r="S12" s="634"/>
      <c r="T12" s="798">
        <v>11738</v>
      </c>
      <c r="U12" s="797">
        <v>4.2930447408556098</v>
      </c>
      <c r="V12" s="634"/>
      <c r="W12" s="798">
        <v>39841</v>
      </c>
      <c r="X12" s="797">
        <v>14.571408717024054</v>
      </c>
      <c r="Y12" s="634"/>
      <c r="Z12" s="798">
        <v>186988</v>
      </c>
      <c r="AA12" s="797">
        <f t="shared" ref="AA12:AA21" si="0">Z12*100/$AC12</f>
        <v>68.38880984862061</v>
      </c>
      <c r="AB12" s="637"/>
      <c r="AC12" s="675">
        <f t="shared" ref="AC12:AD15" si="1">E12+H12+K12+N12+Q12+T12+W12+Z12</f>
        <v>273419</v>
      </c>
      <c r="AD12" s="676">
        <f t="shared" si="1"/>
        <v>100</v>
      </c>
      <c r="AF12" s="799"/>
    </row>
    <row r="13" spans="2:32" s="633" customFormat="1" ht="21" customHeight="1" x14ac:dyDescent="0.2">
      <c r="B13" s="1512"/>
      <c r="D13" s="800" t="s">
        <v>49</v>
      </c>
      <c r="E13" s="801">
        <v>815</v>
      </c>
      <c r="F13" s="802">
        <v>0.21741218148448505</v>
      </c>
      <c r="G13" s="634"/>
      <c r="H13" s="803">
        <v>12203</v>
      </c>
      <c r="I13" s="802">
        <v>3.2553139271842588</v>
      </c>
      <c r="J13" s="634"/>
      <c r="K13" s="803">
        <v>7873</v>
      </c>
      <c r="L13" s="802">
        <v>2.1002283494814118</v>
      </c>
      <c r="M13" s="634"/>
      <c r="N13" s="803">
        <v>11673</v>
      </c>
      <c r="O13" s="802">
        <v>3.1139293183661274</v>
      </c>
      <c r="P13" s="634"/>
      <c r="Q13" s="803">
        <v>13095</v>
      </c>
      <c r="R13" s="802">
        <v>3.4932668914593026</v>
      </c>
      <c r="S13" s="634"/>
      <c r="T13" s="803">
        <v>21095</v>
      </c>
      <c r="U13" s="802">
        <v>5.627374194374493</v>
      </c>
      <c r="V13" s="634"/>
      <c r="W13" s="803">
        <v>68328</v>
      </c>
      <c r="X13" s="802">
        <v>18.227410474198642</v>
      </c>
      <c r="Y13" s="634"/>
      <c r="Z13" s="803">
        <v>239782</v>
      </c>
      <c r="AA13" s="802">
        <f t="shared" si="0"/>
        <v>63.96506466345128</v>
      </c>
      <c r="AB13" s="637"/>
      <c r="AC13" s="683">
        <f t="shared" si="1"/>
        <v>374864</v>
      </c>
      <c r="AD13" s="684">
        <f t="shared" si="1"/>
        <v>100</v>
      </c>
      <c r="AF13" s="799"/>
    </row>
    <row r="14" spans="2:32" s="633" customFormat="1" ht="21" customHeight="1" x14ac:dyDescent="0.2">
      <c r="B14" s="1512"/>
      <c r="D14" s="800" t="s">
        <v>50</v>
      </c>
      <c r="E14" s="801">
        <v>360</v>
      </c>
      <c r="F14" s="802">
        <v>0.10128348685284072</v>
      </c>
      <c r="G14" s="634"/>
      <c r="H14" s="803">
        <v>8930</v>
      </c>
      <c r="I14" s="802">
        <v>2.5123931599885214</v>
      </c>
      <c r="J14" s="634"/>
      <c r="K14" s="803">
        <v>7110</v>
      </c>
      <c r="L14" s="802">
        <v>2.0003488653436041</v>
      </c>
      <c r="M14" s="634"/>
      <c r="N14" s="803">
        <v>9828</v>
      </c>
      <c r="O14" s="802">
        <v>2.7650391910825518</v>
      </c>
      <c r="P14" s="634"/>
      <c r="Q14" s="803">
        <v>13141</v>
      </c>
      <c r="R14" s="802">
        <v>3.6971286131477221</v>
      </c>
      <c r="S14" s="634"/>
      <c r="T14" s="803">
        <v>23249</v>
      </c>
      <c r="U14" s="802">
        <v>6.5409438495602608</v>
      </c>
      <c r="V14" s="634"/>
      <c r="W14" s="803">
        <v>83965</v>
      </c>
      <c r="X14" s="802">
        <v>23.62296659332992</v>
      </c>
      <c r="Y14" s="634"/>
      <c r="Z14" s="803">
        <v>208855</v>
      </c>
      <c r="AA14" s="802">
        <f t="shared" si="0"/>
        <v>58.75989624069458</v>
      </c>
      <c r="AB14" s="637"/>
      <c r="AC14" s="683">
        <f t="shared" si="1"/>
        <v>355438</v>
      </c>
      <c r="AD14" s="684">
        <f t="shared" si="1"/>
        <v>100</v>
      </c>
      <c r="AF14" s="799"/>
    </row>
    <row r="15" spans="2:32" s="633" customFormat="1" ht="21" customHeight="1" x14ac:dyDescent="0.2">
      <c r="B15" s="1512"/>
      <c r="D15" s="804" t="s">
        <v>113</v>
      </c>
      <c r="E15" s="805">
        <v>634</v>
      </c>
      <c r="F15" s="806">
        <v>0.2666745182823469</v>
      </c>
      <c r="G15" s="634"/>
      <c r="H15" s="807">
        <v>10683</v>
      </c>
      <c r="I15" s="806">
        <v>4.4935076952844035</v>
      </c>
      <c r="J15" s="634"/>
      <c r="K15" s="807">
        <v>4711</v>
      </c>
      <c r="L15" s="806">
        <v>1.9815515072998995</v>
      </c>
      <c r="M15" s="634"/>
      <c r="N15" s="807">
        <v>5370</v>
      </c>
      <c r="O15" s="806">
        <v>2.25874158229685</v>
      </c>
      <c r="P15" s="634"/>
      <c r="Q15" s="807">
        <v>8256</v>
      </c>
      <c r="R15" s="806">
        <v>3.4726574494306877</v>
      </c>
      <c r="S15" s="634"/>
      <c r="T15" s="807">
        <v>16484</v>
      </c>
      <c r="U15" s="806">
        <v>6.9335374753410193</v>
      </c>
      <c r="V15" s="634"/>
      <c r="W15" s="807">
        <v>69380</v>
      </c>
      <c r="X15" s="806">
        <v>29.182772994367866</v>
      </c>
      <c r="Y15" s="634"/>
      <c r="Z15" s="807">
        <v>122225</v>
      </c>
      <c r="AA15" s="806">
        <f t="shared" si="0"/>
        <v>51.410556777696925</v>
      </c>
      <c r="AB15" s="637"/>
      <c r="AC15" s="691">
        <f t="shared" si="1"/>
        <v>237743</v>
      </c>
      <c r="AD15" s="692">
        <f t="shared" si="1"/>
        <v>100</v>
      </c>
      <c r="AF15" s="799"/>
    </row>
    <row r="16" spans="2:32" s="633" customFormat="1" ht="21" customHeight="1" x14ac:dyDescent="0.2">
      <c r="B16" s="1513"/>
      <c r="D16" s="808" t="s">
        <v>68</v>
      </c>
      <c r="E16" s="809">
        <f>SUM(E12:E15)</f>
        <v>2452</v>
      </c>
      <c r="F16" s="810">
        <f t="shared" ref="F16:F21" si="2">E16*100/$AC16</f>
        <v>0.19750874773654331</v>
      </c>
      <c r="G16" s="634"/>
      <c r="H16" s="809">
        <f>SUM(H12:H15)</f>
        <v>42185</v>
      </c>
      <c r="I16" s="810">
        <f t="shared" ref="I16:I21" si="3">H16*100/$AC16</f>
        <v>3.3980042917072102</v>
      </c>
      <c r="J16" s="634"/>
      <c r="K16" s="811">
        <f>SUM(K12:K15)</f>
        <v>25865</v>
      </c>
      <c r="L16" s="812">
        <f t="shared" ref="L16:L21" si="4">K16*100/$AC16</f>
        <v>2.0834273084036266</v>
      </c>
      <c r="M16" s="634"/>
      <c r="N16" s="811">
        <f>SUM(N12:N15)</f>
        <v>35952</v>
      </c>
      <c r="O16" s="812">
        <f t="shared" ref="O16:O21" si="5">N16*100/$AC16</f>
        <v>2.895935766159953</v>
      </c>
      <c r="P16" s="634"/>
      <c r="Q16" s="811">
        <f>SUM(Q12:Q15)</f>
        <v>43080</v>
      </c>
      <c r="R16" s="812">
        <f t="shared" ref="R16:R21" si="6">Q16*100/$AC16</f>
        <v>3.4700965956322536</v>
      </c>
      <c r="S16" s="634"/>
      <c r="T16" s="811">
        <f>SUM(T12:T15)</f>
        <v>72566</v>
      </c>
      <c r="U16" s="812">
        <f t="shared" ref="U16:U21" si="7">T16*100/$AC16</f>
        <v>5.8451956722063629</v>
      </c>
      <c r="V16" s="634"/>
      <c r="W16" s="811">
        <f>SUM(W12:W15)</f>
        <v>261514</v>
      </c>
      <c r="X16" s="812">
        <f t="shared" ref="X16:X21" si="8">W16*100/$AC16</f>
        <v>21.064968456596407</v>
      </c>
      <c r="Y16" s="634"/>
      <c r="Z16" s="809">
        <f>SUM(Z12:Z15)</f>
        <v>757850</v>
      </c>
      <c r="AA16" s="810">
        <f t="shared" si="0"/>
        <v>61.044863161557643</v>
      </c>
      <c r="AB16" s="637"/>
      <c r="AC16" s="813">
        <f>SUM(AC12:AC15)</f>
        <v>1241464</v>
      </c>
      <c r="AD16" s="814">
        <f t="shared" ref="AD16:AD21" si="9">F16+I16+L16+O16+R16+U16+X16+AA16</f>
        <v>100</v>
      </c>
      <c r="AF16" s="799"/>
    </row>
    <row r="17" spans="2:32" s="633" customFormat="1" ht="21" customHeight="1" x14ac:dyDescent="0.2">
      <c r="B17" s="1511" t="s">
        <v>23</v>
      </c>
      <c r="D17" s="795" t="s">
        <v>31</v>
      </c>
      <c r="E17" s="798">
        <v>780</v>
      </c>
      <c r="F17" s="797">
        <v>0.50114685530348302</v>
      </c>
      <c r="G17" s="634"/>
      <c r="H17" s="798">
        <v>22052</v>
      </c>
      <c r="I17" s="797">
        <v>14.168321093785137</v>
      </c>
      <c r="J17" s="634"/>
      <c r="K17" s="798">
        <v>9520</v>
      </c>
      <c r="L17" s="797">
        <v>6.1165616185758438</v>
      </c>
      <c r="M17" s="634"/>
      <c r="N17" s="798">
        <v>11176</v>
      </c>
      <c r="O17" s="797">
        <v>7.1805349421432378</v>
      </c>
      <c r="P17" s="634"/>
      <c r="Q17" s="798">
        <v>9730</v>
      </c>
      <c r="R17" s="797">
        <v>6.2514857719267809</v>
      </c>
      <c r="S17" s="634"/>
      <c r="T17" s="798">
        <v>12881</v>
      </c>
      <c r="U17" s="797">
        <v>8.2759905681591857</v>
      </c>
      <c r="V17" s="634"/>
      <c r="W17" s="798">
        <v>29688</v>
      </c>
      <c r="X17" s="797">
        <v>19.074420308012566</v>
      </c>
      <c r="Y17" s="634"/>
      <c r="Z17" s="798">
        <v>59816</v>
      </c>
      <c r="AA17" s="797">
        <f t="shared" si="0"/>
        <v>38.431538842093765</v>
      </c>
      <c r="AB17" s="637"/>
      <c r="AC17" s="675">
        <f>E17+H17+K17+N17+Q17+T17+W17+Z17</f>
        <v>155643</v>
      </c>
      <c r="AD17" s="676">
        <f t="shared" si="9"/>
        <v>100</v>
      </c>
      <c r="AF17" s="799"/>
    </row>
    <row r="18" spans="2:32" s="633" customFormat="1" ht="21" customHeight="1" x14ac:dyDescent="0.2">
      <c r="B18" s="1512"/>
      <c r="D18" s="800" t="s">
        <v>49</v>
      </c>
      <c r="E18" s="803">
        <v>1144</v>
      </c>
      <c r="F18" s="802">
        <v>0.50632463198519972</v>
      </c>
      <c r="G18" s="634"/>
      <c r="H18" s="803">
        <v>30017</v>
      </c>
      <c r="I18" s="802">
        <v>13.285267900611661</v>
      </c>
      <c r="J18" s="634"/>
      <c r="K18" s="803">
        <v>12393</v>
      </c>
      <c r="L18" s="802">
        <v>5.4850359826858224</v>
      </c>
      <c r="M18" s="634"/>
      <c r="N18" s="803">
        <v>15409</v>
      </c>
      <c r="O18" s="802">
        <v>6.819891830646803</v>
      </c>
      <c r="P18" s="634"/>
      <c r="Q18" s="803">
        <v>15714</v>
      </c>
      <c r="R18" s="802">
        <v>6.9548822264120878</v>
      </c>
      <c r="S18" s="634"/>
      <c r="T18" s="803">
        <v>22992</v>
      </c>
      <c r="U18" s="802">
        <v>10.176062883394854</v>
      </c>
      <c r="V18" s="634"/>
      <c r="W18" s="803">
        <v>45904</v>
      </c>
      <c r="X18" s="802">
        <v>20.316718449867665</v>
      </c>
      <c r="Y18" s="634"/>
      <c r="Z18" s="803">
        <v>82369</v>
      </c>
      <c r="AA18" s="802">
        <f t="shared" si="0"/>
        <v>36.455816094395907</v>
      </c>
      <c r="AB18" s="637"/>
      <c r="AC18" s="683">
        <f>E18+H18+K18+N18+Q18+T18+W18+Z18</f>
        <v>225942</v>
      </c>
      <c r="AD18" s="684">
        <f t="shared" si="9"/>
        <v>100</v>
      </c>
      <c r="AF18" s="799"/>
    </row>
    <row r="19" spans="2:32" s="633" customFormat="1" ht="21" customHeight="1" x14ac:dyDescent="0.2">
      <c r="B19" s="1512"/>
      <c r="D19" s="800" t="s">
        <v>50</v>
      </c>
      <c r="E19" s="803">
        <v>433</v>
      </c>
      <c r="F19" s="802">
        <v>0.20480850641149956</v>
      </c>
      <c r="G19" s="634"/>
      <c r="H19" s="803">
        <v>20374</v>
      </c>
      <c r="I19" s="802">
        <v>9.6368787751221525</v>
      </c>
      <c r="J19" s="634"/>
      <c r="K19" s="803">
        <v>12121</v>
      </c>
      <c r="L19" s="802">
        <v>5.7332191829417694</v>
      </c>
      <c r="M19" s="634"/>
      <c r="N19" s="803">
        <v>13817</v>
      </c>
      <c r="O19" s="802">
        <v>6.5354252496251481</v>
      </c>
      <c r="P19" s="634"/>
      <c r="Q19" s="803">
        <v>15151</v>
      </c>
      <c r="R19" s="802">
        <v>7.166405728962193</v>
      </c>
      <c r="S19" s="634"/>
      <c r="T19" s="803">
        <v>23064</v>
      </c>
      <c r="U19" s="802">
        <v>10.909245708717842</v>
      </c>
      <c r="V19" s="634"/>
      <c r="W19" s="803">
        <v>44726</v>
      </c>
      <c r="X19" s="802">
        <v>21.155347015613692</v>
      </c>
      <c r="Y19" s="634"/>
      <c r="Z19" s="803">
        <v>81731</v>
      </c>
      <c r="AA19" s="802">
        <f t="shared" si="0"/>
        <v>38.658669832605703</v>
      </c>
      <c r="AB19" s="637"/>
      <c r="AC19" s="683">
        <f>E19+H19+K19+N19+Q19+T19+W19+Z19</f>
        <v>211417</v>
      </c>
      <c r="AD19" s="684">
        <f t="shared" si="9"/>
        <v>100</v>
      </c>
      <c r="AF19" s="799"/>
    </row>
    <row r="20" spans="2:32" s="633" customFormat="1" ht="21" customHeight="1" x14ac:dyDescent="0.2">
      <c r="B20" s="1512"/>
      <c r="D20" s="804" t="s">
        <v>113</v>
      </c>
      <c r="E20" s="807">
        <v>765</v>
      </c>
      <c r="F20" s="806">
        <v>0.5176859101459671</v>
      </c>
      <c r="G20" s="634"/>
      <c r="H20" s="807">
        <v>14941</v>
      </c>
      <c r="I20" s="806">
        <v>10.110778017635157</v>
      </c>
      <c r="J20" s="634"/>
      <c r="K20" s="807">
        <v>7368</v>
      </c>
      <c r="L20" s="806">
        <v>4.9860258639940991</v>
      </c>
      <c r="M20" s="634"/>
      <c r="N20" s="807">
        <v>6532</v>
      </c>
      <c r="O20" s="806">
        <v>4.4202932876777217</v>
      </c>
      <c r="P20" s="634"/>
      <c r="Q20" s="807">
        <v>7735</v>
      </c>
      <c r="R20" s="806">
        <v>5.2343797581425564</v>
      </c>
      <c r="S20" s="634"/>
      <c r="T20" s="807">
        <v>14219</v>
      </c>
      <c r="U20" s="806">
        <v>9.6221907926346493</v>
      </c>
      <c r="V20" s="634"/>
      <c r="W20" s="807">
        <v>35115</v>
      </c>
      <c r="X20" s="806">
        <v>23.762798346111943</v>
      </c>
      <c r="Y20" s="634"/>
      <c r="Z20" s="807">
        <v>61098</v>
      </c>
      <c r="AA20" s="806">
        <f t="shared" si="0"/>
        <v>41.345848023657908</v>
      </c>
      <c r="AB20" s="637"/>
      <c r="AC20" s="691">
        <f>E20+H20+K20+N20+Q20+T20+W20+Z20</f>
        <v>147773</v>
      </c>
      <c r="AD20" s="692">
        <f t="shared" si="9"/>
        <v>100</v>
      </c>
      <c r="AF20" s="799"/>
    </row>
    <row r="21" spans="2:32" s="633" customFormat="1" ht="21" customHeight="1" x14ac:dyDescent="0.2">
      <c r="B21" s="1513"/>
      <c r="D21" s="815" t="s">
        <v>68</v>
      </c>
      <c r="E21" s="811">
        <f>SUM(E17:E20)</f>
        <v>3122</v>
      </c>
      <c r="F21" s="812">
        <f t="shared" si="2"/>
        <v>0.42145050791400895</v>
      </c>
      <c r="G21" s="634"/>
      <c r="H21" s="811">
        <f>SUM(H17:H20)</f>
        <v>87384</v>
      </c>
      <c r="I21" s="812">
        <f t="shared" si="3"/>
        <v>11.796294421383012</v>
      </c>
      <c r="J21" s="634"/>
      <c r="K21" s="811">
        <f>SUM(K17:K20)</f>
        <v>41402</v>
      </c>
      <c r="L21" s="812">
        <f t="shared" si="4"/>
        <v>5.5890115082177445</v>
      </c>
      <c r="M21" s="634"/>
      <c r="N21" s="811">
        <f>SUM(N17:N20)</f>
        <v>46934</v>
      </c>
      <c r="O21" s="812">
        <f t="shared" si="5"/>
        <v>6.3357969693901657</v>
      </c>
      <c r="P21" s="634"/>
      <c r="Q21" s="811">
        <f>SUM(Q17:Q20)</f>
        <v>48330</v>
      </c>
      <c r="R21" s="812">
        <f t="shared" si="6"/>
        <v>6.5242482535182749</v>
      </c>
      <c r="S21" s="634"/>
      <c r="T21" s="811">
        <f>SUM(T17:T20)</f>
        <v>73156</v>
      </c>
      <c r="U21" s="812">
        <f t="shared" si="7"/>
        <v>9.8756032533495333</v>
      </c>
      <c r="V21" s="634"/>
      <c r="W21" s="811">
        <f>SUM(W17:W20)</f>
        <v>155433</v>
      </c>
      <c r="X21" s="812">
        <f t="shared" si="8"/>
        <v>20.982484560089095</v>
      </c>
      <c r="Y21" s="634"/>
      <c r="Z21" s="811">
        <f>SUM(Z17:Z20)</f>
        <v>285014</v>
      </c>
      <c r="AA21" s="812">
        <f t="shared" si="0"/>
        <v>38.475110526138167</v>
      </c>
      <c r="AB21" s="637"/>
      <c r="AC21" s="813">
        <f>SUM(AC17:AC20)</f>
        <v>740775</v>
      </c>
      <c r="AD21" s="814">
        <f t="shared" si="9"/>
        <v>100</v>
      </c>
      <c r="AF21" s="799"/>
    </row>
    <row r="22" spans="2:32" s="649" customFormat="1" ht="3" customHeight="1" x14ac:dyDescent="0.2">
      <c r="B22" s="644"/>
      <c r="C22" s="645"/>
      <c r="D22" s="637"/>
      <c r="E22" s="816"/>
      <c r="F22" s="817"/>
      <c r="G22" s="637"/>
      <c r="H22" s="646"/>
      <c r="I22" s="647"/>
      <c r="J22" s="637"/>
      <c r="K22" s="646"/>
      <c r="L22" s="647"/>
      <c r="M22" s="637"/>
      <c r="N22" s="646"/>
      <c r="O22" s="647"/>
      <c r="P22" s="637"/>
      <c r="Q22" s="646"/>
      <c r="R22" s="647"/>
      <c r="S22" s="637"/>
      <c r="T22" s="646"/>
      <c r="U22" s="647"/>
      <c r="V22" s="637"/>
      <c r="W22" s="646"/>
      <c r="X22" s="647"/>
      <c r="Y22" s="637"/>
      <c r="Z22" s="646"/>
      <c r="AA22" s="647"/>
      <c r="AB22" s="637"/>
      <c r="AC22" s="646"/>
      <c r="AD22" s="648"/>
    </row>
    <row r="23" spans="2:32" s="645" customFormat="1" ht="18" customHeight="1" x14ac:dyDescent="0.2">
      <c r="B23" s="1514" t="s">
        <v>0</v>
      </c>
      <c r="C23" s="1515"/>
      <c r="D23" s="1516"/>
      <c r="E23" s="818">
        <f>E16+E21</f>
        <v>5574</v>
      </c>
      <c r="F23" s="819">
        <f>E23*100/$AC23</f>
        <v>0.28119717148134005</v>
      </c>
      <c r="G23" s="1271"/>
      <c r="H23" s="664">
        <f>H16+H21</f>
        <v>129569</v>
      </c>
      <c r="I23" s="665">
        <f>H23*100/$AC23</f>
        <v>6.5364973648485378</v>
      </c>
      <c r="J23" s="1271"/>
      <c r="K23" s="664">
        <f>K16+K21</f>
        <v>67267</v>
      </c>
      <c r="L23" s="665">
        <f>K23*100/$AC23</f>
        <v>3.3934858511006998</v>
      </c>
      <c r="M23" s="1271"/>
      <c r="N23" s="664">
        <f>N16+N21</f>
        <v>82886</v>
      </c>
      <c r="O23" s="665">
        <f>N23*100/$AC23</f>
        <v>4.1814332176896931</v>
      </c>
      <c r="P23" s="1271"/>
      <c r="Q23" s="664">
        <f>Q16+Q21</f>
        <v>91410</v>
      </c>
      <c r="R23" s="665">
        <f>Q23*100/$AC23</f>
        <v>4.6114519994813943</v>
      </c>
      <c r="S23" s="1271"/>
      <c r="T23" s="664">
        <f>T16+T21</f>
        <v>145722</v>
      </c>
      <c r="U23" s="665">
        <f>T23*100/$AC23</f>
        <v>7.3513839653038815</v>
      </c>
      <c r="V23" s="1271"/>
      <c r="W23" s="664">
        <f>W16+W21</f>
        <v>416947</v>
      </c>
      <c r="X23" s="665">
        <f>W23*100/$AC23</f>
        <v>21.034143713245477</v>
      </c>
      <c r="Y23" s="1271"/>
      <c r="Z23" s="664">
        <f>Z16+Z21</f>
        <v>1042864</v>
      </c>
      <c r="AA23" s="665">
        <f>Z23*100/$AC23</f>
        <v>52.610406716848978</v>
      </c>
      <c r="AB23" s="1271"/>
      <c r="AC23" s="664">
        <f>AC16+AC21</f>
        <v>1982239</v>
      </c>
      <c r="AD23" s="665">
        <f>F23+I23+L23+O23+R23+U23+X23+AA23</f>
        <v>100</v>
      </c>
    </row>
    <row r="24" spans="2:32" s="631" customFormat="1" ht="5.25" customHeight="1" x14ac:dyDescent="0.2">
      <c r="B24" s="651"/>
      <c r="C24" s="651"/>
      <c r="D24" s="651"/>
      <c r="E24" s="651"/>
      <c r="F24" s="651"/>
      <c r="G24" s="651"/>
      <c r="H24" s="651"/>
      <c r="I24" s="651"/>
      <c r="J24" s="651"/>
      <c r="K24" s="651"/>
      <c r="L24" s="651"/>
      <c r="M24" s="651"/>
      <c r="N24" s="651"/>
      <c r="O24" s="652"/>
      <c r="P24" s="652"/>
    </row>
    <row r="25" spans="2:32" s="631" customFormat="1" ht="5.25" customHeight="1" x14ac:dyDescent="0.2">
      <c r="B25" s="651"/>
      <c r="C25" s="651"/>
      <c r="D25" s="651"/>
      <c r="E25" s="651"/>
      <c r="F25" s="651"/>
      <c r="G25" s="651"/>
      <c r="H25" s="651"/>
      <c r="I25" s="651"/>
      <c r="J25" s="651"/>
      <c r="K25" s="651"/>
      <c r="L25" s="651"/>
      <c r="M25" s="651"/>
      <c r="N25" s="651"/>
      <c r="O25" s="652"/>
      <c r="P25" s="652"/>
    </row>
    <row r="26" spans="2:32" s="631" customFormat="1" ht="12.75" customHeight="1" x14ac:dyDescent="0.2">
      <c r="B26" s="652"/>
      <c r="C26" s="652"/>
      <c r="D26" s="652"/>
      <c r="E26" s="652"/>
      <c r="F26" s="652"/>
      <c r="G26" s="652"/>
      <c r="H26" s="652"/>
      <c r="I26" s="652"/>
      <c r="J26" s="652"/>
      <c r="K26" s="652"/>
      <c r="L26" s="652"/>
      <c r="M26" s="652"/>
      <c r="N26" s="652"/>
      <c r="O26" s="652"/>
      <c r="P26" s="652"/>
    </row>
    <row r="27" spans="2:32" s="649" customFormat="1" ht="24.75" customHeight="1" x14ac:dyDescent="0.2">
      <c r="B27" s="653"/>
      <c r="C27" s="653"/>
      <c r="D27" s="653"/>
      <c r="E27" s="653" t="s">
        <v>114</v>
      </c>
      <c r="F27" s="653" t="s">
        <v>21</v>
      </c>
      <c r="G27" s="653"/>
      <c r="H27" s="653" t="s">
        <v>20</v>
      </c>
      <c r="I27" s="653" t="s">
        <v>19</v>
      </c>
      <c r="J27" s="653"/>
      <c r="K27" s="653" t="s">
        <v>18</v>
      </c>
      <c r="L27" s="653" t="s">
        <v>17</v>
      </c>
      <c r="M27" s="653"/>
      <c r="N27" s="653" t="s">
        <v>16</v>
      </c>
      <c r="O27" s="653" t="s">
        <v>15</v>
      </c>
      <c r="P27" s="653"/>
    </row>
    <row r="28" spans="2:32" s="649" customFormat="1" x14ac:dyDescent="0.2">
      <c r="B28" s="654"/>
      <c r="C28" s="654"/>
      <c r="D28" s="654"/>
      <c r="E28" s="654" t="e">
        <f>#REF!</f>
        <v>#REF!</v>
      </c>
      <c r="F28" s="655" t="e">
        <f>#REF!</f>
        <v>#REF!</v>
      </c>
      <c r="G28" s="655"/>
      <c r="H28" s="655" t="e">
        <f>#REF!</f>
        <v>#REF!</v>
      </c>
      <c r="I28" s="655" t="e">
        <f>#REF!</f>
        <v>#REF!</v>
      </c>
      <c r="J28" s="655"/>
      <c r="K28" s="655" t="e">
        <f>#REF!</f>
        <v>#REF!</v>
      </c>
      <c r="L28" s="655" t="e">
        <f>#REF!</f>
        <v>#REF!</v>
      </c>
      <c r="M28" s="655"/>
      <c r="N28" s="655" t="e">
        <f>#REF!</f>
        <v>#REF!</v>
      </c>
      <c r="O28" s="655" t="e">
        <f>#REF!</f>
        <v>#REF!</v>
      </c>
      <c r="P28" s="655"/>
    </row>
    <row r="29" spans="2:32" s="631" customFormat="1" x14ac:dyDescent="0.2">
      <c r="B29" s="652"/>
      <c r="C29" s="652"/>
      <c r="D29" s="652"/>
      <c r="E29" s="652"/>
      <c r="F29" s="652"/>
      <c r="G29" s="652"/>
      <c r="H29" s="652"/>
      <c r="I29" s="652"/>
      <c r="J29" s="652"/>
      <c r="K29" s="652"/>
      <c r="L29" s="652"/>
      <c r="M29" s="652"/>
      <c r="N29" s="652"/>
      <c r="O29" s="652"/>
      <c r="P29" s="652"/>
    </row>
    <row r="30" spans="2:32" s="631" customFormat="1" x14ac:dyDescent="0.2">
      <c r="B30" s="652"/>
      <c r="C30" s="652"/>
      <c r="D30" s="652"/>
      <c r="E30" s="652"/>
      <c r="F30" s="652"/>
      <c r="G30" s="652"/>
      <c r="H30" s="652"/>
      <c r="I30" s="652"/>
      <c r="J30" s="652"/>
      <c r="K30" s="652"/>
      <c r="L30" s="652"/>
      <c r="M30" s="652"/>
      <c r="N30" s="652"/>
      <c r="O30" s="652"/>
      <c r="P30" s="652"/>
    </row>
    <row r="31" spans="2:32" s="631" customFormat="1" x14ac:dyDescent="0.2">
      <c r="B31" s="652"/>
      <c r="C31" s="652"/>
      <c r="D31" s="652"/>
      <c r="E31" s="652"/>
      <c r="F31" s="652"/>
      <c r="G31" s="652"/>
      <c r="H31" s="652"/>
      <c r="I31" s="652"/>
      <c r="J31" s="652"/>
      <c r="K31" s="652"/>
      <c r="L31" s="652"/>
      <c r="M31" s="652"/>
      <c r="N31" s="652"/>
      <c r="O31" s="652"/>
      <c r="P31" s="652"/>
    </row>
    <row r="32" spans="2:32" s="631" customFormat="1" x14ac:dyDescent="0.2">
      <c r="B32" s="652"/>
      <c r="C32" s="652"/>
      <c r="D32" s="652"/>
      <c r="E32" s="652"/>
      <c r="F32" s="652"/>
      <c r="G32" s="652"/>
      <c r="H32" s="652"/>
      <c r="I32" s="652"/>
      <c r="J32" s="652"/>
      <c r="K32" s="652"/>
      <c r="L32" s="652"/>
      <c r="M32" s="652"/>
      <c r="N32" s="652"/>
      <c r="O32" s="652"/>
      <c r="P32" s="652"/>
    </row>
    <row r="33" spans="2:16" s="631" customFormat="1" x14ac:dyDescent="0.2">
      <c r="B33" s="652"/>
      <c r="C33" s="652"/>
      <c r="D33" s="652"/>
      <c r="E33" s="652"/>
      <c r="F33" s="652"/>
      <c r="G33" s="652"/>
      <c r="H33" s="652"/>
      <c r="I33" s="652"/>
      <c r="J33" s="652"/>
      <c r="K33" s="652"/>
      <c r="L33" s="652"/>
      <c r="M33" s="652"/>
      <c r="N33" s="652"/>
      <c r="O33" s="652"/>
      <c r="P33" s="652"/>
    </row>
    <row r="34" spans="2:16" s="631" customFormat="1" x14ac:dyDescent="0.2">
      <c r="B34" s="652"/>
      <c r="C34" s="652"/>
      <c r="D34" s="652"/>
      <c r="E34" s="652"/>
      <c r="F34" s="652"/>
      <c r="G34" s="652"/>
      <c r="H34" s="652"/>
      <c r="I34" s="652"/>
      <c r="J34" s="652"/>
      <c r="K34" s="652"/>
      <c r="L34" s="652"/>
      <c r="M34" s="652"/>
      <c r="N34" s="652"/>
      <c r="O34" s="652"/>
      <c r="P34" s="652"/>
    </row>
    <row r="35" spans="2:16" s="631" customFormat="1" x14ac:dyDescent="0.2">
      <c r="B35" s="652"/>
      <c r="C35" s="652"/>
      <c r="D35" s="652"/>
      <c r="E35" s="652"/>
      <c r="F35" s="652"/>
      <c r="G35" s="652"/>
      <c r="H35" s="652"/>
      <c r="I35" s="652"/>
      <c r="J35" s="652"/>
      <c r="K35" s="652"/>
      <c r="L35" s="652"/>
      <c r="M35" s="652"/>
      <c r="N35" s="652"/>
      <c r="O35" s="652"/>
      <c r="P35" s="652"/>
    </row>
    <row r="36" spans="2:16" s="631" customFormat="1" x14ac:dyDescent="0.2">
      <c r="B36" s="652"/>
      <c r="C36" s="652"/>
      <c r="D36" s="652"/>
      <c r="E36" s="652"/>
      <c r="F36" s="652"/>
      <c r="G36" s="652"/>
      <c r="H36" s="652"/>
      <c r="I36" s="652"/>
      <c r="J36" s="652"/>
      <c r="K36" s="652"/>
      <c r="L36" s="652"/>
      <c r="M36" s="652"/>
      <c r="N36" s="652"/>
      <c r="O36" s="652"/>
      <c r="P36" s="652"/>
    </row>
    <row r="37" spans="2:16" s="631" customFormat="1" ht="15" customHeight="1" x14ac:dyDescent="0.2">
      <c r="C37" s="1477" t="s">
        <v>14</v>
      </c>
      <c r="D37" s="1477"/>
      <c r="E37" s="1477"/>
      <c r="F37" s="1477"/>
      <c r="G37" s="1477"/>
      <c r="H37" s="1477"/>
      <c r="I37" s="1477"/>
      <c r="J37" s="1477"/>
      <c r="K37" s="1477"/>
      <c r="L37" s="1477"/>
      <c r="M37" s="652"/>
      <c r="N37" s="652"/>
      <c r="O37" s="652"/>
      <c r="P37" s="652"/>
    </row>
    <row r="38" spans="2:16" s="631" customFormat="1" x14ac:dyDescent="0.2">
      <c r="L38" s="652"/>
      <c r="M38" s="652"/>
      <c r="N38" s="652"/>
      <c r="O38" s="652"/>
      <c r="P38" s="652"/>
    </row>
    <row r="39" spans="2:16" s="631" customFormat="1" x14ac:dyDescent="0.2">
      <c r="B39" s="652"/>
      <c r="C39" s="652"/>
      <c r="D39" s="652"/>
      <c r="E39" s="652"/>
      <c r="F39" s="652"/>
      <c r="G39" s="652"/>
      <c r="H39" s="652"/>
      <c r="I39" s="652"/>
      <c r="J39" s="652"/>
      <c r="K39" s="652"/>
      <c r="L39" s="652"/>
      <c r="M39" s="652"/>
      <c r="N39" s="652"/>
      <c r="O39" s="652"/>
      <c r="P39" s="652"/>
    </row>
    <row r="40" spans="2:16" s="631" customFormat="1" ht="5.25" customHeight="1" x14ac:dyDescent="0.2">
      <c r="B40" s="652"/>
      <c r="C40" s="652"/>
      <c r="D40" s="652"/>
      <c r="E40" s="652"/>
      <c r="F40" s="652"/>
      <c r="G40" s="652"/>
      <c r="H40" s="652"/>
      <c r="I40" s="652"/>
      <c r="J40" s="652"/>
      <c r="K40" s="652"/>
      <c r="L40" s="652"/>
      <c r="M40" s="652"/>
      <c r="N40" s="652"/>
      <c r="O40" s="652"/>
      <c r="P40" s="652"/>
    </row>
    <row r="41" spans="2:16" s="631" customFormat="1" ht="5.25" customHeight="1" x14ac:dyDescent="0.2">
      <c r="B41" s="652"/>
      <c r="C41" s="652"/>
      <c r="D41" s="652"/>
      <c r="E41" s="652"/>
      <c r="F41" s="652"/>
      <c r="G41" s="652"/>
      <c r="H41" s="652"/>
      <c r="I41" s="652"/>
      <c r="J41" s="652"/>
      <c r="K41" s="652"/>
      <c r="L41" s="652"/>
      <c r="M41" s="652"/>
      <c r="N41" s="652"/>
      <c r="O41" s="652"/>
      <c r="P41" s="652"/>
    </row>
    <row r="42" spans="2:16" s="631" customFormat="1" ht="16.5" customHeight="1" x14ac:dyDescent="0.2">
      <c r="B42" s="652"/>
      <c r="C42" s="652"/>
      <c r="D42" s="652"/>
      <c r="E42" s="652"/>
      <c r="F42" s="652"/>
      <c r="G42" s="652"/>
      <c r="H42" s="652"/>
      <c r="I42" s="652"/>
      <c r="J42" s="652"/>
      <c r="K42" s="652"/>
      <c r="L42" s="652"/>
      <c r="M42" s="652"/>
      <c r="N42" s="652"/>
      <c r="O42" s="652"/>
      <c r="P42" s="652"/>
    </row>
    <row r="43" spans="2:16" s="631" customFormat="1" x14ac:dyDescent="0.2">
      <c r="B43" s="652"/>
      <c r="C43" s="652"/>
      <c r="D43" s="652"/>
      <c r="E43" s="652"/>
      <c r="F43" s="652"/>
      <c r="G43" s="652"/>
      <c r="H43" s="652"/>
      <c r="I43" s="652"/>
      <c r="J43" s="652"/>
      <c r="K43" s="652"/>
      <c r="L43" s="652"/>
      <c r="M43" s="652"/>
      <c r="N43" s="652"/>
      <c r="O43" s="652"/>
      <c r="P43" s="652"/>
    </row>
    <row r="44" spans="2:16" s="631" customFormat="1" x14ac:dyDescent="0.2"/>
    <row r="45" spans="2:16" s="650" customFormat="1" x14ac:dyDescent="0.2"/>
    <row r="46" spans="2:16" s="657" customFormat="1" ht="12.75" customHeight="1" x14ac:dyDescent="0.2">
      <c r="B46" s="1473"/>
      <c r="C46" s="1473"/>
      <c r="D46" s="1473"/>
      <c r="E46" s="1473"/>
      <c r="F46" s="1473"/>
      <c r="G46" s="1473"/>
      <c r="H46" s="1473"/>
      <c r="I46" s="1473"/>
      <c r="J46" s="1473"/>
      <c r="K46" s="1473"/>
      <c r="L46" s="1473"/>
      <c r="M46" s="1473"/>
      <c r="N46" s="1473"/>
      <c r="O46" s="1473"/>
      <c r="P46" s="656"/>
    </row>
  </sheetData>
  <mergeCells count="21">
    <mergeCell ref="B3:K3"/>
    <mergeCell ref="B4:AD4"/>
    <mergeCell ref="B5:AD5"/>
    <mergeCell ref="B6:AC6"/>
    <mergeCell ref="B8:B10"/>
    <mergeCell ref="E8:AA8"/>
    <mergeCell ref="AC8:AD9"/>
    <mergeCell ref="E9:F9"/>
    <mergeCell ref="H9:I9"/>
    <mergeCell ref="K9:L9"/>
    <mergeCell ref="Z9:AA9"/>
    <mergeCell ref="B46:O46"/>
    <mergeCell ref="N9:O9"/>
    <mergeCell ref="Q9:R9"/>
    <mergeCell ref="T9:U9"/>
    <mergeCell ref="W9:X9"/>
    <mergeCell ref="C37:L37"/>
    <mergeCell ref="D8:D10"/>
    <mergeCell ref="B12:B16"/>
    <mergeCell ref="B17:B21"/>
    <mergeCell ref="B23:D23"/>
  </mergeCells>
  <printOptions horizontalCentered="1"/>
  <pageMargins left="0" right="0" top="0.43307086614173229" bottom="0.43307086614173229" header="0" footer="0"/>
  <pageSetup paperSize="9" scale="85" orientation="landscape" r:id="rId1"/>
  <headerFooter alignWithMargins="0"/>
  <rowBreaks count="1" manualBreakCount="1">
    <brk id="41"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1">
    <tabColor theme="0"/>
    <pageSetUpPr fitToPage="1"/>
  </sheetPr>
  <dimension ref="B1:AD46"/>
  <sheetViews>
    <sheetView showGridLines="0" topLeftCell="A2"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23" t="s">
        <v>36</v>
      </c>
      <c r="G1" s="23" t="s">
        <v>21</v>
      </c>
      <c r="I1" s="23" t="s">
        <v>20</v>
      </c>
      <c r="K1" s="23" t="s">
        <v>19</v>
      </c>
      <c r="M1" s="23" t="s">
        <v>18</v>
      </c>
      <c r="O1" s="23" t="s">
        <v>17</v>
      </c>
      <c r="Q1" s="23" t="s">
        <v>16</v>
      </c>
      <c r="S1" s="23" t="s">
        <v>15</v>
      </c>
    </row>
    <row r="2" spans="2:30" s="2" customFormat="1" ht="14.25" x14ac:dyDescent="0.2">
      <c r="B2" s="6"/>
      <c r="C2" s="13"/>
      <c r="D2" s="13"/>
      <c r="T2" s="13"/>
    </row>
    <row r="3" spans="2:30" s="11" customFormat="1" ht="47.25" customHeight="1" x14ac:dyDescent="0.2">
      <c r="B3" s="1523"/>
      <c r="C3" s="1523"/>
      <c r="D3" s="1523"/>
      <c r="E3" s="1523"/>
      <c r="F3" s="1523"/>
      <c r="G3" s="1523"/>
      <c r="H3" s="1523"/>
      <c r="I3" s="1523"/>
      <c r="J3" s="12"/>
      <c r="Q3" s="16"/>
    </row>
    <row r="4" spans="2:30" s="4" customFormat="1" ht="2.25" customHeight="1" x14ac:dyDescent="0.2">
      <c r="B4" s="1524"/>
      <c r="C4" s="1524"/>
      <c r="D4" s="1524"/>
      <c r="E4" s="1524"/>
      <c r="F4" s="1524"/>
      <c r="G4" s="1524"/>
      <c r="H4" s="1524"/>
      <c r="I4" s="1524"/>
      <c r="J4" s="1524"/>
      <c r="K4" s="1524"/>
      <c r="L4" s="1524"/>
      <c r="M4" s="1524"/>
      <c r="N4" s="1524"/>
      <c r="O4" s="1524"/>
      <c r="P4" s="1524"/>
      <c r="Q4" s="1524"/>
      <c r="R4" s="1524"/>
      <c r="S4" s="1524"/>
      <c r="T4" s="1524"/>
    </row>
    <row r="5" spans="2:30" s="740" customFormat="1" ht="16.5" customHeight="1" x14ac:dyDescent="0.2">
      <c r="B5" s="1480" t="s">
        <v>411</v>
      </c>
      <c r="C5" s="1480"/>
      <c r="D5" s="1480"/>
      <c r="E5" s="1480"/>
      <c r="F5" s="1480"/>
      <c r="G5" s="1480"/>
      <c r="H5" s="1480"/>
      <c r="I5" s="1480"/>
      <c r="J5" s="1480"/>
      <c r="K5" s="1480"/>
      <c r="L5" s="1480"/>
      <c r="M5" s="1480"/>
      <c r="N5" s="1480"/>
      <c r="O5" s="1480"/>
      <c r="P5" s="1480"/>
      <c r="Q5" s="1480"/>
      <c r="R5" s="1480"/>
      <c r="S5" s="1480"/>
      <c r="T5" s="1480"/>
      <c r="U5" s="1480"/>
      <c r="V5" s="1480"/>
      <c r="W5" s="1480"/>
      <c r="X5" s="1480"/>
      <c r="Y5" s="1480"/>
      <c r="Z5" s="1480"/>
      <c r="AA5" s="1480"/>
      <c r="AB5" s="1480"/>
      <c r="AC5" s="714"/>
    </row>
    <row r="6" spans="2:30" s="740" customFormat="1" ht="14.25" customHeight="1" x14ac:dyDescent="0.2">
      <c r="B6" s="1415" t="str">
        <f>porsaad!$B$6</f>
        <v>Situación a 31 de julio de 2024</v>
      </c>
      <c r="C6" s="1415"/>
      <c r="D6" s="1415"/>
      <c r="E6" s="1415"/>
      <c r="F6" s="1415"/>
      <c r="G6" s="1415"/>
      <c r="H6" s="1415"/>
      <c r="I6" s="1415"/>
      <c r="J6" s="1415"/>
      <c r="K6" s="1415"/>
      <c r="L6" s="1415"/>
      <c r="M6" s="1415"/>
      <c r="N6" s="1415"/>
      <c r="O6" s="1415"/>
      <c r="P6" s="1415"/>
      <c r="Q6" s="1415"/>
      <c r="R6" s="1415"/>
      <c r="S6" s="1415"/>
      <c r="T6" s="1415"/>
      <c r="U6" s="1415"/>
      <c r="V6" s="1415"/>
      <c r="W6" s="1415"/>
      <c r="X6" s="1415"/>
      <c r="Y6" s="1415"/>
      <c r="Z6" s="1415"/>
      <c r="AA6" s="1415"/>
      <c r="AB6" s="1415"/>
      <c r="AC6" s="1415"/>
    </row>
    <row r="7" spans="2:30" s="133" customFormat="1" ht="5.25" customHeight="1" x14ac:dyDescent="0.2"/>
    <row r="8" spans="2:30" s="134" customFormat="1" ht="21.75" customHeight="1" x14ac:dyDescent="0.2">
      <c r="B8" s="1525" t="s">
        <v>27</v>
      </c>
      <c r="D8" s="1525" t="s">
        <v>112</v>
      </c>
      <c r="E8" s="1525" t="s">
        <v>26</v>
      </c>
      <c r="F8" s="1525"/>
      <c r="G8" s="1525"/>
      <c r="H8" s="1525"/>
      <c r="I8" s="1525"/>
      <c r="J8" s="1525"/>
      <c r="K8" s="1525"/>
      <c r="L8" s="1525"/>
      <c r="M8" s="1525"/>
      <c r="N8" s="1525"/>
      <c r="O8" s="1525"/>
      <c r="P8" s="1525"/>
      <c r="Q8" s="1525"/>
      <c r="R8" s="1525"/>
      <c r="S8" s="1525"/>
    </row>
    <row r="9" spans="2:30" s="134" customFormat="1" ht="21.75" customHeight="1" x14ac:dyDescent="0.2">
      <c r="B9" s="1525"/>
      <c r="D9" s="1525"/>
      <c r="E9" s="135" t="s">
        <v>22</v>
      </c>
      <c r="F9" s="135"/>
      <c r="G9" s="135" t="s">
        <v>21</v>
      </c>
      <c r="H9" s="135"/>
      <c r="I9" s="135" t="s">
        <v>20</v>
      </c>
      <c r="J9" s="135"/>
      <c r="K9" s="135" t="s">
        <v>19</v>
      </c>
      <c r="L9" s="135"/>
      <c r="M9" s="135" t="s">
        <v>18</v>
      </c>
      <c r="N9" s="135"/>
      <c r="O9" s="135" t="s">
        <v>17</v>
      </c>
      <c r="P9" s="135"/>
      <c r="Q9" s="135" t="s">
        <v>16</v>
      </c>
      <c r="R9" s="135"/>
      <c r="S9" s="135" t="s">
        <v>15</v>
      </c>
    </row>
    <row r="10" spans="2:30" s="134" customFormat="1" ht="21.75" customHeight="1" x14ac:dyDescent="0.2">
      <c r="B10" s="1525"/>
      <c r="D10" s="1525"/>
      <c r="E10" s="135" t="s">
        <v>9</v>
      </c>
      <c r="F10" s="135"/>
      <c r="G10" s="135" t="s">
        <v>9</v>
      </c>
      <c r="H10" s="135"/>
      <c r="I10" s="135" t="s">
        <v>9</v>
      </c>
      <c r="J10" s="135"/>
      <c r="K10" s="135" t="s">
        <v>9</v>
      </c>
      <c r="L10" s="135"/>
      <c r="M10" s="135" t="s">
        <v>9</v>
      </c>
      <c r="N10" s="135"/>
      <c r="O10" s="135" t="s">
        <v>9</v>
      </c>
      <c r="P10" s="135"/>
      <c r="Q10" s="135" t="s">
        <v>9</v>
      </c>
      <c r="R10" s="135"/>
      <c r="S10" s="135" t="s">
        <v>9</v>
      </c>
    </row>
    <row r="11" spans="2:30" s="136" customFormat="1" ht="9" customHeight="1" x14ac:dyDescent="0.2">
      <c r="B11" s="137"/>
      <c r="D11" s="138"/>
      <c r="E11" s="138"/>
      <c r="F11" s="138"/>
      <c r="G11" s="138"/>
      <c r="H11" s="138"/>
      <c r="I11" s="138"/>
      <c r="J11" s="138"/>
      <c r="K11" s="138"/>
      <c r="L11" s="138"/>
      <c r="M11" s="138"/>
      <c r="N11" s="138"/>
      <c r="O11" s="138"/>
      <c r="P11" s="138"/>
      <c r="Q11" s="138"/>
      <c r="R11" s="138"/>
      <c r="S11" s="138"/>
      <c r="T11" s="139"/>
    </row>
    <row r="12" spans="2:30" s="140" customFormat="1" ht="21" customHeight="1" x14ac:dyDescent="0.2">
      <c r="B12" s="1526" t="s">
        <v>24</v>
      </c>
      <c r="D12" s="141" t="s">
        <v>31</v>
      </c>
      <c r="E12" s="142">
        <f>'36perfresol'!E12</f>
        <v>643</v>
      </c>
      <c r="F12" s="141"/>
      <c r="G12" s="142">
        <f>'36perfresol'!H12</f>
        <v>10369</v>
      </c>
      <c r="H12" s="141"/>
      <c r="I12" s="142">
        <f>'36perfresol'!K12</f>
        <v>6171</v>
      </c>
      <c r="J12" s="141"/>
      <c r="K12" s="142">
        <f>'36perfresol'!N12</f>
        <v>9081</v>
      </c>
      <c r="L12" s="141"/>
      <c r="M12" s="142">
        <f>'36perfresol'!Q12</f>
        <v>8588</v>
      </c>
      <c r="N12" s="141"/>
      <c r="O12" s="142">
        <f>'36perfresol'!T12</f>
        <v>11738</v>
      </c>
      <c r="P12" s="141"/>
      <c r="Q12" s="142">
        <f>'36perfresol'!W12</f>
        <v>39841</v>
      </c>
      <c r="R12" s="141"/>
      <c r="S12" s="142">
        <f>'36perfresol'!Z12</f>
        <v>186988</v>
      </c>
      <c r="T12" s="143"/>
      <c r="V12" s="144">
        <f>E12/E$16</f>
        <v>0.26223491027732465</v>
      </c>
      <c r="W12" s="144">
        <f>G12/G$16</f>
        <v>0.24579826952708309</v>
      </c>
      <c r="X12" s="144">
        <f>I12/I$16</f>
        <v>0.23858496037115792</v>
      </c>
      <c r="Y12" s="144">
        <f>K12/K$16</f>
        <v>0.25258678237650201</v>
      </c>
      <c r="Z12" s="144">
        <f>M12/M$16</f>
        <v>0.19935004642525533</v>
      </c>
      <c r="AA12" s="144">
        <f>O12/O$16</f>
        <v>0.1617561943609955</v>
      </c>
      <c r="AB12" s="144">
        <f>Q12/Q$16</f>
        <v>0.15234748426470476</v>
      </c>
      <c r="AC12" s="144">
        <f>S12/S$16</f>
        <v>0.24673484198720064</v>
      </c>
      <c r="AD12" s="144"/>
    </row>
    <row r="13" spans="2:30" s="140" customFormat="1" ht="21" customHeight="1" x14ac:dyDescent="0.2">
      <c r="B13" s="1526"/>
      <c r="D13" s="141" t="s">
        <v>49</v>
      </c>
      <c r="E13" s="142">
        <f>'36perfresol'!E13</f>
        <v>815</v>
      </c>
      <c r="F13" s="141"/>
      <c r="G13" s="142">
        <f>'36perfresol'!H13</f>
        <v>12203</v>
      </c>
      <c r="H13" s="141"/>
      <c r="I13" s="142">
        <f>'36perfresol'!K13</f>
        <v>7873</v>
      </c>
      <c r="J13" s="141"/>
      <c r="K13" s="142">
        <f>'36perfresol'!N13</f>
        <v>11673</v>
      </c>
      <c r="L13" s="141"/>
      <c r="M13" s="142">
        <f>'36perfresol'!Q13</f>
        <v>13095</v>
      </c>
      <c r="N13" s="141"/>
      <c r="O13" s="142">
        <f>'36perfresol'!T13</f>
        <v>21095</v>
      </c>
      <c r="P13" s="141"/>
      <c r="Q13" s="142">
        <f>'36perfresol'!W13</f>
        <v>68328</v>
      </c>
      <c r="R13" s="141"/>
      <c r="S13" s="142">
        <f>'36perfresol'!Z13</f>
        <v>239782</v>
      </c>
      <c r="T13" s="143"/>
      <c r="V13" s="144">
        <f>E13/E$16</f>
        <v>0.33238172920065251</v>
      </c>
      <c r="W13" s="144">
        <f>G13/G$16</f>
        <v>0.2892734384259808</v>
      </c>
      <c r="X13" s="144">
        <f>I13/I$16</f>
        <v>0.30438816934080803</v>
      </c>
      <c r="Y13" s="144">
        <f>K13/K$16</f>
        <v>0.32468291054739651</v>
      </c>
      <c r="Z13" s="144">
        <f>M13/M$16</f>
        <v>0.30396935933147634</v>
      </c>
      <c r="AA13" s="144">
        <f>O13/O$16</f>
        <v>0.29070087919962517</v>
      </c>
      <c r="AB13" s="144">
        <f>Q13/Q$16</f>
        <v>0.26127855487660318</v>
      </c>
      <c r="AC13" s="144">
        <f>S13/S$16</f>
        <v>0.3163977040311407</v>
      </c>
      <c r="AD13" s="144"/>
    </row>
    <row r="14" spans="2:30" s="140" customFormat="1" ht="21" customHeight="1" x14ac:dyDescent="0.2">
      <c r="B14" s="1526"/>
      <c r="D14" s="141" t="s">
        <v>50</v>
      </c>
      <c r="E14" s="142">
        <f>'36perfresol'!E14</f>
        <v>360</v>
      </c>
      <c r="F14" s="141"/>
      <c r="G14" s="142">
        <f>'36perfresol'!H14</f>
        <v>8930</v>
      </c>
      <c r="H14" s="141"/>
      <c r="I14" s="142">
        <f>'36perfresol'!K14</f>
        <v>7110</v>
      </c>
      <c r="J14" s="141"/>
      <c r="K14" s="142">
        <f>'36perfresol'!N14</f>
        <v>9828</v>
      </c>
      <c r="L14" s="141"/>
      <c r="M14" s="142">
        <f>'36perfresol'!Q14</f>
        <v>13141</v>
      </c>
      <c r="N14" s="141"/>
      <c r="O14" s="142">
        <f>'36perfresol'!T14</f>
        <v>23249</v>
      </c>
      <c r="P14" s="141"/>
      <c r="Q14" s="142">
        <f>'36perfresol'!W14</f>
        <v>83965</v>
      </c>
      <c r="R14" s="141"/>
      <c r="S14" s="142">
        <f>'36perfresol'!Z14</f>
        <v>208855</v>
      </c>
      <c r="T14" s="143"/>
      <c r="V14" s="144">
        <f>E14/E$16</f>
        <v>0.14681892332789559</v>
      </c>
      <c r="W14" s="144">
        <f>G14/G$16</f>
        <v>0.21168661846627948</v>
      </c>
      <c r="X14" s="144">
        <f>I14/I$16</f>
        <v>0.27488884593079449</v>
      </c>
      <c r="Y14" s="144">
        <f>K14/K$16</f>
        <v>0.27336448598130841</v>
      </c>
      <c r="Z14" s="144">
        <f>M14/M$16</f>
        <v>0.30503714020427114</v>
      </c>
      <c r="AA14" s="144">
        <f>O14/O$16</f>
        <v>0.32038420196786371</v>
      </c>
      <c r="AB14" s="144">
        <f>Q14/Q$16</f>
        <v>0.32107267679741813</v>
      </c>
      <c r="AC14" s="144">
        <f>S14/S$16</f>
        <v>0.27558883684106356</v>
      </c>
      <c r="AD14" s="144"/>
    </row>
    <row r="15" spans="2:30" s="140" customFormat="1" ht="21" customHeight="1" x14ac:dyDescent="0.2">
      <c r="B15" s="1526"/>
      <c r="D15" s="141" t="s">
        <v>113</v>
      </c>
      <c r="E15" s="142">
        <f>'36perfresol'!E15</f>
        <v>634</v>
      </c>
      <c r="F15" s="141"/>
      <c r="G15" s="142">
        <f>'36perfresol'!H15</f>
        <v>10683</v>
      </c>
      <c r="H15" s="141"/>
      <c r="I15" s="142">
        <f>'36perfresol'!K15</f>
        <v>4711</v>
      </c>
      <c r="J15" s="141"/>
      <c r="K15" s="142">
        <f>'36perfresol'!N15</f>
        <v>5370</v>
      </c>
      <c r="L15" s="141"/>
      <c r="M15" s="142">
        <f>'36perfresol'!Q15</f>
        <v>8256</v>
      </c>
      <c r="N15" s="141"/>
      <c r="O15" s="142">
        <f>'36perfresol'!T15</f>
        <v>16484</v>
      </c>
      <c r="P15" s="141"/>
      <c r="Q15" s="142">
        <f>'36perfresol'!W15</f>
        <v>69380</v>
      </c>
      <c r="R15" s="141"/>
      <c r="S15" s="142">
        <f>'36perfresol'!Z15</f>
        <v>122225</v>
      </c>
      <c r="T15" s="143"/>
      <c r="V15" s="144">
        <f>E15/E$16</f>
        <v>0.25856443719412725</v>
      </c>
      <c r="W15" s="144">
        <f>G15/G$16</f>
        <v>0.25324167358065663</v>
      </c>
      <c r="X15" s="144">
        <f>I15/I$16</f>
        <v>0.18213802435723953</v>
      </c>
      <c r="Y15" s="144">
        <f>K15/K$16</f>
        <v>0.14936582109479304</v>
      </c>
      <c r="Z15" s="144">
        <f>M15/M$16</f>
        <v>0.19164345403899721</v>
      </c>
      <c r="AA15" s="144">
        <f>O15/O$16</f>
        <v>0.22715872447151558</v>
      </c>
      <c r="AB15" s="144">
        <f>Q15/Q$16</f>
        <v>0.26530128406127396</v>
      </c>
      <c r="AC15" s="144">
        <f>S15/S$16</f>
        <v>0.1612786171405951</v>
      </c>
      <c r="AD15" s="144"/>
    </row>
    <row r="16" spans="2:30" s="140" customFormat="1" ht="21" customHeight="1" x14ac:dyDescent="0.2">
      <c r="B16" s="1526"/>
      <c r="D16" s="145" t="s">
        <v>68</v>
      </c>
      <c r="E16" s="142">
        <f>SUM(E12:E15)</f>
        <v>2452</v>
      </c>
      <c r="F16" s="141"/>
      <c r="G16" s="142">
        <f>SUM(G12:G15)</f>
        <v>42185</v>
      </c>
      <c r="H16" s="141"/>
      <c r="I16" s="142">
        <f>SUM(I12:I15)</f>
        <v>25865</v>
      </c>
      <c r="J16" s="141"/>
      <c r="K16" s="142">
        <f>SUM(K12:K15)</f>
        <v>35952</v>
      </c>
      <c r="L16" s="141"/>
      <c r="M16" s="142">
        <f>SUM(M12:M15)</f>
        <v>43080</v>
      </c>
      <c r="N16" s="141"/>
      <c r="O16" s="142">
        <f>SUM(O12:O15)</f>
        <v>72566</v>
      </c>
      <c r="P16" s="141"/>
      <c r="Q16" s="142">
        <f>SUM(Q12:Q15)</f>
        <v>261514</v>
      </c>
      <c r="R16" s="141"/>
      <c r="S16" s="142">
        <f>SUM(S12:S15)</f>
        <v>757850</v>
      </c>
      <c r="T16" s="143"/>
      <c r="V16" s="144"/>
    </row>
    <row r="17" spans="2:29" s="140" customFormat="1" ht="21" customHeight="1" x14ac:dyDescent="0.2">
      <c r="B17" s="1526" t="s">
        <v>23</v>
      </c>
      <c r="D17" s="141" t="s">
        <v>31</v>
      </c>
      <c r="E17" s="142">
        <f>'36perfresol'!E17</f>
        <v>780</v>
      </c>
      <c r="F17" s="141"/>
      <c r="G17" s="142">
        <f>'36perfresol'!H17</f>
        <v>22052</v>
      </c>
      <c r="H17" s="141"/>
      <c r="I17" s="142">
        <f>'36perfresol'!K17</f>
        <v>9520</v>
      </c>
      <c r="J17" s="141"/>
      <c r="K17" s="142">
        <f>'36perfresol'!N17</f>
        <v>11176</v>
      </c>
      <c r="L17" s="141"/>
      <c r="M17" s="142">
        <f>'36perfresol'!Q17</f>
        <v>9730</v>
      </c>
      <c r="N17" s="141"/>
      <c r="O17" s="142">
        <f>'36perfresol'!T17</f>
        <v>12881</v>
      </c>
      <c r="P17" s="141"/>
      <c r="Q17" s="142">
        <f>'36perfresol'!W17</f>
        <v>29688</v>
      </c>
      <c r="R17" s="141"/>
      <c r="S17" s="142">
        <f>'36perfresol'!Z17</f>
        <v>59816</v>
      </c>
      <c r="T17" s="143"/>
      <c r="V17" s="144">
        <f>E17/E$21</f>
        <v>0.2498398462524023</v>
      </c>
      <c r="W17" s="144">
        <f>G17/G$21</f>
        <v>0.25235741096768288</v>
      </c>
      <c r="X17" s="144">
        <f>I17/I$21</f>
        <v>0.22994058258055167</v>
      </c>
      <c r="Y17" s="144">
        <f>K17/K$21</f>
        <v>0.23812161759065922</v>
      </c>
      <c r="Z17" s="144">
        <f>M17/M$21</f>
        <v>0.20132422925719015</v>
      </c>
      <c r="AA17" s="144">
        <f>O17/O$21</f>
        <v>0.17607578325769588</v>
      </c>
      <c r="AB17" s="144">
        <f>Q17/Q$21</f>
        <v>0.19100191079114473</v>
      </c>
      <c r="AC17" s="144">
        <f>S17/S$21</f>
        <v>0.20987039233160476</v>
      </c>
    </row>
    <row r="18" spans="2:29" s="140" customFormat="1" ht="21" customHeight="1" x14ac:dyDescent="0.2">
      <c r="B18" s="1526"/>
      <c r="D18" s="141" t="s">
        <v>49</v>
      </c>
      <c r="E18" s="142">
        <f>'36perfresol'!E18</f>
        <v>1144</v>
      </c>
      <c r="F18" s="141"/>
      <c r="G18" s="142">
        <f>'36perfresol'!H18</f>
        <v>30017</v>
      </c>
      <c r="H18" s="141"/>
      <c r="I18" s="142">
        <f>'36perfresol'!K18</f>
        <v>12393</v>
      </c>
      <c r="J18" s="141"/>
      <c r="K18" s="142">
        <f>'36perfresol'!N18</f>
        <v>15409</v>
      </c>
      <c r="L18" s="141"/>
      <c r="M18" s="142">
        <f>'36perfresol'!Q18</f>
        <v>15714</v>
      </c>
      <c r="N18" s="141"/>
      <c r="O18" s="142">
        <f>'36perfresol'!T18</f>
        <v>22992</v>
      </c>
      <c r="P18" s="141"/>
      <c r="Q18" s="142">
        <f>'36perfresol'!W18</f>
        <v>45904</v>
      </c>
      <c r="R18" s="141"/>
      <c r="S18" s="142">
        <f>'36perfresol'!Z18</f>
        <v>82369</v>
      </c>
      <c r="T18" s="143"/>
      <c r="V18" s="144">
        <f>E18/E$21</f>
        <v>0.36643177450352338</v>
      </c>
      <c r="W18" s="144">
        <f>G18/G$21</f>
        <v>0.34350682047056669</v>
      </c>
      <c r="X18" s="144">
        <f>I18/I$21</f>
        <v>0.29933336553789675</v>
      </c>
      <c r="Y18" s="144">
        <f>K18/K$21</f>
        <v>0.32831209783951931</v>
      </c>
      <c r="Z18" s="144">
        <f>M18/M$21</f>
        <v>0.32513966480446926</v>
      </c>
      <c r="AA18" s="144">
        <f>O18/O$21</f>
        <v>0.31428727650500299</v>
      </c>
      <c r="AB18" s="144">
        <f>Q18/Q$21</f>
        <v>0.29532982056577434</v>
      </c>
      <c r="AC18" s="144">
        <f>S18/S$21</f>
        <v>0.28899983860441941</v>
      </c>
    </row>
    <row r="19" spans="2:29" s="140" customFormat="1" ht="21" customHeight="1" x14ac:dyDescent="0.2">
      <c r="B19" s="1526"/>
      <c r="D19" s="141" t="s">
        <v>50</v>
      </c>
      <c r="E19" s="142">
        <f>'36perfresol'!E19</f>
        <v>433</v>
      </c>
      <c r="F19" s="141"/>
      <c r="G19" s="142">
        <f>'36perfresol'!H19</f>
        <v>20374</v>
      </c>
      <c r="H19" s="141"/>
      <c r="I19" s="142">
        <f>'36perfresol'!K19</f>
        <v>12121</v>
      </c>
      <c r="J19" s="141"/>
      <c r="K19" s="142">
        <f>'36perfresol'!N19</f>
        <v>13817</v>
      </c>
      <c r="L19" s="141"/>
      <c r="M19" s="142">
        <f>'36perfresol'!Q19</f>
        <v>15151</v>
      </c>
      <c r="N19" s="141"/>
      <c r="O19" s="142">
        <f>'36perfresol'!T19</f>
        <v>23064</v>
      </c>
      <c r="P19" s="141"/>
      <c r="Q19" s="142">
        <f>'36perfresol'!W19</f>
        <v>44726</v>
      </c>
      <c r="R19" s="141"/>
      <c r="S19" s="142">
        <f>'36perfresol'!Z19</f>
        <v>81731</v>
      </c>
      <c r="T19" s="143"/>
      <c r="V19" s="144">
        <f>E19/E$21</f>
        <v>0.13869314541960281</v>
      </c>
      <c r="W19" s="144">
        <f>G19/G$21</f>
        <v>0.23315481094937288</v>
      </c>
      <c r="X19" s="144">
        <f>I19/I$21</f>
        <v>0.29276363460702381</v>
      </c>
      <c r="Y19" s="144">
        <f>K19/K$21</f>
        <v>0.29439212511185919</v>
      </c>
      <c r="Z19" s="144">
        <f>M19/M$21</f>
        <v>0.31349058555762466</v>
      </c>
      <c r="AA19" s="144">
        <f>O19/O$21</f>
        <v>0.31527147465689759</v>
      </c>
      <c r="AB19" s="144">
        <f>Q19/Q$21</f>
        <v>0.28775099238900365</v>
      </c>
      <c r="AC19" s="144">
        <f>S19/S$21</f>
        <v>0.28676135207393322</v>
      </c>
    </row>
    <row r="20" spans="2:29" s="140" customFormat="1" ht="21" customHeight="1" x14ac:dyDescent="0.2">
      <c r="B20" s="1526"/>
      <c r="D20" s="141" t="s">
        <v>113</v>
      </c>
      <c r="E20" s="142">
        <f>'36perfresol'!E20</f>
        <v>765</v>
      </c>
      <c r="F20" s="141"/>
      <c r="G20" s="142">
        <f>'36perfresol'!H20</f>
        <v>14941</v>
      </c>
      <c r="H20" s="141"/>
      <c r="I20" s="142">
        <f>'36perfresol'!K20</f>
        <v>7368</v>
      </c>
      <c r="J20" s="141"/>
      <c r="K20" s="142">
        <f>'36perfresol'!N20</f>
        <v>6532</v>
      </c>
      <c r="L20" s="141"/>
      <c r="M20" s="142">
        <f>'36perfresol'!Q20</f>
        <v>7735</v>
      </c>
      <c r="N20" s="141"/>
      <c r="O20" s="142">
        <f>'36perfresol'!T20</f>
        <v>14219</v>
      </c>
      <c r="P20" s="141"/>
      <c r="Q20" s="142">
        <f>'36perfresol'!W20</f>
        <v>35115</v>
      </c>
      <c r="R20" s="141"/>
      <c r="S20" s="142">
        <f>'36perfresol'!Z20</f>
        <v>61098</v>
      </c>
      <c r="T20" s="143"/>
      <c r="V20" s="144">
        <f>E20/E$21</f>
        <v>0.24503523382447148</v>
      </c>
      <c r="W20" s="144">
        <f>G20/G$21</f>
        <v>0.17098095761237755</v>
      </c>
      <c r="X20" s="144">
        <f>I20/I$21</f>
        <v>0.1779624172745278</v>
      </c>
      <c r="Y20" s="144">
        <f>K20/K$21</f>
        <v>0.13917415945796224</v>
      </c>
      <c r="Z20" s="144">
        <f>M20/M$21</f>
        <v>0.1600455203807159</v>
      </c>
      <c r="AA20" s="144">
        <f>O20/O$21</f>
        <v>0.19436546558040352</v>
      </c>
      <c r="AB20" s="144">
        <f>Q20/Q$21</f>
        <v>0.22591727625407731</v>
      </c>
      <c r="AC20" s="144">
        <f>S20/S$21</f>
        <v>0.21436841699004258</v>
      </c>
    </row>
    <row r="21" spans="2:29" s="140" customFormat="1" ht="21" customHeight="1" x14ac:dyDescent="0.2">
      <c r="B21" s="1526"/>
      <c r="D21" s="145" t="s">
        <v>68</v>
      </c>
      <c r="E21" s="142">
        <f>SUM(E17:E20)</f>
        <v>3122</v>
      </c>
      <c r="F21" s="141"/>
      <c r="G21" s="142">
        <f>SUM(G17:G20)</f>
        <v>87384</v>
      </c>
      <c r="H21" s="141"/>
      <c r="I21" s="142">
        <f>SUM(I17:I20)</f>
        <v>41402</v>
      </c>
      <c r="J21" s="141"/>
      <c r="K21" s="142">
        <f>SUM(K17:K20)</f>
        <v>46934</v>
      </c>
      <c r="L21" s="141"/>
      <c r="M21" s="142">
        <f>SUM(M17:M20)</f>
        <v>48330</v>
      </c>
      <c r="N21" s="141"/>
      <c r="O21" s="142">
        <f>SUM(O17:O20)</f>
        <v>73156</v>
      </c>
      <c r="P21" s="141"/>
      <c r="Q21" s="142">
        <f>SUM(Q17:Q20)</f>
        <v>155433</v>
      </c>
      <c r="R21" s="141"/>
      <c r="S21" s="142">
        <f>SUM(S17:S20)</f>
        <v>285014</v>
      </c>
      <c r="T21" s="143"/>
      <c r="V21" s="144"/>
    </row>
    <row r="22" spans="2:29" s="136" customFormat="1" ht="3" customHeight="1" x14ac:dyDescent="0.2">
      <c r="B22" s="146"/>
      <c r="C22" s="134"/>
      <c r="D22" s="143"/>
      <c r="E22" s="147"/>
      <c r="F22" s="143"/>
      <c r="G22" s="147"/>
      <c r="H22" s="143"/>
      <c r="I22" s="147"/>
      <c r="J22" s="143"/>
      <c r="K22" s="147"/>
      <c r="L22" s="143"/>
      <c r="M22" s="147"/>
      <c r="N22" s="143"/>
      <c r="O22" s="147"/>
      <c r="P22" s="143"/>
      <c r="Q22" s="147"/>
      <c r="R22" s="143"/>
      <c r="S22" s="147"/>
      <c r="T22" s="143"/>
    </row>
    <row r="23" spans="2:29" s="148" customFormat="1" ht="18" customHeight="1" x14ac:dyDescent="0.2">
      <c r="B23" s="1525" t="s">
        <v>0</v>
      </c>
      <c r="C23" s="1525"/>
      <c r="D23" s="1525"/>
      <c r="E23" s="147">
        <f>E16+E21</f>
        <v>5574</v>
      </c>
      <c r="F23" s="143"/>
      <c r="G23" s="147">
        <f>G16+G21</f>
        <v>129569</v>
      </c>
      <c r="H23" s="143"/>
      <c r="I23" s="147">
        <f>I16+I21</f>
        <v>67267</v>
      </c>
      <c r="J23" s="143"/>
      <c r="K23" s="147">
        <f>K16+K21</f>
        <v>82886</v>
      </c>
      <c r="L23" s="143"/>
      <c r="M23" s="147">
        <f>M16+M21</f>
        <v>91410</v>
      </c>
      <c r="N23" s="143"/>
      <c r="O23" s="147">
        <f>O16+O21</f>
        <v>145722</v>
      </c>
      <c r="P23" s="143"/>
      <c r="Q23" s="147">
        <f>Q16+Q21</f>
        <v>416947</v>
      </c>
      <c r="R23" s="143"/>
      <c r="S23" s="147">
        <f>S16+S21</f>
        <v>1042864</v>
      </c>
      <c r="T23" s="143"/>
    </row>
    <row r="24" spans="2:29" s="151" customFormat="1" ht="5.25" customHeight="1" x14ac:dyDescent="0.2">
      <c r="B24" s="149"/>
      <c r="C24" s="149"/>
      <c r="D24" s="149"/>
      <c r="E24" s="149"/>
      <c r="F24" s="149"/>
      <c r="G24" s="149"/>
      <c r="H24" s="149"/>
      <c r="I24" s="149"/>
      <c r="J24" s="149"/>
      <c r="K24" s="149"/>
      <c r="L24" s="150"/>
    </row>
    <row r="25" spans="2:29" s="21" customFormat="1" ht="5.25" customHeight="1" x14ac:dyDescent="0.2">
      <c r="B25" s="195"/>
      <c r="C25" s="195"/>
      <c r="D25" s="195"/>
      <c r="E25" s="195"/>
      <c r="F25" s="195"/>
      <c r="G25" s="195"/>
      <c r="H25" s="195"/>
      <c r="I25" s="195"/>
      <c r="J25" s="195"/>
      <c r="K25" s="195"/>
      <c r="L25" s="196"/>
    </row>
    <row r="26" spans="2:29" s="21" customFormat="1" ht="12.75" customHeight="1" x14ac:dyDescent="0.2">
      <c r="B26" s="152"/>
      <c r="C26" s="152"/>
      <c r="D26" s="152"/>
      <c r="E26" s="152"/>
      <c r="F26" s="152"/>
      <c r="G26" s="152"/>
      <c r="H26" s="152"/>
      <c r="I26" s="152"/>
      <c r="J26" s="152"/>
      <c r="K26" s="152"/>
      <c r="L26" s="152"/>
    </row>
    <row r="27" spans="2:29" s="194" customFormat="1" ht="24.75" customHeight="1" x14ac:dyDescent="0.2">
      <c r="B27" s="197"/>
      <c r="C27" s="197"/>
      <c r="D27" s="197"/>
      <c r="E27" s="197" t="s">
        <v>114</v>
      </c>
      <c r="F27" s="197"/>
      <c r="G27" s="197" t="s">
        <v>20</v>
      </c>
      <c r="H27" s="197"/>
      <c r="I27" s="197" t="s">
        <v>18</v>
      </c>
      <c r="J27" s="197"/>
      <c r="K27" s="197" t="s">
        <v>16</v>
      </c>
      <c r="L27" s="197"/>
    </row>
    <row r="28" spans="2:29" s="194" customFormat="1" ht="10.5" x14ac:dyDescent="0.2">
      <c r="B28" s="198"/>
      <c r="C28" s="198"/>
      <c r="D28" s="198"/>
      <c r="E28" s="198" t="e">
        <f>#REF!</f>
        <v>#REF!</v>
      </c>
      <c r="F28" s="199"/>
      <c r="G28" s="199" t="e">
        <f>#REF!</f>
        <v>#REF!</v>
      </c>
      <c r="H28" s="199"/>
      <c r="I28" s="199" t="e">
        <f>#REF!</f>
        <v>#REF!</v>
      </c>
      <c r="J28" s="199"/>
      <c r="K28" s="199" t="e">
        <f>#REF!</f>
        <v>#REF!</v>
      </c>
      <c r="L28" s="199"/>
    </row>
    <row r="29" spans="2:29" s="21" customFormat="1" x14ac:dyDescent="0.2">
      <c r="B29" s="152"/>
      <c r="C29" s="152"/>
      <c r="D29" s="152"/>
      <c r="E29" s="152"/>
      <c r="F29" s="152"/>
      <c r="G29" s="152"/>
      <c r="H29" s="152"/>
      <c r="I29" s="152"/>
      <c r="J29" s="152"/>
      <c r="K29" s="152"/>
      <c r="L29" s="152"/>
    </row>
    <row r="30" spans="2:29" s="21" customFormat="1" x14ac:dyDescent="0.2">
      <c r="B30" s="152"/>
      <c r="C30" s="152"/>
      <c r="D30" s="152"/>
      <c r="E30" s="152"/>
      <c r="F30" s="152"/>
      <c r="G30" s="152"/>
      <c r="H30" s="152"/>
      <c r="I30" s="152"/>
      <c r="J30" s="152"/>
      <c r="K30" s="152"/>
      <c r="L30" s="152"/>
    </row>
    <row r="31" spans="2:29" s="21" customFormat="1" x14ac:dyDescent="0.2">
      <c r="B31" s="152"/>
      <c r="C31" s="152"/>
      <c r="D31" s="152"/>
      <c r="E31" s="152"/>
      <c r="F31" s="152"/>
      <c r="G31" s="152"/>
      <c r="H31" s="152"/>
      <c r="I31" s="152"/>
      <c r="J31" s="152"/>
      <c r="K31" s="152"/>
      <c r="L31" s="152"/>
    </row>
    <row r="32" spans="2:29" s="21" customFormat="1" x14ac:dyDescent="0.2">
      <c r="B32" s="152"/>
      <c r="C32" s="152"/>
      <c r="D32" s="152"/>
      <c r="E32" s="152"/>
      <c r="F32" s="152"/>
      <c r="G32" s="152"/>
      <c r="H32" s="152"/>
      <c r="I32" s="152"/>
      <c r="J32" s="152"/>
      <c r="K32" s="152"/>
      <c r="L32" s="152"/>
    </row>
    <row r="33" spans="2:12" s="21" customFormat="1" x14ac:dyDescent="0.2">
      <c r="B33" s="152"/>
      <c r="C33" s="152"/>
      <c r="D33" s="152"/>
      <c r="E33" s="152"/>
      <c r="F33" s="152"/>
      <c r="G33" s="152"/>
      <c r="H33" s="152"/>
      <c r="I33" s="152"/>
      <c r="J33" s="152"/>
      <c r="K33" s="152"/>
      <c r="L33" s="152"/>
    </row>
    <row r="34" spans="2:12" s="21" customFormat="1" x14ac:dyDescent="0.2">
      <c r="B34" s="152"/>
      <c r="C34" s="152"/>
      <c r="D34" s="152"/>
      <c r="E34" s="152"/>
      <c r="F34" s="152"/>
      <c r="G34" s="152"/>
      <c r="H34" s="152"/>
      <c r="I34" s="152"/>
      <c r="J34" s="152"/>
      <c r="K34" s="152"/>
      <c r="L34" s="152"/>
    </row>
    <row r="35" spans="2:12" s="21" customFormat="1" x14ac:dyDescent="0.2">
      <c r="B35" s="152"/>
      <c r="C35" s="152"/>
      <c r="D35" s="152"/>
      <c r="E35" s="152"/>
      <c r="F35" s="152"/>
      <c r="G35" s="152"/>
      <c r="H35" s="152"/>
      <c r="I35" s="152"/>
      <c r="J35" s="152"/>
      <c r="K35" s="152"/>
      <c r="L35" s="152"/>
    </row>
    <row r="36" spans="2:12" s="9" customFormat="1" x14ac:dyDescent="0.2">
      <c r="B36" s="15"/>
      <c r="C36" s="15"/>
      <c r="D36" s="15"/>
      <c r="E36" s="15"/>
      <c r="F36" s="15"/>
      <c r="G36" s="15"/>
      <c r="H36" s="15"/>
      <c r="I36" s="15"/>
      <c r="J36" s="15"/>
      <c r="K36" s="15"/>
      <c r="L36" s="15"/>
    </row>
    <row r="37" spans="2:12" s="9" customFormat="1" x14ac:dyDescent="0.2">
      <c r="C37" s="1527"/>
      <c r="D37" s="1527"/>
      <c r="E37" s="1527"/>
      <c r="F37" s="1527"/>
      <c r="G37" s="1527"/>
      <c r="H37" s="1527"/>
      <c r="I37" s="1527"/>
      <c r="J37" s="15"/>
      <c r="K37" s="15"/>
      <c r="L37" s="15"/>
    </row>
    <row r="38" spans="2:12" s="9" customFormat="1" x14ac:dyDescent="0.2">
      <c r="J38" s="15"/>
      <c r="K38" s="15"/>
      <c r="L38" s="15"/>
    </row>
    <row r="39" spans="2:12" s="9" customFormat="1" x14ac:dyDescent="0.2">
      <c r="B39" s="15"/>
      <c r="C39" s="15"/>
      <c r="D39" s="15"/>
      <c r="E39" s="15"/>
      <c r="F39" s="15"/>
      <c r="G39" s="15"/>
      <c r="H39" s="15"/>
      <c r="I39" s="15"/>
      <c r="J39" s="15"/>
      <c r="K39" s="15"/>
      <c r="L39" s="15"/>
    </row>
    <row r="40" spans="2:12" s="9" customFormat="1" ht="5.25" customHeight="1" x14ac:dyDescent="0.2">
      <c r="B40" s="15"/>
      <c r="C40" s="15"/>
      <c r="D40" s="15"/>
      <c r="E40" s="15"/>
      <c r="F40" s="15"/>
      <c r="G40" s="15"/>
      <c r="H40" s="15"/>
      <c r="I40" s="15"/>
      <c r="J40" s="15"/>
      <c r="K40" s="15"/>
      <c r="L40" s="15"/>
    </row>
    <row r="41" spans="2:12" s="9" customFormat="1" ht="5.25" customHeight="1" x14ac:dyDescent="0.2">
      <c r="B41" s="15"/>
      <c r="C41" s="15"/>
      <c r="D41" s="15"/>
      <c r="E41" s="15"/>
      <c r="F41" s="15"/>
      <c r="G41" s="15"/>
      <c r="H41" s="15"/>
      <c r="I41" s="15"/>
      <c r="J41" s="15"/>
      <c r="K41" s="15"/>
      <c r="L41" s="15"/>
    </row>
    <row r="42" spans="2:12" s="9" customFormat="1" ht="16.5" customHeight="1" x14ac:dyDescent="0.2">
      <c r="B42" s="15"/>
      <c r="C42" s="15"/>
      <c r="D42" s="15"/>
      <c r="E42" s="15"/>
      <c r="F42" s="15"/>
      <c r="G42" s="15"/>
      <c r="H42" s="15"/>
      <c r="I42" s="15"/>
      <c r="J42" s="15"/>
      <c r="K42" s="15"/>
      <c r="L42" s="15"/>
    </row>
    <row r="43" spans="2:12" s="9" customFormat="1" x14ac:dyDescent="0.2">
      <c r="B43" s="15"/>
      <c r="C43" s="15"/>
      <c r="D43" s="15"/>
      <c r="E43" s="15"/>
      <c r="F43" s="15"/>
      <c r="G43" s="15"/>
      <c r="H43" s="15"/>
      <c r="I43" s="15"/>
      <c r="J43" s="15"/>
      <c r="K43" s="15"/>
      <c r="L43" s="15"/>
    </row>
    <row r="44" spans="2:12" s="9" customFormat="1" x14ac:dyDescent="0.2"/>
    <row r="45" spans="2:12" s="10" customFormat="1" x14ac:dyDescent="0.2"/>
    <row r="46" spans="2:12" s="3" customFormat="1" ht="12.75" customHeight="1" x14ac:dyDescent="0.2">
      <c r="B46" s="1528"/>
      <c r="C46" s="1529"/>
      <c r="D46" s="1529"/>
      <c r="E46" s="1529"/>
      <c r="F46" s="1529"/>
      <c r="G46" s="1529"/>
      <c r="H46" s="1529"/>
      <c r="I46" s="1529"/>
      <c r="J46" s="1529"/>
      <c r="K46" s="1529"/>
      <c r="L46" s="107"/>
    </row>
  </sheetData>
  <mergeCells count="12">
    <mergeCell ref="B12:B16"/>
    <mergeCell ref="B17:B21"/>
    <mergeCell ref="B23:D23"/>
    <mergeCell ref="C37:I37"/>
    <mergeCell ref="B46:K46"/>
    <mergeCell ref="B3:I3"/>
    <mergeCell ref="B4:T4"/>
    <mergeCell ref="B8:B10"/>
    <mergeCell ref="D8:D10"/>
    <mergeCell ref="E8:S8"/>
    <mergeCell ref="B6:AC6"/>
    <mergeCell ref="B5:AB5"/>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96">
    <tabColor theme="0"/>
    <pageSetUpPr fitToPage="1"/>
  </sheetPr>
  <dimension ref="B1:AD46"/>
  <sheetViews>
    <sheetView showGridLines="0" topLeftCell="A2"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23" t="s">
        <v>36</v>
      </c>
      <c r="G1" s="23" t="s">
        <v>21</v>
      </c>
      <c r="I1" s="23" t="s">
        <v>20</v>
      </c>
      <c r="K1" s="23" t="s">
        <v>19</v>
      </c>
      <c r="M1" s="23" t="s">
        <v>18</v>
      </c>
      <c r="O1" s="23" t="s">
        <v>17</v>
      </c>
      <c r="Q1" s="23" t="s">
        <v>16</v>
      </c>
      <c r="S1" s="23" t="s">
        <v>15</v>
      </c>
    </row>
    <row r="2" spans="2:30" s="2" customFormat="1" ht="14.25" x14ac:dyDescent="0.2">
      <c r="B2" s="6"/>
      <c r="C2" s="13"/>
      <c r="D2" s="13"/>
      <c r="T2" s="13"/>
    </row>
    <row r="3" spans="2:30" s="11" customFormat="1" ht="47.25" customHeight="1" x14ac:dyDescent="0.2">
      <c r="B3" s="1523"/>
      <c r="C3" s="1523"/>
      <c r="D3" s="1523"/>
      <c r="E3" s="1523"/>
      <c r="F3" s="1523"/>
      <c r="G3" s="1523"/>
      <c r="H3" s="1523"/>
      <c r="I3" s="1523"/>
      <c r="J3" s="12"/>
      <c r="Q3" s="16"/>
    </row>
    <row r="4" spans="2:30" s="4" customFormat="1" ht="2.25" customHeight="1" x14ac:dyDescent="0.2">
      <c r="B4" s="1524"/>
      <c r="C4" s="1524"/>
      <c r="D4" s="1524"/>
      <c r="E4" s="1524"/>
      <c r="F4" s="1524"/>
      <c r="G4" s="1524"/>
      <c r="H4" s="1524"/>
      <c r="I4" s="1524"/>
      <c r="J4" s="1524"/>
      <c r="K4" s="1524"/>
      <c r="L4" s="1524"/>
      <c r="M4" s="1524"/>
      <c r="N4" s="1524"/>
      <c r="O4" s="1524"/>
      <c r="P4" s="1524"/>
      <c r="Q4" s="1524"/>
      <c r="R4" s="1524"/>
      <c r="S4" s="1524"/>
      <c r="T4" s="1524"/>
    </row>
    <row r="5" spans="2:30" s="740" customFormat="1" ht="16.5" customHeight="1" x14ac:dyDescent="0.2">
      <c r="B5" s="1480" t="s">
        <v>412</v>
      </c>
      <c r="C5" s="1480"/>
      <c r="D5" s="1480"/>
      <c r="E5" s="1480"/>
      <c r="F5" s="1480"/>
      <c r="G5" s="1480"/>
      <c r="H5" s="1480"/>
      <c r="I5" s="1480"/>
      <c r="J5" s="1480"/>
      <c r="K5" s="1480"/>
      <c r="L5" s="1480"/>
      <c r="M5" s="1480"/>
      <c r="N5" s="1480"/>
      <c r="O5" s="1480"/>
      <c r="P5" s="1480"/>
      <c r="Q5" s="1480"/>
      <c r="R5" s="1480"/>
      <c r="S5" s="1480"/>
      <c r="T5" s="1480"/>
      <c r="U5" s="1480"/>
      <c r="V5" s="1480"/>
      <c r="W5" s="1480"/>
      <c r="X5" s="1480"/>
      <c r="Y5" s="1480"/>
      <c r="Z5" s="1480"/>
      <c r="AA5" s="1480"/>
      <c r="AB5" s="1480"/>
      <c r="AC5" s="714"/>
    </row>
    <row r="6" spans="2:30" s="740" customFormat="1" ht="14.25" customHeight="1" x14ac:dyDescent="0.2">
      <c r="B6" s="1415" t="str">
        <f>porsaad!$B$6</f>
        <v>Situación a 31 de julio de 2024</v>
      </c>
      <c r="C6" s="1415"/>
      <c r="D6" s="1415"/>
      <c r="E6" s="1415"/>
      <c r="F6" s="1415"/>
      <c r="G6" s="1415"/>
      <c r="H6" s="1415"/>
      <c r="I6" s="1415"/>
      <c r="J6" s="1415"/>
      <c r="K6" s="1415"/>
      <c r="L6" s="1415"/>
      <c r="M6" s="1415"/>
      <c r="N6" s="1415"/>
      <c r="O6" s="1415"/>
      <c r="P6" s="1415"/>
      <c r="Q6" s="1415"/>
      <c r="R6" s="1415"/>
      <c r="S6" s="1415"/>
      <c r="T6" s="1415"/>
      <c r="U6" s="1415"/>
      <c r="V6" s="1415"/>
      <c r="W6" s="1415"/>
      <c r="X6" s="1415"/>
      <c r="Y6" s="1415"/>
      <c r="Z6" s="1415"/>
      <c r="AA6" s="1415"/>
      <c r="AB6" s="1415"/>
      <c r="AC6" s="1415"/>
    </row>
    <row r="7" spans="2:30" s="133" customFormat="1" ht="5.25" customHeight="1" x14ac:dyDescent="0.2"/>
    <row r="8" spans="2:30" s="134" customFormat="1" ht="21.75" customHeight="1" x14ac:dyDescent="0.2">
      <c r="B8" s="1525" t="s">
        <v>27</v>
      </c>
      <c r="D8" s="1525" t="s">
        <v>112</v>
      </c>
      <c r="E8" s="1525" t="s">
        <v>26</v>
      </c>
      <c r="F8" s="1525"/>
      <c r="G8" s="1525"/>
      <c r="H8" s="1525"/>
      <c r="I8" s="1525"/>
      <c r="J8" s="1525"/>
      <c r="K8" s="1525"/>
      <c r="L8" s="1525"/>
      <c r="M8" s="1525"/>
      <c r="N8" s="1525"/>
      <c r="O8" s="1525"/>
      <c r="P8" s="1525"/>
      <c r="Q8" s="1525"/>
      <c r="R8" s="1525"/>
      <c r="S8" s="1525"/>
    </row>
    <row r="9" spans="2:30" s="134" customFormat="1" ht="21.75" customHeight="1" x14ac:dyDescent="0.2">
      <c r="B9" s="1525"/>
      <c r="D9" s="1525"/>
      <c r="E9" s="135" t="s">
        <v>22</v>
      </c>
      <c r="F9" s="135"/>
      <c r="G9" s="135" t="s">
        <v>21</v>
      </c>
      <c r="H9" s="135"/>
      <c r="I9" s="135" t="s">
        <v>20</v>
      </c>
      <c r="J9" s="135"/>
      <c r="K9" s="135" t="s">
        <v>19</v>
      </c>
      <c r="L9" s="135"/>
      <c r="M9" s="135" t="s">
        <v>18</v>
      </c>
      <c r="N9" s="135"/>
      <c r="O9" s="135" t="s">
        <v>17</v>
      </c>
      <c r="P9" s="135"/>
      <c r="Q9" s="135" t="s">
        <v>16</v>
      </c>
      <c r="R9" s="135"/>
      <c r="S9" s="135" t="s">
        <v>15</v>
      </c>
    </row>
    <row r="10" spans="2:30" s="134" customFormat="1" ht="21.75" customHeight="1" x14ac:dyDescent="0.2">
      <c r="B10" s="1525"/>
      <c r="D10" s="1525"/>
      <c r="E10" s="135" t="s">
        <v>9</v>
      </c>
      <c r="F10" s="135"/>
      <c r="G10" s="135" t="s">
        <v>9</v>
      </c>
      <c r="H10" s="135"/>
      <c r="I10" s="135" t="s">
        <v>9</v>
      </c>
      <c r="J10" s="135"/>
      <c r="K10" s="135" t="s">
        <v>9</v>
      </c>
      <c r="L10" s="135"/>
      <c r="M10" s="135" t="s">
        <v>9</v>
      </c>
      <c r="N10" s="135"/>
      <c r="O10" s="135" t="s">
        <v>9</v>
      </c>
      <c r="P10" s="135"/>
      <c r="Q10" s="135" t="s">
        <v>9</v>
      </c>
      <c r="R10" s="135"/>
      <c r="S10" s="135" t="s">
        <v>9</v>
      </c>
    </row>
    <row r="11" spans="2:30" s="136" customFormat="1" ht="9" customHeight="1" x14ac:dyDescent="0.2">
      <c r="B11" s="137"/>
      <c r="D11" s="138"/>
      <c r="E11" s="138"/>
      <c r="F11" s="138"/>
      <c r="G11" s="138"/>
      <c r="H11" s="138"/>
      <c r="I11" s="138"/>
      <c r="J11" s="138"/>
      <c r="K11" s="138"/>
      <c r="L11" s="138"/>
      <c r="M11" s="138"/>
      <c r="N11" s="138"/>
      <c r="O11" s="138"/>
      <c r="P11" s="138"/>
      <c r="Q11" s="138"/>
      <c r="R11" s="138"/>
      <c r="S11" s="138"/>
      <c r="T11" s="139"/>
    </row>
    <row r="12" spans="2:30" s="140" customFormat="1" ht="21" customHeight="1" x14ac:dyDescent="0.2">
      <c r="B12" s="1526" t="s">
        <v>24</v>
      </c>
      <c r="D12" s="141" t="s">
        <v>31</v>
      </c>
      <c r="E12" s="142">
        <f>'36perfresol'!E12</f>
        <v>643</v>
      </c>
      <c r="F12" s="141"/>
      <c r="G12" s="142">
        <f>'36perfresol'!H12</f>
        <v>10369</v>
      </c>
      <c r="H12" s="141"/>
      <c r="I12" s="142">
        <f>'36perfresol'!K12</f>
        <v>6171</v>
      </c>
      <c r="J12" s="141"/>
      <c r="K12" s="142">
        <f>'36perfresol'!N12</f>
        <v>9081</v>
      </c>
      <c r="L12" s="141"/>
      <c r="M12" s="142">
        <f>'36perfresol'!Q12</f>
        <v>8588</v>
      </c>
      <c r="N12" s="141"/>
      <c r="O12" s="142">
        <f>'36perfresol'!T12</f>
        <v>11738</v>
      </c>
      <c r="P12" s="141"/>
      <c r="Q12" s="142">
        <f>'36perfresol'!W12</f>
        <v>39841</v>
      </c>
      <c r="R12" s="141"/>
      <c r="S12" s="142">
        <f>'36perfresol'!Z12</f>
        <v>186988</v>
      </c>
      <c r="T12" s="143"/>
      <c r="V12" s="144">
        <f>E12/E$16</f>
        <v>0.35368536853685367</v>
      </c>
      <c r="W12" s="144">
        <f>G12/G$16</f>
        <v>0.32915370452669673</v>
      </c>
      <c r="X12" s="144">
        <f>I12/I$16</f>
        <v>0.29171787841542973</v>
      </c>
      <c r="Y12" s="144">
        <f>K12/K$16</f>
        <v>0.29693937610359034</v>
      </c>
      <c r="Z12" s="144">
        <f>M12/M$16</f>
        <v>0.24661153227659086</v>
      </c>
      <c r="AA12" s="144">
        <f>O12/O$16</f>
        <v>0.20930066688063906</v>
      </c>
      <c r="AB12" s="144">
        <f>Q12/Q$16</f>
        <v>0.20736048799275505</v>
      </c>
      <c r="AC12" s="144">
        <f>S12/S$16</f>
        <v>0.29417974434611605</v>
      </c>
      <c r="AD12" s="144"/>
    </row>
    <row r="13" spans="2:30" s="140" customFormat="1" ht="21" customHeight="1" x14ac:dyDescent="0.2">
      <c r="B13" s="1526"/>
      <c r="D13" s="141" t="s">
        <v>49</v>
      </c>
      <c r="E13" s="142">
        <f>'36perfresol'!E13</f>
        <v>815</v>
      </c>
      <c r="F13" s="141"/>
      <c r="G13" s="142">
        <f>'36perfresol'!H13</f>
        <v>12203</v>
      </c>
      <c r="H13" s="141"/>
      <c r="I13" s="142">
        <f>'36perfresol'!K13</f>
        <v>7873</v>
      </c>
      <c r="J13" s="141"/>
      <c r="K13" s="142">
        <f>'36perfresol'!N13</f>
        <v>11673</v>
      </c>
      <c r="L13" s="141"/>
      <c r="M13" s="142">
        <f>'36perfresol'!Q13</f>
        <v>13095</v>
      </c>
      <c r="N13" s="141"/>
      <c r="O13" s="142">
        <f>'36perfresol'!T13</f>
        <v>21095</v>
      </c>
      <c r="P13" s="141"/>
      <c r="Q13" s="142">
        <f>'36perfresol'!W13</f>
        <v>68328</v>
      </c>
      <c r="R13" s="141"/>
      <c r="S13" s="142">
        <f>'36perfresol'!Z13</f>
        <v>239782</v>
      </c>
      <c r="T13" s="143"/>
      <c r="V13" s="144">
        <f>E13/E$16</f>
        <v>0.4482948294829483</v>
      </c>
      <c r="W13" s="144">
        <f>G13/G$16</f>
        <v>0.38737223033458196</v>
      </c>
      <c r="X13" s="144">
        <f>I13/I$16</f>
        <v>0.37217547508745391</v>
      </c>
      <c r="Y13" s="144">
        <f>K13/K$16</f>
        <v>0.38169511477339613</v>
      </c>
      <c r="Z13" s="144">
        <f>M13/M$16</f>
        <v>0.37603376981392145</v>
      </c>
      <c r="AA13" s="144">
        <f>O13/O$16</f>
        <v>0.37614564387860633</v>
      </c>
      <c r="AB13" s="144">
        <f>Q13/Q$16</f>
        <v>0.35562680212768172</v>
      </c>
      <c r="AC13" s="144">
        <f>S13/S$16</f>
        <v>0.37723815142576206</v>
      </c>
      <c r="AD13" s="144"/>
    </row>
    <row r="14" spans="2:30" s="140" customFormat="1" ht="21" customHeight="1" x14ac:dyDescent="0.2">
      <c r="B14" s="1526"/>
      <c r="D14" s="141" t="s">
        <v>50</v>
      </c>
      <c r="E14" s="142">
        <f>'36perfresol'!E14</f>
        <v>360</v>
      </c>
      <c r="F14" s="141"/>
      <c r="G14" s="142">
        <f>'36perfresol'!H14</f>
        <v>8930</v>
      </c>
      <c r="H14" s="141"/>
      <c r="I14" s="142">
        <f>'36perfresol'!K14</f>
        <v>7110</v>
      </c>
      <c r="J14" s="141"/>
      <c r="K14" s="142">
        <f>'36perfresol'!N14</f>
        <v>9828</v>
      </c>
      <c r="L14" s="141"/>
      <c r="M14" s="142">
        <f>'36perfresol'!Q14</f>
        <v>13141</v>
      </c>
      <c r="N14" s="141"/>
      <c r="O14" s="142">
        <f>'36perfresol'!T14</f>
        <v>23249</v>
      </c>
      <c r="P14" s="141"/>
      <c r="Q14" s="142">
        <f>'36perfresol'!W14</f>
        <v>83965</v>
      </c>
      <c r="R14" s="141"/>
      <c r="S14" s="142">
        <f>'36perfresol'!Z14</f>
        <v>208855</v>
      </c>
      <c r="T14" s="143"/>
      <c r="V14" s="144">
        <f>E14/E$16</f>
        <v>0.19801980198019803</v>
      </c>
      <c r="W14" s="144">
        <f>G14/G$16</f>
        <v>0.28347406513872137</v>
      </c>
      <c r="X14" s="144">
        <f>I14/I$16</f>
        <v>0.33610664649711636</v>
      </c>
      <c r="Y14" s="144">
        <f>K14/K$16</f>
        <v>0.32136550912301354</v>
      </c>
      <c r="Z14" s="144">
        <f>M14/M$16</f>
        <v>0.37735469790948772</v>
      </c>
      <c r="AA14" s="144">
        <f>O14/O$16</f>
        <v>0.41455368924075459</v>
      </c>
      <c r="AB14" s="144">
        <f>Q14/Q$16</f>
        <v>0.4370127098795632</v>
      </c>
      <c r="AC14" s="144">
        <f>S14/S$16</f>
        <v>0.32858210422812195</v>
      </c>
      <c r="AD14" s="144"/>
    </row>
    <row r="15" spans="2:30" s="140" customFormat="1" ht="21" customHeight="1" x14ac:dyDescent="0.2">
      <c r="B15" s="1526"/>
      <c r="D15" s="141"/>
      <c r="E15" s="142"/>
      <c r="F15" s="141"/>
      <c r="G15" s="142"/>
      <c r="H15" s="141"/>
      <c r="I15" s="142"/>
      <c r="J15" s="141"/>
      <c r="K15" s="142"/>
      <c r="L15" s="141"/>
      <c r="M15" s="142"/>
      <c r="N15" s="141"/>
      <c r="O15" s="142"/>
      <c r="P15" s="141"/>
      <c r="Q15" s="142"/>
      <c r="R15" s="141"/>
      <c r="S15" s="142"/>
      <c r="T15" s="143"/>
      <c r="V15" s="144"/>
      <c r="W15" s="144"/>
      <c r="X15" s="144"/>
      <c r="Y15" s="144"/>
      <c r="Z15" s="144"/>
      <c r="AA15" s="144"/>
      <c r="AB15" s="144"/>
      <c r="AC15" s="144"/>
      <c r="AD15" s="144"/>
    </row>
    <row r="16" spans="2:30" s="140" customFormat="1" ht="21" customHeight="1" x14ac:dyDescent="0.2">
      <c r="B16" s="1526"/>
      <c r="D16" s="145" t="s">
        <v>68</v>
      </c>
      <c r="E16" s="142">
        <f>SUM(E12:E15)</f>
        <v>1818</v>
      </c>
      <c r="F16" s="141"/>
      <c r="G16" s="142">
        <f>SUM(G12:G15)</f>
        <v>31502</v>
      </c>
      <c r="H16" s="141"/>
      <c r="I16" s="142">
        <f>SUM(I12:I15)</f>
        <v>21154</v>
      </c>
      <c r="J16" s="141"/>
      <c r="K16" s="142">
        <f>SUM(K12:K15)</f>
        <v>30582</v>
      </c>
      <c r="L16" s="141"/>
      <c r="M16" s="142">
        <f>SUM(M12:M15)</f>
        <v>34824</v>
      </c>
      <c r="N16" s="141"/>
      <c r="O16" s="142">
        <f>SUM(O12:O15)</f>
        <v>56082</v>
      </c>
      <c r="P16" s="141"/>
      <c r="Q16" s="142">
        <f>SUM(Q12:Q15)</f>
        <v>192134</v>
      </c>
      <c r="R16" s="141"/>
      <c r="S16" s="142">
        <f>SUM(S12:S15)</f>
        <v>635625</v>
      </c>
      <c r="T16" s="143"/>
      <c r="V16" s="144"/>
    </row>
    <row r="17" spans="2:29" s="140" customFormat="1" ht="21" customHeight="1" x14ac:dyDescent="0.2">
      <c r="B17" s="1526" t="s">
        <v>23</v>
      </c>
      <c r="D17" s="141" t="s">
        <v>31</v>
      </c>
      <c r="E17" s="142">
        <f>'36perfresol'!E17</f>
        <v>780</v>
      </c>
      <c r="F17" s="141"/>
      <c r="G17" s="142">
        <f>'36perfresol'!H17</f>
        <v>22052</v>
      </c>
      <c r="H17" s="141"/>
      <c r="I17" s="142">
        <f>'36perfresol'!K17</f>
        <v>9520</v>
      </c>
      <c r="J17" s="141"/>
      <c r="K17" s="142">
        <f>'36perfresol'!N17</f>
        <v>11176</v>
      </c>
      <c r="L17" s="141"/>
      <c r="M17" s="142">
        <f>'36perfresol'!Q17</f>
        <v>9730</v>
      </c>
      <c r="N17" s="141"/>
      <c r="O17" s="142">
        <f>'36perfresol'!T17</f>
        <v>12881</v>
      </c>
      <c r="P17" s="141"/>
      <c r="Q17" s="142">
        <f>'36perfresol'!W17</f>
        <v>29688</v>
      </c>
      <c r="R17" s="141"/>
      <c r="S17" s="142">
        <f>'36perfresol'!Z17</f>
        <v>59816</v>
      </c>
      <c r="T17" s="143"/>
      <c r="V17" s="144">
        <f>E17/E$21</f>
        <v>0.33092914722104372</v>
      </c>
      <c r="W17" s="144">
        <f>G17/G$21</f>
        <v>0.30440484242783983</v>
      </c>
      <c r="X17" s="144">
        <f>I17/I$21</f>
        <v>0.27972027972027974</v>
      </c>
      <c r="Y17" s="144">
        <f>K17/K$21</f>
        <v>0.27661996930845006</v>
      </c>
      <c r="Z17" s="144">
        <f>M17/M$21</f>
        <v>0.2396846902327873</v>
      </c>
      <c r="AA17" s="144">
        <f>O17/O$21</f>
        <v>0.21855540662062881</v>
      </c>
      <c r="AB17" s="144">
        <f>Q17/Q$21</f>
        <v>0.24674612277464719</v>
      </c>
      <c r="AC17" s="144">
        <f>S17/S$21</f>
        <v>0.26713589024455597</v>
      </c>
    </row>
    <row r="18" spans="2:29" s="140" customFormat="1" ht="21" customHeight="1" x14ac:dyDescent="0.2">
      <c r="B18" s="1526"/>
      <c r="D18" s="141" t="s">
        <v>49</v>
      </c>
      <c r="E18" s="142">
        <f>'36perfresol'!E18</f>
        <v>1144</v>
      </c>
      <c r="F18" s="141"/>
      <c r="G18" s="142">
        <f>'36perfresol'!H18</f>
        <v>30017</v>
      </c>
      <c r="H18" s="141"/>
      <c r="I18" s="142">
        <f>'36perfresol'!K18</f>
        <v>12393</v>
      </c>
      <c r="J18" s="141"/>
      <c r="K18" s="142">
        <f>'36perfresol'!N18</f>
        <v>15409</v>
      </c>
      <c r="L18" s="141"/>
      <c r="M18" s="142">
        <f>'36perfresol'!Q18</f>
        <v>15714</v>
      </c>
      <c r="N18" s="141"/>
      <c r="O18" s="142">
        <f>'36perfresol'!T18</f>
        <v>22992</v>
      </c>
      <c r="P18" s="141"/>
      <c r="Q18" s="142">
        <f>'36perfresol'!W18</f>
        <v>45904</v>
      </c>
      <c r="R18" s="141"/>
      <c r="S18" s="142">
        <f>'36perfresol'!Z18</f>
        <v>82369</v>
      </c>
      <c r="T18" s="143"/>
      <c r="V18" s="144">
        <f>E18/E$21</f>
        <v>0.48536274925753076</v>
      </c>
      <c r="W18" s="144">
        <f>G18/G$21</f>
        <v>0.41435335367116216</v>
      </c>
      <c r="X18" s="144">
        <f>I18/I$21</f>
        <v>0.36413586413586413</v>
      </c>
      <c r="Y18" s="144">
        <f>K18/K$21</f>
        <v>0.38139201029651998</v>
      </c>
      <c r="Z18" s="144">
        <f>M18/M$21</f>
        <v>0.38709200640472963</v>
      </c>
      <c r="AA18" s="144">
        <f>O18/O$21</f>
        <v>0.39011147496479293</v>
      </c>
      <c r="AB18" s="144">
        <f>Q18/Q$21</f>
        <v>0.38152229924034642</v>
      </c>
      <c r="AC18" s="144">
        <f>S18/S$21</f>
        <v>0.3678566962610979</v>
      </c>
    </row>
    <row r="19" spans="2:29" s="140" customFormat="1" ht="21" customHeight="1" x14ac:dyDescent="0.2">
      <c r="B19" s="1526"/>
      <c r="D19" s="141" t="s">
        <v>50</v>
      </c>
      <c r="E19" s="142">
        <f>'36perfresol'!E19</f>
        <v>433</v>
      </c>
      <c r="F19" s="141"/>
      <c r="G19" s="142">
        <f>'36perfresol'!H19</f>
        <v>20374</v>
      </c>
      <c r="H19" s="141"/>
      <c r="I19" s="142">
        <f>'36perfresol'!K19</f>
        <v>12121</v>
      </c>
      <c r="J19" s="141"/>
      <c r="K19" s="142">
        <f>'36perfresol'!N19</f>
        <v>13817</v>
      </c>
      <c r="L19" s="141"/>
      <c r="M19" s="142">
        <f>'36perfresol'!Q19</f>
        <v>15151</v>
      </c>
      <c r="N19" s="141"/>
      <c r="O19" s="142">
        <f>'36perfresol'!T19</f>
        <v>23064</v>
      </c>
      <c r="P19" s="141"/>
      <c r="Q19" s="142">
        <f>'36perfresol'!W19</f>
        <v>44726</v>
      </c>
      <c r="R19" s="141"/>
      <c r="S19" s="142">
        <f>'36perfresol'!Z19</f>
        <v>81731</v>
      </c>
      <c r="T19" s="143"/>
      <c r="V19" s="144">
        <f>E19/E$21</f>
        <v>0.18370810352142555</v>
      </c>
      <c r="W19" s="144">
        <f>G19/G$21</f>
        <v>0.28124180390099801</v>
      </c>
      <c r="X19" s="144">
        <f>I19/I$21</f>
        <v>0.35614385614385613</v>
      </c>
      <c r="Y19" s="144">
        <f>K19/K$21</f>
        <v>0.34198802039502996</v>
      </c>
      <c r="Z19" s="144">
        <f>M19/M$21</f>
        <v>0.37322330336248305</v>
      </c>
      <c r="AA19" s="144">
        <f>O19/O$21</f>
        <v>0.3913331184145783</v>
      </c>
      <c r="AB19" s="144">
        <f>Q19/Q$21</f>
        <v>0.37173157798500639</v>
      </c>
      <c r="AC19" s="144">
        <f>S19/S$21</f>
        <v>0.36500741349434607</v>
      </c>
    </row>
    <row r="20" spans="2:29" s="140" customFormat="1" ht="21" customHeight="1" x14ac:dyDescent="0.2">
      <c r="B20" s="1526"/>
      <c r="D20" s="141"/>
      <c r="E20" s="142"/>
      <c r="F20" s="141"/>
      <c r="G20" s="142"/>
      <c r="H20" s="141"/>
      <c r="I20" s="142"/>
      <c r="J20" s="141"/>
      <c r="K20" s="142"/>
      <c r="L20" s="141"/>
      <c r="M20" s="142"/>
      <c r="N20" s="141"/>
      <c r="O20" s="142"/>
      <c r="P20" s="141"/>
      <c r="Q20" s="142"/>
      <c r="R20" s="141"/>
      <c r="S20" s="142"/>
      <c r="T20" s="143"/>
      <c r="V20" s="144"/>
      <c r="W20" s="144"/>
      <c r="X20" s="144"/>
      <c r="Y20" s="144"/>
      <c r="Z20" s="144"/>
      <c r="AA20" s="144"/>
      <c r="AB20" s="144"/>
      <c r="AC20" s="144"/>
    </row>
    <row r="21" spans="2:29" s="140" customFormat="1" ht="21" customHeight="1" x14ac:dyDescent="0.2">
      <c r="B21" s="1526"/>
      <c r="D21" s="145" t="s">
        <v>68</v>
      </c>
      <c r="E21" s="142">
        <f>SUM(E17:E20)</f>
        <v>2357</v>
      </c>
      <c r="F21" s="141"/>
      <c r="G21" s="142">
        <f>SUM(G17:G20)</f>
        <v>72443</v>
      </c>
      <c r="H21" s="141"/>
      <c r="I21" s="142">
        <f>SUM(I17:I20)</f>
        <v>34034</v>
      </c>
      <c r="J21" s="141"/>
      <c r="K21" s="142">
        <f>SUM(K17:K20)</f>
        <v>40402</v>
      </c>
      <c r="L21" s="141"/>
      <c r="M21" s="142">
        <f>SUM(M17:M20)</f>
        <v>40595</v>
      </c>
      <c r="N21" s="141"/>
      <c r="O21" s="142">
        <f>SUM(O17:O20)</f>
        <v>58937</v>
      </c>
      <c r="P21" s="141"/>
      <c r="Q21" s="142">
        <f>SUM(Q17:Q20)</f>
        <v>120318</v>
      </c>
      <c r="R21" s="141"/>
      <c r="S21" s="142">
        <f>SUM(S17:S20)</f>
        <v>223916</v>
      </c>
      <c r="T21" s="143"/>
      <c r="V21" s="144"/>
    </row>
    <row r="22" spans="2:29" s="136" customFormat="1" ht="3" customHeight="1" x14ac:dyDescent="0.2">
      <c r="B22" s="146"/>
      <c r="C22" s="134"/>
      <c r="D22" s="143"/>
      <c r="E22" s="147"/>
      <c r="F22" s="143"/>
      <c r="G22" s="147"/>
      <c r="H22" s="143"/>
      <c r="I22" s="147"/>
      <c r="J22" s="143"/>
      <c r="K22" s="147"/>
      <c r="L22" s="143"/>
      <c r="M22" s="147"/>
      <c r="N22" s="143"/>
      <c r="O22" s="147"/>
      <c r="P22" s="143"/>
      <c r="Q22" s="147"/>
      <c r="R22" s="143"/>
      <c r="S22" s="147"/>
      <c r="T22" s="143"/>
    </row>
    <row r="23" spans="2:29" s="148" customFormat="1" ht="18" customHeight="1" x14ac:dyDescent="0.2">
      <c r="B23" s="1525" t="s">
        <v>0</v>
      </c>
      <c r="C23" s="1525"/>
      <c r="D23" s="1525"/>
      <c r="E23" s="147">
        <f>E16+E21</f>
        <v>4175</v>
      </c>
      <c r="F23" s="143"/>
      <c r="G23" s="147">
        <f>G16+G21</f>
        <v>103945</v>
      </c>
      <c r="H23" s="143"/>
      <c r="I23" s="147">
        <f>I16+I21</f>
        <v>55188</v>
      </c>
      <c r="J23" s="143"/>
      <c r="K23" s="147">
        <f>K16+K21</f>
        <v>70984</v>
      </c>
      <c r="L23" s="143"/>
      <c r="M23" s="147">
        <f>M16+M21</f>
        <v>75419</v>
      </c>
      <c r="N23" s="143"/>
      <c r="O23" s="147">
        <f>O16+O21</f>
        <v>115019</v>
      </c>
      <c r="P23" s="143"/>
      <c r="Q23" s="147">
        <f>Q16+Q21</f>
        <v>312452</v>
      </c>
      <c r="R23" s="143"/>
      <c r="S23" s="147">
        <f>S16+S21</f>
        <v>859541</v>
      </c>
      <c r="T23" s="143"/>
    </row>
    <row r="24" spans="2:29" s="151" customFormat="1" ht="5.25" customHeight="1" x14ac:dyDescent="0.2">
      <c r="B24" s="149"/>
      <c r="C24" s="149"/>
      <c r="D24" s="149"/>
      <c r="E24" s="149"/>
      <c r="F24" s="149"/>
      <c r="G24" s="149"/>
      <c r="H24" s="149"/>
      <c r="I24" s="149"/>
      <c r="J24" s="149"/>
      <c r="K24" s="149"/>
      <c r="L24" s="150"/>
    </row>
    <row r="25" spans="2:29" s="21" customFormat="1" ht="5.25" customHeight="1" x14ac:dyDescent="0.2">
      <c r="B25" s="195"/>
      <c r="C25" s="195"/>
      <c r="D25" s="195"/>
      <c r="E25" s="195"/>
      <c r="F25" s="195"/>
      <c r="G25" s="195"/>
      <c r="H25" s="195"/>
      <c r="I25" s="195"/>
      <c r="J25" s="195"/>
      <c r="K25" s="195"/>
      <c r="L25" s="196"/>
    </row>
    <row r="26" spans="2:29" s="21" customFormat="1" ht="12.75" customHeight="1" x14ac:dyDescent="0.2">
      <c r="B26" s="152"/>
      <c r="C26" s="152"/>
      <c r="D26" s="152"/>
      <c r="E26" s="152"/>
      <c r="F26" s="152"/>
      <c r="G26" s="152"/>
      <c r="H26" s="152"/>
      <c r="I26" s="152"/>
      <c r="J26" s="152"/>
      <c r="K26" s="152"/>
      <c r="L26" s="152"/>
    </row>
    <row r="27" spans="2:29" s="194" customFormat="1" ht="24.75" customHeight="1" x14ac:dyDescent="0.2">
      <c r="B27" s="197"/>
      <c r="C27" s="197"/>
      <c r="D27" s="197"/>
      <c r="E27" s="197" t="s">
        <v>114</v>
      </c>
      <c r="F27" s="197"/>
      <c r="G27" s="197" t="s">
        <v>20</v>
      </c>
      <c r="H27" s="197"/>
      <c r="I27" s="197" t="s">
        <v>18</v>
      </c>
      <c r="J27" s="197"/>
      <c r="K27" s="197" t="s">
        <v>16</v>
      </c>
      <c r="L27" s="197"/>
    </row>
    <row r="28" spans="2:29" s="194" customFormat="1" ht="10.5" x14ac:dyDescent="0.2">
      <c r="B28" s="198"/>
      <c r="C28" s="198"/>
      <c r="D28" s="198"/>
      <c r="E28" s="198" t="e">
        <f>#REF!</f>
        <v>#REF!</v>
      </c>
      <c r="F28" s="199"/>
      <c r="G28" s="199" t="e">
        <f>#REF!</f>
        <v>#REF!</v>
      </c>
      <c r="H28" s="199"/>
      <c r="I28" s="199" t="e">
        <f>#REF!</f>
        <v>#REF!</v>
      </c>
      <c r="J28" s="199"/>
      <c r="K28" s="199" t="e">
        <f>#REF!</f>
        <v>#REF!</v>
      </c>
      <c r="L28" s="199"/>
    </row>
    <row r="29" spans="2:29" s="21" customFormat="1" x14ac:dyDescent="0.2">
      <c r="B29" s="152"/>
      <c r="C29" s="152"/>
      <c r="D29" s="152"/>
      <c r="E29" s="152"/>
      <c r="F29" s="152"/>
      <c r="G29" s="152"/>
      <c r="H29" s="152"/>
      <c r="I29" s="152"/>
      <c r="J29" s="152"/>
      <c r="K29" s="152"/>
      <c r="L29" s="152"/>
    </row>
    <row r="30" spans="2:29" s="21" customFormat="1" x14ac:dyDescent="0.2">
      <c r="B30" s="152"/>
      <c r="C30" s="152"/>
      <c r="D30" s="152"/>
      <c r="E30" s="152"/>
      <c r="F30" s="152"/>
      <c r="G30" s="152"/>
      <c r="H30" s="152"/>
      <c r="I30" s="152"/>
      <c r="J30" s="152"/>
      <c r="K30" s="152"/>
      <c r="L30" s="152"/>
    </row>
    <row r="31" spans="2:29" s="21" customFormat="1" x14ac:dyDescent="0.2">
      <c r="B31" s="152"/>
      <c r="C31" s="152"/>
      <c r="D31" s="152"/>
      <c r="E31" s="152"/>
      <c r="F31" s="152"/>
      <c r="G31" s="152"/>
      <c r="H31" s="152"/>
      <c r="I31" s="152"/>
      <c r="J31" s="152"/>
      <c r="K31" s="152"/>
      <c r="L31" s="152"/>
    </row>
    <row r="32" spans="2:29" s="21" customFormat="1" x14ac:dyDescent="0.2">
      <c r="B32" s="152"/>
      <c r="C32" s="152"/>
      <c r="D32" s="152"/>
      <c r="E32" s="152"/>
      <c r="F32" s="152"/>
      <c r="G32" s="152"/>
      <c r="H32" s="152"/>
      <c r="I32" s="152"/>
      <c r="J32" s="152"/>
      <c r="K32" s="152"/>
      <c r="L32" s="152"/>
    </row>
    <row r="33" spans="2:12" s="21" customFormat="1" x14ac:dyDescent="0.2">
      <c r="B33" s="152"/>
      <c r="C33" s="152"/>
      <c r="D33" s="152"/>
      <c r="E33" s="152"/>
      <c r="F33" s="152"/>
      <c r="G33" s="152"/>
      <c r="H33" s="152"/>
      <c r="I33" s="152"/>
      <c r="J33" s="152"/>
      <c r="K33" s="152"/>
      <c r="L33" s="152"/>
    </row>
    <row r="34" spans="2:12" s="21" customFormat="1" x14ac:dyDescent="0.2">
      <c r="B34" s="152"/>
      <c r="C34" s="152"/>
      <c r="D34" s="152"/>
      <c r="E34" s="152"/>
      <c r="F34" s="152"/>
      <c r="G34" s="152"/>
      <c r="H34" s="152"/>
      <c r="I34" s="152"/>
      <c r="J34" s="152"/>
      <c r="K34" s="152"/>
      <c r="L34" s="152"/>
    </row>
    <row r="35" spans="2:12" s="21" customFormat="1" x14ac:dyDescent="0.2">
      <c r="B35" s="152"/>
      <c r="C35" s="152"/>
      <c r="D35" s="152"/>
      <c r="E35" s="152"/>
      <c r="F35" s="152"/>
      <c r="G35" s="152"/>
      <c r="H35" s="152"/>
      <c r="I35" s="152"/>
      <c r="J35" s="152"/>
      <c r="K35" s="152"/>
      <c r="L35" s="152"/>
    </row>
    <row r="36" spans="2:12" s="9" customFormat="1" x14ac:dyDescent="0.2">
      <c r="B36" s="15"/>
      <c r="C36" s="15"/>
      <c r="D36" s="15"/>
      <c r="E36" s="15"/>
      <c r="F36" s="15"/>
      <c r="G36" s="15"/>
      <c r="H36" s="15"/>
      <c r="I36" s="15"/>
      <c r="J36" s="15"/>
      <c r="K36" s="15"/>
      <c r="L36" s="15"/>
    </row>
    <row r="37" spans="2:12" s="9" customFormat="1" x14ac:dyDescent="0.2">
      <c r="C37" s="1527"/>
      <c r="D37" s="1527"/>
      <c r="E37" s="1527"/>
      <c r="F37" s="1527"/>
      <c r="G37" s="1527"/>
      <c r="H37" s="1527"/>
      <c r="I37" s="1527"/>
      <c r="J37" s="15"/>
      <c r="K37" s="15"/>
      <c r="L37" s="15"/>
    </row>
    <row r="38" spans="2:12" s="9" customFormat="1" x14ac:dyDescent="0.2">
      <c r="J38" s="15"/>
      <c r="K38" s="15"/>
      <c r="L38" s="15"/>
    </row>
    <row r="39" spans="2:12" s="9" customFormat="1" x14ac:dyDescent="0.2">
      <c r="B39" s="15"/>
      <c r="C39" s="15"/>
      <c r="D39" s="15"/>
      <c r="E39" s="15"/>
      <c r="F39" s="15"/>
      <c r="G39" s="15"/>
      <c r="H39" s="15"/>
      <c r="I39" s="15"/>
      <c r="J39" s="15"/>
      <c r="K39" s="15"/>
      <c r="L39" s="15"/>
    </row>
    <row r="40" spans="2:12" s="9" customFormat="1" ht="5.25" customHeight="1" x14ac:dyDescent="0.2">
      <c r="B40" s="15"/>
      <c r="C40" s="15"/>
      <c r="D40" s="15"/>
      <c r="E40" s="15"/>
      <c r="F40" s="15"/>
      <c r="G40" s="15"/>
      <c r="H40" s="15"/>
      <c r="I40" s="15"/>
      <c r="J40" s="15"/>
      <c r="K40" s="15"/>
      <c r="L40" s="15"/>
    </row>
    <row r="41" spans="2:12" s="9" customFormat="1" ht="5.25" customHeight="1" x14ac:dyDescent="0.2">
      <c r="B41" s="15"/>
      <c r="C41" s="15"/>
      <c r="D41" s="15"/>
      <c r="E41" s="15"/>
      <c r="F41" s="15"/>
      <c r="G41" s="15"/>
      <c r="H41" s="15"/>
      <c r="I41" s="15"/>
      <c r="J41" s="15"/>
      <c r="K41" s="15"/>
      <c r="L41" s="15"/>
    </row>
    <row r="42" spans="2:12" s="9" customFormat="1" ht="16.5" customHeight="1" x14ac:dyDescent="0.2">
      <c r="B42" s="15"/>
      <c r="C42" s="15"/>
      <c r="D42" s="15"/>
      <c r="E42" s="15"/>
      <c r="F42" s="15"/>
      <c r="G42" s="15"/>
      <c r="H42" s="15"/>
      <c r="I42" s="15"/>
      <c r="J42" s="15"/>
      <c r="K42" s="15"/>
      <c r="L42" s="15"/>
    </row>
    <row r="43" spans="2:12" s="9" customFormat="1" x14ac:dyDescent="0.2">
      <c r="B43" s="15"/>
      <c r="C43" s="15"/>
      <c r="D43" s="15"/>
      <c r="E43" s="15"/>
      <c r="F43" s="15"/>
      <c r="G43" s="15"/>
      <c r="H43" s="15"/>
      <c r="I43" s="15"/>
      <c r="J43" s="15"/>
      <c r="K43" s="15"/>
      <c r="L43" s="15"/>
    </row>
    <row r="44" spans="2:12" s="9" customFormat="1" x14ac:dyDescent="0.2"/>
    <row r="45" spans="2:12" s="10" customFormat="1" x14ac:dyDescent="0.2"/>
    <row r="46" spans="2:12" s="3" customFormat="1" ht="12.75" customHeight="1" x14ac:dyDescent="0.2">
      <c r="B46" s="1528"/>
      <c r="C46" s="1529"/>
      <c r="D46" s="1529"/>
      <c r="E46" s="1529"/>
      <c r="F46" s="1529"/>
      <c r="G46" s="1529"/>
      <c r="H46" s="1529"/>
      <c r="I46" s="1529"/>
      <c r="J46" s="1529"/>
      <c r="K46" s="1529"/>
      <c r="L46" s="107"/>
    </row>
  </sheetData>
  <mergeCells count="12">
    <mergeCell ref="B12:B16"/>
    <mergeCell ref="B17:B21"/>
    <mergeCell ref="B23:D23"/>
    <mergeCell ref="C37:I37"/>
    <mergeCell ref="B46:K46"/>
    <mergeCell ref="B3:I3"/>
    <mergeCell ref="B4:T4"/>
    <mergeCell ref="B5:AB5"/>
    <mergeCell ref="B6:AC6"/>
    <mergeCell ref="B8:B10"/>
    <mergeCell ref="D8:D10"/>
    <mergeCell ref="E8:S8"/>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20">
    <tabColor theme="0"/>
    <pageSetUpPr fitToPage="1"/>
  </sheetPr>
  <dimension ref="B1:AD56"/>
  <sheetViews>
    <sheetView zoomScaleNormal="100" workbookViewId="0"/>
  </sheetViews>
  <sheetFormatPr baseColWidth="10" defaultColWidth="11.42578125" defaultRowHeight="15" x14ac:dyDescent="0.2"/>
  <cols>
    <col min="1" max="1" width="0.7109375" style="615" customWidth="1"/>
    <col min="2" max="2" width="21.7109375" style="615" customWidth="1"/>
    <col min="3" max="3" width="0.5703125" style="615" customWidth="1"/>
    <col min="4" max="4" width="9.7109375" style="615" customWidth="1"/>
    <col min="5" max="5" width="0.7109375" style="615" customWidth="1"/>
    <col min="6" max="6" width="6.42578125" style="615" customWidth="1"/>
    <col min="7" max="7" width="5.5703125" style="615" customWidth="1"/>
    <col min="8" max="8" width="7.5703125" style="615" customWidth="1"/>
    <col min="9" max="9" width="6.140625" style="615" bestFit="1" customWidth="1"/>
    <col min="10" max="10" width="7.5703125" style="615" customWidth="1"/>
    <col min="11" max="11" width="6.140625" style="615" bestFit="1" customWidth="1"/>
    <col min="12" max="12" width="7.28515625" style="615" customWidth="1"/>
    <col min="13" max="13" width="5.7109375" style="615" customWidth="1"/>
    <col min="14" max="14" width="7.42578125" style="615" customWidth="1"/>
    <col min="15" max="15" width="6.140625" style="615" bestFit="1" customWidth="1"/>
    <col min="16" max="16" width="8.5703125" style="615" customWidth="1"/>
    <col min="17" max="17" width="6" style="615" customWidth="1"/>
    <col min="18" max="18" width="7.28515625" style="615" customWidth="1"/>
    <col min="19" max="19" width="6.140625" style="615" bestFit="1" customWidth="1"/>
    <col min="20" max="20" width="6.85546875" style="615" customWidth="1"/>
    <col min="21" max="21" width="5.42578125" style="615" customWidth="1"/>
    <col min="22" max="22" width="9.28515625" style="615" customWidth="1"/>
    <col min="23" max="23" width="6.7109375" style="615" customWidth="1"/>
    <col min="24" max="24" width="0.5703125" style="734" customWidth="1"/>
    <col min="25" max="25" width="10.42578125" style="734" customWidth="1"/>
    <col min="26" max="26" width="1.42578125" style="615" customWidth="1"/>
    <col min="27" max="16384" width="11.42578125" style="615"/>
  </cols>
  <sheetData>
    <row r="1" spans="2:30" s="613" customFormat="1" ht="9" customHeight="1" x14ac:dyDescent="0.2">
      <c r="C1" s="617"/>
      <c r="D1" s="617"/>
      <c r="E1" s="617"/>
      <c r="F1" s="718" t="s">
        <v>64</v>
      </c>
      <c r="G1" s="718"/>
      <c r="H1" s="718" t="s">
        <v>55</v>
      </c>
      <c r="I1" s="718"/>
      <c r="J1" s="718" t="s">
        <v>56</v>
      </c>
      <c r="K1" s="718"/>
      <c r="L1" s="718" t="s">
        <v>63</v>
      </c>
      <c r="M1" s="718"/>
      <c r="N1" s="718" t="s">
        <v>58</v>
      </c>
      <c r="O1" s="718"/>
      <c r="P1" s="718" t="s">
        <v>67</v>
      </c>
      <c r="Q1" s="718"/>
      <c r="R1" s="718" t="s">
        <v>66</v>
      </c>
      <c r="S1" s="718"/>
      <c r="T1" s="718" t="s">
        <v>65</v>
      </c>
      <c r="U1" s="718"/>
      <c r="X1" s="719"/>
      <c r="Y1" s="719"/>
    </row>
    <row r="2" spans="2:30" s="619" customFormat="1" ht="49.5" customHeight="1" x14ac:dyDescent="0.25">
      <c r="B2" s="720"/>
      <c r="C2" s="720"/>
      <c r="D2" s="720"/>
      <c r="E2" s="720"/>
      <c r="F2" s="720"/>
      <c r="G2" s="720"/>
      <c r="H2" s="720"/>
      <c r="I2" s="720"/>
      <c r="J2" s="720"/>
      <c r="K2" s="720"/>
      <c r="X2" s="667"/>
      <c r="Y2" s="667"/>
    </row>
    <row r="3" spans="2:30" s="621" customFormat="1" ht="18.75" customHeight="1" x14ac:dyDescent="0.2">
      <c r="B3" s="1480" t="s">
        <v>413</v>
      </c>
      <c r="C3" s="1480"/>
      <c r="D3" s="1480"/>
      <c r="E3" s="1480"/>
      <c r="F3" s="1480"/>
      <c r="G3" s="1480"/>
      <c r="H3" s="1480"/>
      <c r="I3" s="1480"/>
      <c r="J3" s="1480"/>
      <c r="K3" s="1480"/>
      <c r="L3" s="1480"/>
      <c r="M3" s="1480"/>
      <c r="N3" s="1480"/>
      <c r="O3" s="1480"/>
      <c r="P3" s="1480"/>
      <c r="Q3" s="1480"/>
      <c r="R3" s="1480"/>
      <c r="S3" s="1480"/>
      <c r="T3" s="1480"/>
      <c r="U3" s="1480"/>
      <c r="V3" s="1480"/>
      <c r="W3" s="1480"/>
      <c r="X3" s="1480"/>
      <c r="Y3" s="823"/>
    </row>
    <row r="4" spans="2:30" s="621" customFormat="1" ht="14.25" customHeight="1" x14ac:dyDescent="0.2">
      <c r="B4" s="1415" t="str">
        <f>porsaad!$B$6</f>
        <v>Situación a 31 de julio de 2024</v>
      </c>
      <c r="C4" s="1415"/>
      <c r="D4" s="1415"/>
      <c r="E4" s="1415"/>
      <c r="F4" s="1415"/>
      <c r="G4" s="1415"/>
      <c r="H4" s="1415"/>
      <c r="I4" s="1415"/>
      <c r="J4" s="1415"/>
      <c r="K4" s="1415"/>
      <c r="L4" s="1415"/>
      <c r="M4" s="1415"/>
      <c r="N4" s="1415"/>
      <c r="O4" s="1415"/>
      <c r="P4" s="1415"/>
      <c r="Q4" s="1415"/>
      <c r="R4" s="1415"/>
      <c r="S4" s="1415"/>
      <c r="T4" s="1415"/>
      <c r="U4" s="1415"/>
      <c r="V4" s="1415"/>
      <c r="W4" s="1415"/>
      <c r="X4" s="622"/>
      <c r="Y4" s="824"/>
    </row>
    <row r="5" spans="2:30" s="621" customFormat="1" ht="5.25" customHeight="1" x14ac:dyDescent="0.2">
      <c r="B5" s="825"/>
      <c r="C5" s="825"/>
      <c r="D5" s="825"/>
      <c r="E5" s="825"/>
      <c r="F5" s="825"/>
      <c r="G5" s="825"/>
      <c r="H5" s="825"/>
      <c r="I5" s="825"/>
      <c r="J5" s="825"/>
      <c r="K5" s="825"/>
      <c r="L5" s="825"/>
      <c r="M5" s="825"/>
      <c r="N5" s="825"/>
      <c r="O5" s="825"/>
      <c r="P5" s="825"/>
      <c r="Q5" s="825"/>
      <c r="R5" s="825"/>
      <c r="S5" s="825"/>
      <c r="T5" s="825"/>
      <c r="U5" s="825"/>
      <c r="V5" s="825"/>
      <c r="W5" s="825"/>
      <c r="X5" s="826"/>
      <c r="Y5" s="723"/>
    </row>
    <row r="6" spans="2:30" s="621" customFormat="1" ht="19.5" customHeight="1" x14ac:dyDescent="0.2">
      <c r="B6" s="623"/>
      <c r="C6" s="623"/>
      <c r="D6" s="668"/>
      <c r="E6" s="623"/>
      <c r="F6" s="1530" t="s">
        <v>52</v>
      </c>
      <c r="G6" s="1531"/>
      <c r="H6" s="1531"/>
      <c r="I6" s="1531"/>
      <c r="J6" s="1531"/>
      <c r="K6" s="1531"/>
      <c r="L6" s="1531"/>
      <c r="M6" s="1531"/>
      <c r="N6" s="1531"/>
      <c r="O6" s="1531"/>
      <c r="P6" s="1531"/>
      <c r="Q6" s="1531"/>
      <c r="R6" s="1531"/>
      <c r="S6" s="1531"/>
      <c r="T6" s="1531"/>
      <c r="U6" s="1531"/>
      <c r="V6" s="1531"/>
      <c r="W6" s="1532"/>
      <c r="X6" s="827"/>
      <c r="Y6" s="828"/>
    </row>
    <row r="7" spans="2:30" s="621" customFormat="1" ht="64.5" customHeight="1" x14ac:dyDescent="0.2">
      <c r="B7" s="1488" t="s">
        <v>12</v>
      </c>
      <c r="C7" s="625"/>
      <c r="D7" s="873" t="s">
        <v>245</v>
      </c>
      <c r="E7" s="625"/>
      <c r="F7" s="1533" t="s">
        <v>54</v>
      </c>
      <c r="G7" s="1534"/>
      <c r="H7" s="1535" t="s">
        <v>55</v>
      </c>
      <c r="I7" s="1536"/>
      <c r="J7" s="1537" t="s">
        <v>56</v>
      </c>
      <c r="K7" s="1538"/>
      <c r="L7" s="1537" t="s">
        <v>57</v>
      </c>
      <c r="M7" s="1539"/>
      <c r="N7" s="1538" t="s">
        <v>58</v>
      </c>
      <c r="O7" s="1538"/>
      <c r="P7" s="1537" t="s">
        <v>59</v>
      </c>
      <c r="Q7" s="1539"/>
      <c r="R7" s="1535" t="s">
        <v>60</v>
      </c>
      <c r="S7" s="1536"/>
      <c r="T7" s="1537" t="s">
        <v>61</v>
      </c>
      <c r="U7" s="1539"/>
      <c r="V7" s="1537" t="s">
        <v>0</v>
      </c>
      <c r="W7" s="1540"/>
      <c r="X7" s="627"/>
      <c r="Y7" s="857" t="s">
        <v>481</v>
      </c>
      <c r="AD7" s="829"/>
    </row>
    <row r="8" spans="2:30" s="626" customFormat="1" ht="20.25" customHeight="1" x14ac:dyDescent="0.2">
      <c r="B8" s="1489"/>
      <c r="C8" s="628"/>
      <c r="D8" s="864" t="s">
        <v>9</v>
      </c>
      <c r="E8" s="614"/>
      <c r="F8" s="865" t="s">
        <v>9</v>
      </c>
      <c r="G8" s="866" t="s">
        <v>28</v>
      </c>
      <c r="H8" s="867" t="s">
        <v>9</v>
      </c>
      <c r="I8" s="868" t="s">
        <v>28</v>
      </c>
      <c r="J8" s="866" t="s">
        <v>9</v>
      </c>
      <c r="K8" s="866" t="s">
        <v>28</v>
      </c>
      <c r="L8" s="866" t="s">
        <v>9</v>
      </c>
      <c r="M8" s="866" t="s">
        <v>28</v>
      </c>
      <c r="N8" s="861" t="s">
        <v>9</v>
      </c>
      <c r="O8" s="866" t="s">
        <v>28</v>
      </c>
      <c r="P8" s="866" t="s">
        <v>9</v>
      </c>
      <c r="Q8" s="867" t="s">
        <v>28</v>
      </c>
      <c r="R8" s="867" t="s">
        <v>9</v>
      </c>
      <c r="S8" s="868" t="s">
        <v>28</v>
      </c>
      <c r="T8" s="866" t="s">
        <v>9</v>
      </c>
      <c r="U8" s="869" t="s">
        <v>28</v>
      </c>
      <c r="V8" s="866" t="s">
        <v>9</v>
      </c>
      <c r="W8" s="870" t="s">
        <v>28</v>
      </c>
      <c r="X8" s="871"/>
      <c r="Y8" s="872" t="s">
        <v>9</v>
      </c>
    </row>
    <row r="9" spans="2:30" s="626" customFormat="1" ht="8.25" customHeight="1" x14ac:dyDescent="0.2">
      <c r="B9" s="630"/>
      <c r="C9" s="631"/>
      <c r="E9" s="631"/>
      <c r="F9" s="630"/>
      <c r="G9" s="630"/>
      <c r="H9" s="630"/>
      <c r="I9" s="630"/>
      <c r="J9" s="630"/>
      <c r="K9" s="630"/>
      <c r="L9" s="630"/>
      <c r="M9" s="630"/>
      <c r="N9" s="863"/>
      <c r="O9" s="630"/>
      <c r="P9" s="630"/>
      <c r="Q9" s="630"/>
      <c r="R9" s="630"/>
      <c r="S9" s="630"/>
      <c r="T9" s="630"/>
      <c r="U9" s="630"/>
      <c r="V9" s="830"/>
      <c r="W9" s="831"/>
      <c r="X9" s="630"/>
      <c r="Y9" s="630"/>
    </row>
    <row r="10" spans="2:30" s="631" customFormat="1" ht="18" customHeight="1" x14ac:dyDescent="0.2">
      <c r="B10" s="674" t="s">
        <v>8</v>
      </c>
      <c r="C10" s="633"/>
      <c r="D10" s="832">
        <v>287223</v>
      </c>
      <c r="E10" s="633"/>
      <c r="F10" s="675">
        <v>626</v>
      </c>
      <c r="G10" s="676">
        <v>0.14763663463942228</v>
      </c>
      <c r="H10" s="675">
        <v>134750</v>
      </c>
      <c r="I10" s="676">
        <v>31.77961105057852</v>
      </c>
      <c r="J10" s="675">
        <v>155297</v>
      </c>
      <c r="K10" s="676">
        <v>36.625441612776939</v>
      </c>
      <c r="L10" s="675">
        <v>14743</v>
      </c>
      <c r="M10" s="676">
        <v>3.4770078346469693</v>
      </c>
      <c r="N10" s="675">
        <v>28887</v>
      </c>
      <c r="O10" s="676">
        <v>6.8127467489281015</v>
      </c>
      <c r="P10" s="675">
        <v>5070</v>
      </c>
      <c r="Q10" s="676">
        <v>1.1957152358176852</v>
      </c>
      <c r="R10" s="675">
        <v>84629</v>
      </c>
      <c r="S10" s="676">
        <v>19.959010787379661</v>
      </c>
      <c r="T10" s="675">
        <v>12</v>
      </c>
      <c r="U10" s="676">
        <f t="shared" ref="U10:U27" si="0">T10*100/$V10</f>
        <v>2.8300952327045804E-3</v>
      </c>
      <c r="V10" s="833">
        <f>F10+H10+J10+L10+N10+P10+R10+T10</f>
        <v>424014</v>
      </c>
      <c r="W10" s="676">
        <f t="shared" ref="V10:W27" si="1">G10+I10+K10+M10+O10+Q10+S10+U10</f>
        <v>100.00000000000001</v>
      </c>
      <c r="X10" s="678"/>
      <c r="Y10" s="834">
        <f t="shared" ref="Y10:Y27" si="2">V10/D10</f>
        <v>1.4762536426400392</v>
      </c>
    </row>
    <row r="11" spans="2:30" s="633" customFormat="1" ht="18" customHeight="1" x14ac:dyDescent="0.2">
      <c r="B11" s="682" t="s">
        <v>7</v>
      </c>
      <c r="D11" s="835">
        <v>42372</v>
      </c>
      <c r="F11" s="683">
        <v>4262</v>
      </c>
      <c r="G11" s="684">
        <v>7.7735422328414829</v>
      </c>
      <c r="H11" s="683">
        <v>8617</v>
      </c>
      <c r="I11" s="684">
        <v>15.716708920787203</v>
      </c>
      <c r="J11" s="683">
        <v>5481</v>
      </c>
      <c r="K11" s="684">
        <v>9.9968993379174496</v>
      </c>
      <c r="L11" s="683">
        <v>1752</v>
      </c>
      <c r="M11" s="684">
        <v>3.1955058638991738</v>
      </c>
      <c r="N11" s="683">
        <v>4152</v>
      </c>
      <c r="O11" s="684">
        <v>7.5729111569117409</v>
      </c>
      <c r="P11" s="683">
        <v>9109</v>
      </c>
      <c r="Q11" s="684">
        <v>16.614077005854778</v>
      </c>
      <c r="R11" s="683">
        <v>21454</v>
      </c>
      <c r="S11" s="684">
        <v>39.130355481788172</v>
      </c>
      <c r="T11" s="683">
        <v>0</v>
      </c>
      <c r="U11" s="684">
        <f t="shared" si="0"/>
        <v>0</v>
      </c>
      <c r="V11" s="836">
        <f t="shared" si="1"/>
        <v>54827</v>
      </c>
      <c r="W11" s="684">
        <f t="shared" si="1"/>
        <v>100</v>
      </c>
      <c r="X11" s="678"/>
      <c r="Y11" s="837">
        <f t="shared" si="2"/>
        <v>1.293944114037572</v>
      </c>
    </row>
    <row r="12" spans="2:30" s="633" customFormat="1" ht="22.5" customHeight="1" x14ac:dyDescent="0.2">
      <c r="B12" s="682" t="s">
        <v>37</v>
      </c>
      <c r="D12" s="835">
        <v>31687</v>
      </c>
      <c r="F12" s="685">
        <v>7686</v>
      </c>
      <c r="G12" s="684">
        <v>18.138481144097796</v>
      </c>
      <c r="H12" s="685">
        <v>4803</v>
      </c>
      <c r="I12" s="684">
        <v>11.334780761787888</v>
      </c>
      <c r="J12" s="685">
        <v>7360</v>
      </c>
      <c r="K12" s="684">
        <v>17.369141454665598</v>
      </c>
      <c r="L12" s="685">
        <v>2257</v>
      </c>
      <c r="M12" s="684">
        <v>5.326379383584273</v>
      </c>
      <c r="N12" s="685">
        <v>3823</v>
      </c>
      <c r="O12" s="684">
        <v>9.0220418180960031</v>
      </c>
      <c r="P12" s="685">
        <v>4664</v>
      </c>
      <c r="Q12" s="684">
        <v>11.006749421815265</v>
      </c>
      <c r="R12" s="685">
        <v>11758</v>
      </c>
      <c r="S12" s="684">
        <v>27.74814744890735</v>
      </c>
      <c r="T12" s="685">
        <v>23</v>
      </c>
      <c r="U12" s="684">
        <f t="shared" si="0"/>
        <v>5.4278567045829992E-2</v>
      </c>
      <c r="V12" s="836">
        <f t="shared" si="1"/>
        <v>42374</v>
      </c>
      <c r="W12" s="684">
        <f t="shared" si="1"/>
        <v>100.00000000000001</v>
      </c>
      <c r="X12" s="678"/>
      <c r="Y12" s="837">
        <f t="shared" si="2"/>
        <v>1.3372676491936757</v>
      </c>
    </row>
    <row r="13" spans="2:30" s="633" customFormat="1" ht="18" customHeight="1" x14ac:dyDescent="0.2">
      <c r="B13" s="682" t="s">
        <v>38</v>
      </c>
      <c r="D13" s="835">
        <v>30585</v>
      </c>
      <c r="F13" s="683">
        <v>4781</v>
      </c>
      <c r="G13" s="684">
        <v>9.4019783288430911</v>
      </c>
      <c r="H13" s="683">
        <v>15486</v>
      </c>
      <c r="I13" s="684">
        <v>30.453678393738571</v>
      </c>
      <c r="J13" s="683">
        <v>2044</v>
      </c>
      <c r="K13" s="684">
        <v>4.0195866354643961</v>
      </c>
      <c r="L13" s="683">
        <v>1699</v>
      </c>
      <c r="M13" s="684">
        <v>3.3411339010048966</v>
      </c>
      <c r="N13" s="683">
        <v>2990</v>
      </c>
      <c r="O13" s="684">
        <v>5.8799236986489944</v>
      </c>
      <c r="P13" s="683">
        <v>754</v>
      </c>
      <c r="Q13" s="684">
        <v>1.4827633674853986</v>
      </c>
      <c r="R13" s="683">
        <v>23097</v>
      </c>
      <c r="S13" s="684">
        <v>45.420935674814658</v>
      </c>
      <c r="T13" s="683">
        <v>0</v>
      </c>
      <c r="U13" s="684">
        <f t="shared" si="0"/>
        <v>0</v>
      </c>
      <c r="V13" s="836">
        <f t="shared" si="1"/>
        <v>50851</v>
      </c>
      <c r="W13" s="684">
        <f t="shared" si="1"/>
        <v>100</v>
      </c>
      <c r="X13" s="678"/>
      <c r="Y13" s="837">
        <f t="shared" si="2"/>
        <v>1.6626123916952755</v>
      </c>
    </row>
    <row r="14" spans="2:30" s="633" customFormat="1" ht="18" customHeight="1" x14ac:dyDescent="0.2">
      <c r="B14" s="682" t="s">
        <v>6</v>
      </c>
      <c r="D14" s="835">
        <v>42857</v>
      </c>
      <c r="F14" s="683">
        <v>1892</v>
      </c>
      <c r="G14" s="684">
        <v>3.8277124764814179</v>
      </c>
      <c r="H14" s="683">
        <v>2579</v>
      </c>
      <c r="I14" s="684">
        <v>5.2175848186287404</v>
      </c>
      <c r="J14" s="683">
        <v>1047</v>
      </c>
      <c r="K14" s="684">
        <v>2.1181897266786702</v>
      </c>
      <c r="L14" s="683">
        <v>5624</v>
      </c>
      <c r="M14" s="684">
        <v>11.377936029456391</v>
      </c>
      <c r="N14" s="683">
        <v>4879</v>
      </c>
      <c r="O14" s="684">
        <v>9.8707236642456859</v>
      </c>
      <c r="P14" s="683">
        <v>14848</v>
      </c>
      <c r="Q14" s="684">
        <v>30.039045904226263</v>
      </c>
      <c r="R14" s="683">
        <v>18560</v>
      </c>
      <c r="S14" s="684">
        <v>37.548807380282831</v>
      </c>
      <c r="T14" s="683">
        <v>0</v>
      </c>
      <c r="U14" s="684">
        <f t="shared" si="0"/>
        <v>0</v>
      </c>
      <c r="V14" s="836">
        <f t="shared" si="1"/>
        <v>49429</v>
      </c>
      <c r="W14" s="684">
        <f t="shared" si="1"/>
        <v>100</v>
      </c>
      <c r="X14" s="678"/>
      <c r="Y14" s="837">
        <f t="shared" si="2"/>
        <v>1.1533471778239262</v>
      </c>
    </row>
    <row r="15" spans="2:30" s="633" customFormat="1" ht="18" customHeight="1" x14ac:dyDescent="0.2">
      <c r="B15" s="682" t="s">
        <v>5</v>
      </c>
      <c r="D15" s="835">
        <v>17828</v>
      </c>
      <c r="F15" s="685">
        <v>6773</v>
      </c>
      <c r="G15" s="684">
        <v>23.991357018879956</v>
      </c>
      <c r="H15" s="685">
        <v>3672</v>
      </c>
      <c r="I15" s="684">
        <v>13.006978144592823</v>
      </c>
      <c r="J15" s="685">
        <v>1483</v>
      </c>
      <c r="K15" s="684">
        <v>5.2530905741914919</v>
      </c>
      <c r="L15" s="685">
        <v>2243</v>
      </c>
      <c r="M15" s="684">
        <v>7.9451666607629914</v>
      </c>
      <c r="N15" s="685">
        <v>4749</v>
      </c>
      <c r="O15" s="684">
        <v>16.821933335694805</v>
      </c>
      <c r="P15" s="685">
        <v>202</v>
      </c>
      <c r="Q15" s="684">
        <v>0.71552548616768796</v>
      </c>
      <c r="R15" s="685">
        <v>9109</v>
      </c>
      <c r="S15" s="684">
        <v>32.26594877971025</v>
      </c>
      <c r="T15" s="685">
        <v>0</v>
      </c>
      <c r="U15" s="684">
        <f t="shared" si="0"/>
        <v>0</v>
      </c>
      <c r="V15" s="836">
        <f t="shared" si="1"/>
        <v>28231</v>
      </c>
      <c r="W15" s="684">
        <f t="shared" si="1"/>
        <v>100</v>
      </c>
      <c r="X15" s="678"/>
      <c r="Y15" s="837">
        <f t="shared" si="2"/>
        <v>1.5835203051379851</v>
      </c>
    </row>
    <row r="16" spans="2:30" s="744" customFormat="1" ht="18" customHeight="1" x14ac:dyDescent="0.2">
      <c r="B16" s="838" t="s">
        <v>4</v>
      </c>
      <c r="D16" s="839">
        <v>124986</v>
      </c>
      <c r="E16" s="822"/>
      <c r="F16" s="840">
        <v>13635</v>
      </c>
      <c r="G16" s="841">
        <v>7.9655323499342776</v>
      </c>
      <c r="H16" s="840">
        <v>27757</v>
      </c>
      <c r="I16" s="841">
        <v>16.21556886227545</v>
      </c>
      <c r="J16" s="840">
        <v>20877</v>
      </c>
      <c r="K16" s="841">
        <v>12.196290346136994</v>
      </c>
      <c r="L16" s="840">
        <v>8019</v>
      </c>
      <c r="M16" s="841">
        <v>4.6846794216445158</v>
      </c>
      <c r="N16" s="840">
        <v>8477</v>
      </c>
      <c r="O16" s="841">
        <v>4.9522418577479188</v>
      </c>
      <c r="P16" s="840">
        <v>54938</v>
      </c>
      <c r="Q16" s="841">
        <v>32.094639988316054</v>
      </c>
      <c r="R16" s="840">
        <v>34982</v>
      </c>
      <c r="S16" s="841">
        <v>20.436395501679566</v>
      </c>
      <c r="T16" s="840">
        <v>2490</v>
      </c>
      <c r="U16" s="841">
        <f t="shared" si="0"/>
        <v>1.4546516722652256</v>
      </c>
      <c r="V16" s="842">
        <f t="shared" si="1"/>
        <v>171175</v>
      </c>
      <c r="W16" s="841">
        <f t="shared" si="1"/>
        <v>100.00000000000001</v>
      </c>
      <c r="X16" s="843"/>
      <c r="Y16" s="837">
        <f t="shared" si="2"/>
        <v>1.3695533899796777</v>
      </c>
    </row>
    <row r="17" spans="2:25" s="744" customFormat="1" ht="18" customHeight="1" x14ac:dyDescent="0.2">
      <c r="B17" s="838" t="s">
        <v>40</v>
      </c>
      <c r="D17" s="839">
        <v>73974</v>
      </c>
      <c r="E17" s="822"/>
      <c r="F17" s="840">
        <v>9645</v>
      </c>
      <c r="G17" s="841">
        <v>9.6055213074264767</v>
      </c>
      <c r="H17" s="840">
        <v>29836</v>
      </c>
      <c r="I17" s="841">
        <v>29.71387596976427</v>
      </c>
      <c r="J17" s="840">
        <v>15576</v>
      </c>
      <c r="K17" s="841">
        <v>15.512244674388263</v>
      </c>
      <c r="L17" s="840">
        <v>3685</v>
      </c>
      <c r="M17" s="841">
        <v>3.6699166425989183</v>
      </c>
      <c r="N17" s="840">
        <v>12433</v>
      </c>
      <c r="O17" s="841">
        <v>12.382109529832389</v>
      </c>
      <c r="P17" s="840">
        <v>11006</v>
      </c>
      <c r="Q17" s="841">
        <v>10.960950493471831</v>
      </c>
      <c r="R17" s="840">
        <v>18209</v>
      </c>
      <c r="S17" s="841">
        <v>18.134467339235741</v>
      </c>
      <c r="T17" s="840">
        <v>21</v>
      </c>
      <c r="U17" s="841">
        <f t="shared" si="0"/>
        <v>2.0914043282110526E-2</v>
      </c>
      <c r="V17" s="842">
        <f t="shared" si="1"/>
        <v>100411</v>
      </c>
      <c r="W17" s="841">
        <f t="shared" si="1"/>
        <v>99.999999999999986</v>
      </c>
      <c r="X17" s="843"/>
      <c r="Y17" s="837">
        <f t="shared" si="2"/>
        <v>1.3573823235190743</v>
      </c>
    </row>
    <row r="18" spans="2:25" s="744" customFormat="1" ht="18" customHeight="1" x14ac:dyDescent="0.2">
      <c r="B18" s="838" t="s">
        <v>41</v>
      </c>
      <c r="D18" s="839">
        <v>217728</v>
      </c>
      <c r="E18" s="822"/>
      <c r="F18" s="840">
        <v>17</v>
      </c>
      <c r="G18" s="841">
        <v>6.3601331886714808E-3</v>
      </c>
      <c r="H18" s="840">
        <v>32890</v>
      </c>
      <c r="I18" s="841">
        <v>12.304987092670881</v>
      </c>
      <c r="J18" s="840">
        <v>33737</v>
      </c>
      <c r="K18" s="841">
        <v>12.621871375659396</v>
      </c>
      <c r="L18" s="840">
        <v>13920</v>
      </c>
      <c r="M18" s="841">
        <v>5.2078267050768829</v>
      </c>
      <c r="N18" s="840">
        <v>38202</v>
      </c>
      <c r="O18" s="841">
        <v>14.292341651389876</v>
      </c>
      <c r="P18" s="840">
        <v>23644</v>
      </c>
      <c r="Q18" s="841">
        <v>8.8458228889969703</v>
      </c>
      <c r="R18" s="840">
        <v>124792</v>
      </c>
      <c r="S18" s="841">
        <v>46.687867110628908</v>
      </c>
      <c r="T18" s="840">
        <v>88</v>
      </c>
      <c r="U18" s="841">
        <f t="shared" si="0"/>
        <v>3.2923042388417076E-2</v>
      </c>
      <c r="V18" s="842">
        <f t="shared" si="1"/>
        <v>267290</v>
      </c>
      <c r="W18" s="841">
        <f t="shared" si="1"/>
        <v>100</v>
      </c>
      <c r="X18" s="843"/>
      <c r="Y18" s="837">
        <f t="shared" si="2"/>
        <v>1.227632642563198</v>
      </c>
    </row>
    <row r="19" spans="2:25" s="744" customFormat="1" ht="18" customHeight="1" x14ac:dyDescent="0.2">
      <c r="B19" s="838" t="s">
        <v>3</v>
      </c>
      <c r="D19" s="839">
        <v>157089</v>
      </c>
      <c r="E19" s="822"/>
      <c r="F19" s="840">
        <v>1585</v>
      </c>
      <c r="G19" s="841">
        <v>0.64571586872209363</v>
      </c>
      <c r="H19" s="840">
        <v>88682</v>
      </c>
      <c r="I19" s="841">
        <v>36.128312094645246</v>
      </c>
      <c r="J19" s="840">
        <v>5765</v>
      </c>
      <c r="K19" s="841">
        <v>2.34861323860118</v>
      </c>
      <c r="L19" s="840">
        <v>9377</v>
      </c>
      <c r="M19" s="841">
        <v>3.8201121142000458</v>
      </c>
      <c r="N19" s="840">
        <v>13939</v>
      </c>
      <c r="O19" s="841">
        <v>5.6786331193168857</v>
      </c>
      <c r="P19" s="840">
        <v>23755</v>
      </c>
      <c r="Q19" s="841">
        <v>9.6775901965257631</v>
      </c>
      <c r="R19" s="840">
        <v>101703</v>
      </c>
      <c r="S19" s="841">
        <v>41.432959619333182</v>
      </c>
      <c r="T19" s="840">
        <v>658</v>
      </c>
      <c r="U19" s="841">
        <f t="shared" si="0"/>
        <v>0.26806374865560734</v>
      </c>
      <c r="V19" s="842">
        <f t="shared" si="1"/>
        <v>245464</v>
      </c>
      <c r="W19" s="841">
        <f t="shared" si="1"/>
        <v>100</v>
      </c>
      <c r="X19" s="843"/>
      <c r="Y19" s="837">
        <f t="shared" si="2"/>
        <v>1.5625791748626574</v>
      </c>
    </row>
    <row r="20" spans="2:25" s="633" customFormat="1" ht="18" customHeight="1" x14ac:dyDescent="0.2">
      <c r="B20" s="838" t="s">
        <v>2</v>
      </c>
      <c r="D20" s="835">
        <v>36097</v>
      </c>
      <c r="F20" s="683">
        <v>1631</v>
      </c>
      <c r="G20" s="684">
        <v>3.7833449315704013</v>
      </c>
      <c r="H20" s="683">
        <v>6769</v>
      </c>
      <c r="I20" s="684">
        <v>15.701693342611923</v>
      </c>
      <c r="J20" s="683">
        <v>935</v>
      </c>
      <c r="K20" s="684">
        <v>2.1688703317095803</v>
      </c>
      <c r="L20" s="683">
        <v>2365</v>
      </c>
      <c r="M20" s="684">
        <v>5.4859661331477616</v>
      </c>
      <c r="N20" s="683">
        <v>5318</v>
      </c>
      <c r="O20" s="684">
        <v>12.335884945488285</v>
      </c>
      <c r="P20" s="683">
        <v>19485</v>
      </c>
      <c r="Q20" s="684">
        <v>45.198329853862212</v>
      </c>
      <c r="R20" s="683">
        <v>6607</v>
      </c>
      <c r="S20" s="684">
        <v>15.325910461609835</v>
      </c>
      <c r="T20" s="683">
        <v>0</v>
      </c>
      <c r="U20" s="684">
        <f t="shared" si="0"/>
        <v>0</v>
      </c>
      <c r="V20" s="836">
        <f t="shared" si="1"/>
        <v>43110</v>
      </c>
      <c r="W20" s="684">
        <f t="shared" si="1"/>
        <v>100.00000000000001</v>
      </c>
      <c r="X20" s="678"/>
      <c r="Y20" s="837">
        <f t="shared" si="2"/>
        <v>1.1942820733024906</v>
      </c>
    </row>
    <row r="21" spans="2:25" s="633" customFormat="1" ht="18" customHeight="1" x14ac:dyDescent="0.2">
      <c r="B21" s="682" t="s">
        <v>35</v>
      </c>
      <c r="D21" s="835">
        <v>75568</v>
      </c>
      <c r="F21" s="683">
        <v>6065</v>
      </c>
      <c r="G21" s="684">
        <v>6.211339150383024</v>
      </c>
      <c r="H21" s="683">
        <v>15498</v>
      </c>
      <c r="I21" s="684">
        <v>15.871942976526975</v>
      </c>
      <c r="J21" s="683">
        <v>24979</v>
      </c>
      <c r="K21" s="684">
        <v>25.581704969071321</v>
      </c>
      <c r="L21" s="683">
        <v>8934</v>
      </c>
      <c r="M21" s="684">
        <v>9.1495637212731964</v>
      </c>
      <c r="N21" s="683">
        <v>6861</v>
      </c>
      <c r="O21" s="684">
        <v>7.0265454098562126</v>
      </c>
      <c r="P21" s="683">
        <v>16211</v>
      </c>
      <c r="Q21" s="684">
        <v>16.60214657326615</v>
      </c>
      <c r="R21" s="683">
        <v>18962</v>
      </c>
      <c r="S21" s="684">
        <v>19.419523985088688</v>
      </c>
      <c r="T21" s="683">
        <v>134</v>
      </c>
      <c r="U21" s="684">
        <f t="shared" si="0"/>
        <v>0.13723321453443119</v>
      </c>
      <c r="V21" s="836">
        <f t="shared" si="1"/>
        <v>97644</v>
      </c>
      <c r="W21" s="684">
        <f t="shared" si="1"/>
        <v>100</v>
      </c>
      <c r="X21" s="678"/>
      <c r="Y21" s="837">
        <f t="shared" si="2"/>
        <v>1.292134236713953</v>
      </c>
    </row>
    <row r="22" spans="2:25" s="633" customFormat="1" ht="21" customHeight="1" x14ac:dyDescent="0.2">
      <c r="B22" s="682" t="s">
        <v>42</v>
      </c>
      <c r="D22" s="835">
        <v>185725</v>
      </c>
      <c r="F22" s="683">
        <v>5509</v>
      </c>
      <c r="G22" s="684">
        <v>2.145976245846529</v>
      </c>
      <c r="H22" s="683">
        <v>77418</v>
      </c>
      <c r="I22" s="684">
        <v>30.157413142302882</v>
      </c>
      <c r="J22" s="683">
        <v>53689</v>
      </c>
      <c r="K22" s="684">
        <v>20.914016820340223</v>
      </c>
      <c r="L22" s="683">
        <v>18200</v>
      </c>
      <c r="M22" s="684">
        <v>7.0896292747153433</v>
      </c>
      <c r="N22" s="683">
        <v>24664</v>
      </c>
      <c r="O22" s="684">
        <v>9.6076162874494084</v>
      </c>
      <c r="P22" s="683">
        <v>27944</v>
      </c>
      <c r="Q22" s="684">
        <v>10.885307717178328</v>
      </c>
      <c r="R22" s="683">
        <v>49207</v>
      </c>
      <c r="S22" s="684">
        <v>19.16809822642406</v>
      </c>
      <c r="T22" s="683">
        <v>82</v>
      </c>
      <c r="U22" s="684">
        <f t="shared" si="0"/>
        <v>3.1942285743222977E-2</v>
      </c>
      <c r="V22" s="836">
        <f t="shared" si="1"/>
        <v>256713</v>
      </c>
      <c r="W22" s="684">
        <f t="shared" si="1"/>
        <v>100.00000000000001</v>
      </c>
      <c r="X22" s="678"/>
      <c r="Y22" s="837">
        <f t="shared" si="2"/>
        <v>1.3822210257100551</v>
      </c>
    </row>
    <row r="23" spans="2:25" s="633" customFormat="1" ht="18" customHeight="1" x14ac:dyDescent="0.2">
      <c r="B23" s="682" t="s">
        <v>43</v>
      </c>
      <c r="D23" s="835">
        <v>43686</v>
      </c>
      <c r="F23" s="683">
        <v>3687</v>
      </c>
      <c r="G23" s="684">
        <v>6.5480313282540363</v>
      </c>
      <c r="H23" s="683">
        <v>11863</v>
      </c>
      <c r="I23" s="684">
        <v>21.068428436961657</v>
      </c>
      <c r="J23" s="683">
        <v>3795</v>
      </c>
      <c r="K23" s="684">
        <v>6.739836965208589</v>
      </c>
      <c r="L23" s="683">
        <v>4080</v>
      </c>
      <c r="M23" s="684">
        <v>7.2459907293942143</v>
      </c>
      <c r="N23" s="683">
        <v>5194</v>
      </c>
      <c r="O23" s="684">
        <v>9.2244303550180256</v>
      </c>
      <c r="P23" s="683">
        <v>1565</v>
      </c>
      <c r="Q23" s="684">
        <v>2.7794057577210647</v>
      </c>
      <c r="R23" s="683">
        <v>26120</v>
      </c>
      <c r="S23" s="684">
        <v>46.388548493082567</v>
      </c>
      <c r="T23" s="683">
        <v>3</v>
      </c>
      <c r="U23" s="684">
        <f t="shared" si="0"/>
        <v>5.3279343598486868E-3</v>
      </c>
      <c r="V23" s="836">
        <f>F23+H23+J23+L23+N23+P23+R23+T23</f>
        <v>56307</v>
      </c>
      <c r="W23" s="684">
        <f t="shared" si="1"/>
        <v>100.00000000000001</v>
      </c>
      <c r="X23" s="678"/>
      <c r="Y23" s="837">
        <f t="shared" si="2"/>
        <v>1.2889026232660348</v>
      </c>
    </row>
    <row r="24" spans="2:25" s="633" customFormat="1" ht="22.5" customHeight="1" x14ac:dyDescent="0.2">
      <c r="B24" s="682" t="s">
        <v>44</v>
      </c>
      <c r="D24" s="835">
        <v>16254</v>
      </c>
      <c r="F24" s="685">
        <v>2175</v>
      </c>
      <c r="G24" s="686">
        <v>9.5701148413780963</v>
      </c>
      <c r="H24" s="685">
        <v>3455</v>
      </c>
      <c r="I24" s="684">
        <v>15.202182426189115</v>
      </c>
      <c r="J24" s="685">
        <v>1122</v>
      </c>
      <c r="K24" s="684">
        <v>4.9368592423109074</v>
      </c>
      <c r="L24" s="685">
        <v>748</v>
      </c>
      <c r="M24" s="684">
        <v>3.2912394948739383</v>
      </c>
      <c r="N24" s="685">
        <v>2492</v>
      </c>
      <c r="O24" s="684">
        <v>10.96493157917895</v>
      </c>
      <c r="P24" s="685">
        <v>2849</v>
      </c>
      <c r="Q24" s="684">
        <v>12.535750429005148</v>
      </c>
      <c r="R24" s="685">
        <v>9848</v>
      </c>
      <c r="S24" s="684">
        <v>43.331719980639768</v>
      </c>
      <c r="T24" s="685">
        <v>38</v>
      </c>
      <c r="U24" s="684">
        <f t="shared" si="0"/>
        <v>0.16720200642407709</v>
      </c>
      <c r="V24" s="844">
        <f t="shared" si="1"/>
        <v>22727</v>
      </c>
      <c r="W24" s="684">
        <f t="shared" si="1"/>
        <v>100</v>
      </c>
      <c r="X24" s="678"/>
      <c r="Y24" s="837">
        <f t="shared" si="2"/>
        <v>1.398240433124154</v>
      </c>
    </row>
    <row r="25" spans="2:25" s="633" customFormat="1" ht="18" customHeight="1" x14ac:dyDescent="0.2">
      <c r="B25" s="682" t="s">
        <v>45</v>
      </c>
      <c r="D25" s="835">
        <v>69516</v>
      </c>
      <c r="F25" s="685">
        <v>1083</v>
      </c>
      <c r="G25" s="686">
        <v>1.1011357050623773</v>
      </c>
      <c r="H25" s="685">
        <v>25558</v>
      </c>
      <c r="I25" s="684">
        <v>25.985989242829401</v>
      </c>
      <c r="J25" s="685">
        <v>5868</v>
      </c>
      <c r="K25" s="684">
        <v>5.9662643742437957</v>
      </c>
      <c r="L25" s="685">
        <v>7737</v>
      </c>
      <c r="M25" s="684">
        <v>7.8665622807641862</v>
      </c>
      <c r="N25" s="685">
        <v>13245</v>
      </c>
      <c r="O25" s="684">
        <v>13.466798165790571</v>
      </c>
      <c r="P25" s="685">
        <v>1335</v>
      </c>
      <c r="Q25" s="684">
        <v>1.3573556475145649</v>
      </c>
      <c r="R25" s="685">
        <v>36396</v>
      </c>
      <c r="S25" s="684">
        <v>37.00548025988023</v>
      </c>
      <c r="T25" s="685">
        <v>7131</v>
      </c>
      <c r="U25" s="684">
        <f t="shared" si="0"/>
        <v>7.2504143239148782</v>
      </c>
      <c r="V25" s="844">
        <f t="shared" si="1"/>
        <v>98353</v>
      </c>
      <c r="W25" s="684">
        <f t="shared" si="1"/>
        <v>100.00000000000001</v>
      </c>
      <c r="X25" s="678"/>
      <c r="Y25" s="837">
        <f t="shared" si="2"/>
        <v>1.414825363944991</v>
      </c>
    </row>
    <row r="26" spans="2:25" s="633" customFormat="1" ht="18" customHeight="1" x14ac:dyDescent="0.2">
      <c r="B26" s="682" t="s">
        <v>46</v>
      </c>
      <c r="D26" s="835">
        <v>9265</v>
      </c>
      <c r="F26" s="685">
        <v>1106</v>
      </c>
      <c r="G26" s="686">
        <v>7.8339708173962315</v>
      </c>
      <c r="H26" s="685">
        <v>3686</v>
      </c>
      <c r="I26" s="684">
        <v>26.10851395381782</v>
      </c>
      <c r="J26" s="685">
        <v>3732</v>
      </c>
      <c r="K26" s="684">
        <v>26.434339141521463</v>
      </c>
      <c r="L26" s="685">
        <v>1363</v>
      </c>
      <c r="M26" s="684">
        <v>9.6543419747839643</v>
      </c>
      <c r="N26" s="685">
        <v>1989</v>
      </c>
      <c r="O26" s="684">
        <v>14.088397790055248</v>
      </c>
      <c r="P26" s="685">
        <v>1036</v>
      </c>
      <c r="Q26" s="684">
        <v>7.3381498795863438</v>
      </c>
      <c r="R26" s="685">
        <v>1206</v>
      </c>
      <c r="S26" s="684">
        <v>8.5422864428389289</v>
      </c>
      <c r="T26" s="685">
        <v>0</v>
      </c>
      <c r="U26" s="684">
        <f t="shared" si="0"/>
        <v>0</v>
      </c>
      <c r="V26" s="844">
        <f t="shared" si="1"/>
        <v>14118</v>
      </c>
      <c r="W26" s="684">
        <f t="shared" si="1"/>
        <v>100</v>
      </c>
      <c r="X26" s="678"/>
      <c r="Y26" s="837">
        <f t="shared" si="2"/>
        <v>1.5237992444684296</v>
      </c>
    </row>
    <row r="27" spans="2:25" s="633" customFormat="1" ht="18" customHeight="1" x14ac:dyDescent="0.2">
      <c r="B27" s="682" t="s">
        <v>1</v>
      </c>
      <c r="D27" s="835">
        <v>3640</v>
      </c>
      <c r="F27" s="685">
        <v>676</v>
      </c>
      <c r="G27" s="686">
        <v>13.87805378772326</v>
      </c>
      <c r="H27" s="685">
        <v>782</v>
      </c>
      <c r="I27" s="684">
        <v>16.05419831656744</v>
      </c>
      <c r="J27" s="685">
        <v>1272</v>
      </c>
      <c r="K27" s="684">
        <v>26.113734346130158</v>
      </c>
      <c r="L27" s="685">
        <v>68</v>
      </c>
      <c r="M27" s="684">
        <v>1.3960172449189079</v>
      </c>
      <c r="N27" s="685">
        <v>224</v>
      </c>
      <c r="O27" s="684">
        <v>4.5986450420858143</v>
      </c>
      <c r="P27" s="685">
        <v>5</v>
      </c>
      <c r="Q27" s="684">
        <v>0.10264832683227264</v>
      </c>
      <c r="R27" s="685">
        <v>1844</v>
      </c>
      <c r="S27" s="684">
        <v>37.856702935742149</v>
      </c>
      <c r="T27" s="685">
        <v>0</v>
      </c>
      <c r="U27" s="684">
        <f t="shared" si="0"/>
        <v>0</v>
      </c>
      <c r="V27" s="836">
        <f t="shared" si="1"/>
        <v>4871</v>
      </c>
      <c r="W27" s="684">
        <f t="shared" si="1"/>
        <v>100</v>
      </c>
      <c r="X27" s="678"/>
      <c r="Y27" s="837">
        <f t="shared" si="2"/>
        <v>1.3381868131868131</v>
      </c>
    </row>
    <row r="28" spans="2:25" s="633" customFormat="1" ht="8.25" customHeight="1" x14ac:dyDescent="0.2">
      <c r="B28" s="688"/>
      <c r="D28" s="845"/>
      <c r="F28" s="689"/>
      <c r="G28" s="846"/>
      <c r="H28" s="689"/>
      <c r="I28" s="847"/>
      <c r="J28" s="689"/>
      <c r="K28" s="847"/>
      <c r="L28" s="689"/>
      <c r="M28" s="847"/>
      <c r="N28" s="689"/>
      <c r="O28" s="846"/>
      <c r="P28" s="689"/>
      <c r="Q28" s="846"/>
      <c r="R28" s="689"/>
      <c r="S28" s="846"/>
      <c r="T28" s="689"/>
      <c r="U28" s="846"/>
      <c r="V28" s="691"/>
      <c r="W28" s="847"/>
      <c r="X28" s="678"/>
      <c r="Y28" s="848"/>
    </row>
    <row r="29" spans="2:25" s="633" customFormat="1" ht="3" customHeight="1" x14ac:dyDescent="0.2">
      <c r="B29" s="630"/>
      <c r="C29" s="631"/>
      <c r="D29" s="849"/>
      <c r="E29" s="631"/>
      <c r="F29" s="630"/>
      <c r="G29" s="630"/>
      <c r="H29" s="630"/>
      <c r="I29" s="630"/>
      <c r="J29" s="630"/>
      <c r="K29" s="630"/>
      <c r="L29" s="630"/>
      <c r="M29" s="630"/>
      <c r="N29" s="630"/>
      <c r="O29" s="630"/>
      <c r="P29" s="630"/>
      <c r="Q29" s="630"/>
      <c r="R29" s="630"/>
      <c r="S29" s="630"/>
      <c r="T29" s="630"/>
      <c r="U29" s="630"/>
      <c r="V29" s="850"/>
      <c r="W29" s="630"/>
      <c r="X29" s="630"/>
      <c r="Y29" s="630"/>
    </row>
    <row r="30" spans="2:25" s="1231" customFormat="1" ht="20.25" customHeight="1" x14ac:dyDescent="0.2">
      <c r="B30" s="1255" t="s">
        <v>0</v>
      </c>
      <c r="D30" s="1272">
        <f>SUM(D10:D29)</f>
        <v>1466080</v>
      </c>
      <c r="F30" s="1256">
        <f>SUM(F10:F27)</f>
        <v>72834</v>
      </c>
      <c r="G30" s="1257">
        <f>F30*100/$V30</f>
        <v>3.5915812790416139</v>
      </c>
      <c r="H30" s="1256">
        <f>SUM(H10:H27)</f>
        <v>494101</v>
      </c>
      <c r="I30" s="1257">
        <f>H30*100/$V30</f>
        <v>24.365047938541622</v>
      </c>
      <c r="J30" s="1256">
        <f>SUM(J10:J27)</f>
        <v>344059</v>
      </c>
      <c r="K30" s="1257">
        <f>J30*100/$V30</f>
        <v>16.966195228681364</v>
      </c>
      <c r="L30" s="1256">
        <f>SUM(L10:L27)</f>
        <v>106814</v>
      </c>
      <c r="M30" s="1257">
        <f>L30*100/$V30</f>
        <v>5.2671988733222248</v>
      </c>
      <c r="N30" s="1256">
        <f>SUM(N10:N27)</f>
        <v>182518</v>
      </c>
      <c r="O30" s="1257">
        <f>N30*100/$V30</f>
        <v>9.000305240521147</v>
      </c>
      <c r="P30" s="1256">
        <f>SUM(P10:P27)</f>
        <v>218420</v>
      </c>
      <c r="Q30" s="1257">
        <f>P30*100/$V30</f>
        <v>10.77070026317749</v>
      </c>
      <c r="R30" s="1256">
        <f>SUM(R10:R27)</f>
        <v>598483</v>
      </c>
      <c r="S30" s="1257">
        <f>R30*100/$V30</f>
        <v>29.512320326010684</v>
      </c>
      <c r="T30" s="1256">
        <f>SUM(T10:T28)</f>
        <v>10680</v>
      </c>
      <c r="U30" s="1257">
        <f>T30*100/$V30</f>
        <v>0.52665085070385309</v>
      </c>
      <c r="V30" s="1256">
        <f>SUM(V10:V27)</f>
        <v>2027909</v>
      </c>
      <c r="W30" s="1257">
        <f>G30+I30+K30+M30+O30+Q30+S30+U30</f>
        <v>100</v>
      </c>
      <c r="X30" s="1273"/>
      <c r="Y30" s="1274">
        <f>(V30/D30)</f>
        <v>1.3832185146785987</v>
      </c>
    </row>
    <row r="31" spans="2:25" s="631" customFormat="1" ht="5.25" customHeight="1" x14ac:dyDescent="0.2">
      <c r="B31" s="644"/>
      <c r="C31" s="645"/>
      <c r="D31" s="646"/>
      <c r="E31" s="645"/>
      <c r="F31" s="646"/>
      <c r="G31" s="851"/>
      <c r="H31" s="646"/>
      <c r="I31" s="851"/>
      <c r="J31" s="646"/>
      <c r="K31" s="851"/>
      <c r="L31" s="646"/>
      <c r="M31" s="851"/>
      <c r="N31" s="646"/>
      <c r="O31" s="851"/>
      <c r="P31" s="646"/>
      <c r="Q31" s="851"/>
      <c r="R31" s="646"/>
      <c r="S31" s="851"/>
      <c r="T31" s="646"/>
      <c r="U31" s="851"/>
      <c r="V31" s="646"/>
      <c r="W31" s="851"/>
      <c r="X31" s="851"/>
      <c r="Y31" s="851"/>
    </row>
    <row r="32" spans="2:25" s="697" customFormat="1" ht="18.75" customHeight="1" x14ac:dyDescent="0.2">
      <c r="B32" s="852" t="s">
        <v>39</v>
      </c>
      <c r="C32" s="853"/>
      <c r="D32" s="853"/>
      <c r="E32" s="853"/>
      <c r="F32" s="853"/>
      <c r="G32" s="853"/>
      <c r="H32" s="853"/>
      <c r="I32" s="853"/>
      <c r="J32" s="853"/>
      <c r="K32" s="853"/>
      <c r="L32" s="853"/>
      <c r="N32" s="853"/>
      <c r="O32" s="853"/>
      <c r="P32" s="853"/>
      <c r="Q32" s="853"/>
      <c r="R32" s="853"/>
      <c r="S32" s="853"/>
      <c r="T32" s="853"/>
      <c r="U32" s="853"/>
      <c r="V32" s="853"/>
      <c r="W32" s="853"/>
    </row>
    <row r="33" spans="2:25" s="854" customFormat="1" x14ac:dyDescent="0.25">
      <c r="B33" s="698" t="s">
        <v>47</v>
      </c>
      <c r="X33" s="697"/>
      <c r="Y33" s="697"/>
    </row>
    <row r="34" spans="2:25" s="854" customFormat="1" x14ac:dyDescent="0.2">
      <c r="X34" s="697"/>
      <c r="Y34" s="697"/>
    </row>
    <row r="35" spans="2:25" s="854" customFormat="1" x14ac:dyDescent="0.2">
      <c r="X35" s="697"/>
      <c r="Y35" s="697"/>
    </row>
    <row r="36" spans="2:25" s="854" customFormat="1" x14ac:dyDescent="0.2">
      <c r="D36" s="855"/>
      <c r="T36" s="697"/>
      <c r="U36" s="697"/>
    </row>
    <row r="37" spans="2:25" s="854" customFormat="1" x14ac:dyDescent="0.2">
      <c r="T37" s="697"/>
      <c r="U37" s="697"/>
    </row>
    <row r="38" spans="2:25" s="854" customFormat="1" x14ac:dyDescent="0.2">
      <c r="T38" s="697"/>
      <c r="U38" s="697"/>
    </row>
    <row r="39" spans="2:25" s="854" customFormat="1" x14ac:dyDescent="0.2">
      <c r="T39" s="697"/>
      <c r="U39" s="697"/>
    </row>
    <row r="40" spans="2:25" s="854" customFormat="1" x14ac:dyDescent="0.2">
      <c r="T40" s="697"/>
      <c r="U40" s="697"/>
    </row>
    <row r="41" spans="2:25" s="854" customFormat="1" x14ac:dyDescent="0.2">
      <c r="T41" s="697"/>
      <c r="U41" s="697"/>
    </row>
    <row r="42" spans="2:25" x14ac:dyDescent="0.2">
      <c r="T42" s="734"/>
      <c r="U42" s="734"/>
      <c r="X42" s="615"/>
      <c r="Y42" s="615"/>
    </row>
    <row r="43" spans="2:25" x14ac:dyDescent="0.2">
      <c r="T43" s="734"/>
      <c r="U43" s="734"/>
      <c r="X43" s="615"/>
      <c r="Y43" s="615"/>
    </row>
    <row r="44" spans="2:25" x14ac:dyDescent="0.2">
      <c r="T44" s="734"/>
      <c r="U44" s="734"/>
      <c r="X44" s="615"/>
      <c r="Y44" s="615"/>
    </row>
    <row r="45" spans="2:25" x14ac:dyDescent="0.2">
      <c r="T45" s="734"/>
      <c r="U45" s="734"/>
      <c r="X45" s="615"/>
      <c r="Y45" s="615"/>
    </row>
    <row r="46" spans="2:25" x14ac:dyDescent="0.2">
      <c r="T46" s="734"/>
      <c r="U46" s="734"/>
      <c r="X46" s="615"/>
      <c r="Y46" s="615"/>
    </row>
    <row r="47" spans="2:25" x14ac:dyDescent="0.2">
      <c r="T47" s="734"/>
      <c r="U47" s="734"/>
      <c r="X47" s="615"/>
      <c r="Y47" s="615"/>
    </row>
    <row r="48" spans="2:25" x14ac:dyDescent="0.2">
      <c r="T48" s="734"/>
      <c r="U48" s="734"/>
      <c r="X48" s="615"/>
      <c r="Y48" s="615"/>
    </row>
    <row r="49" spans="20:25" x14ac:dyDescent="0.2">
      <c r="T49" s="734"/>
      <c r="U49" s="734"/>
      <c r="X49" s="615"/>
      <c r="Y49" s="615"/>
    </row>
    <row r="50" spans="20:25" x14ac:dyDescent="0.2">
      <c r="T50" s="734"/>
      <c r="U50" s="734"/>
      <c r="X50" s="615"/>
      <c r="Y50" s="615"/>
    </row>
    <row r="51" spans="20:25" x14ac:dyDescent="0.2">
      <c r="T51" s="734"/>
      <c r="U51" s="734"/>
      <c r="X51" s="615"/>
      <c r="Y51" s="615"/>
    </row>
    <row r="52" spans="20:25" x14ac:dyDescent="0.2">
      <c r="T52" s="734"/>
      <c r="U52" s="734"/>
      <c r="X52" s="615"/>
      <c r="Y52" s="615"/>
    </row>
    <row r="53" spans="20:25" x14ac:dyDescent="0.2">
      <c r="T53" s="734"/>
      <c r="U53" s="734"/>
      <c r="X53" s="615"/>
      <c r="Y53" s="615"/>
    </row>
    <row r="54" spans="20:25" x14ac:dyDescent="0.2">
      <c r="T54" s="734"/>
      <c r="U54" s="734"/>
      <c r="X54" s="615"/>
      <c r="Y54" s="615"/>
    </row>
    <row r="55" spans="20:25" x14ac:dyDescent="0.2">
      <c r="T55" s="734"/>
      <c r="U55" s="734"/>
      <c r="X55" s="615"/>
      <c r="Y55" s="615"/>
    </row>
    <row r="56" spans="20:25" x14ac:dyDescent="0.2">
      <c r="T56" s="734"/>
      <c r="U56" s="734"/>
      <c r="X56" s="615"/>
      <c r="Y56" s="615"/>
    </row>
  </sheetData>
  <mergeCells count="13">
    <mergeCell ref="B3:X3"/>
    <mergeCell ref="B4:W4"/>
    <mergeCell ref="F6:W6"/>
    <mergeCell ref="B7:B8"/>
    <mergeCell ref="F7:G7"/>
    <mergeCell ref="H7:I7"/>
    <mergeCell ref="J7:K7"/>
    <mergeCell ref="L7:M7"/>
    <mergeCell ref="N7:O7"/>
    <mergeCell ref="P7:Q7"/>
    <mergeCell ref="R7:S7"/>
    <mergeCell ref="T7:U7"/>
    <mergeCell ref="V7:W7"/>
  </mergeCells>
  <printOptions horizontalCentered="1"/>
  <pageMargins left="0" right="0" top="0.43307086614173229" bottom="0.43307086614173229" header="0" footer="0"/>
  <pageSetup paperSize="9" scale="88"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2">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2: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2">
      <c r="B2" s="18"/>
      <c r="C2" s="18"/>
      <c r="D2" s="18"/>
      <c r="E2" s="18"/>
      <c r="F2" s="18"/>
      <c r="G2" s="18"/>
      <c r="H2" s="18"/>
      <c r="I2" s="18"/>
      <c r="J2" s="18"/>
      <c r="K2" s="18"/>
      <c r="X2" s="17"/>
      <c r="Y2" s="17"/>
    </row>
    <row r="3" spans="2:25" s="217" customFormat="1" ht="21" x14ac:dyDescent="0.2">
      <c r="B3" s="1494" t="s">
        <v>414</v>
      </c>
      <c r="C3" s="1494"/>
      <c r="D3" s="1494"/>
      <c r="E3" s="1494"/>
      <c r="F3" s="1494"/>
      <c r="G3" s="1494"/>
      <c r="H3" s="1494"/>
      <c r="I3" s="1494"/>
      <c r="J3" s="1494"/>
      <c r="K3" s="1494"/>
      <c r="L3" s="1494"/>
      <c r="M3" s="1494"/>
      <c r="N3" s="1494"/>
      <c r="O3" s="1494"/>
      <c r="P3" s="1494"/>
      <c r="Q3" s="1494"/>
      <c r="R3" s="1494"/>
      <c r="S3" s="1494"/>
      <c r="T3" s="1494"/>
      <c r="U3" s="1494"/>
      <c r="V3" s="1494"/>
      <c r="W3" s="1494"/>
      <c r="X3" s="1494"/>
      <c r="Y3" s="218"/>
    </row>
    <row r="4" spans="2:25" s="217" customFormat="1" ht="14.25" customHeight="1" x14ac:dyDescent="0.2">
      <c r="B4" s="1415" t="str">
        <f>porsaad!$B$6</f>
        <v>Situación a 31 de julio de 2024</v>
      </c>
      <c r="C4" s="1415"/>
      <c r="D4" s="1415"/>
      <c r="E4" s="1415"/>
      <c r="F4" s="1415"/>
      <c r="G4" s="1415"/>
      <c r="H4" s="1415"/>
      <c r="I4" s="1415"/>
      <c r="J4" s="1415"/>
      <c r="K4" s="1415"/>
      <c r="L4" s="1415"/>
      <c r="M4" s="1415"/>
      <c r="N4" s="1415"/>
      <c r="O4" s="1415"/>
      <c r="P4" s="1415"/>
      <c r="Q4" s="1415"/>
      <c r="R4" s="1415"/>
      <c r="S4" s="1415"/>
      <c r="T4" s="1415"/>
      <c r="U4" s="1415"/>
      <c r="V4" s="1415"/>
      <c r="W4" s="1415"/>
      <c r="X4" s="216"/>
      <c r="Y4" s="216"/>
    </row>
    <row r="5" spans="2:25" s="4" customFormat="1" ht="5.25" customHeight="1" x14ac:dyDescent="0.2">
      <c r="B5" s="19"/>
      <c r="C5" s="19"/>
      <c r="D5" s="19"/>
      <c r="E5" s="19"/>
      <c r="F5" s="19"/>
      <c r="G5" s="19"/>
      <c r="H5" s="19"/>
      <c r="I5" s="19"/>
      <c r="J5" s="19"/>
      <c r="K5" s="19"/>
      <c r="L5" s="19"/>
      <c r="M5" s="19"/>
      <c r="N5" s="19"/>
      <c r="O5" s="19"/>
      <c r="P5" s="19"/>
      <c r="Q5" s="19"/>
      <c r="R5" s="19"/>
      <c r="S5" s="19"/>
      <c r="T5" s="19"/>
      <c r="U5" s="19"/>
      <c r="V5" s="19"/>
      <c r="W5" s="19"/>
      <c r="X5" s="20"/>
      <c r="Y5" s="20"/>
    </row>
    <row r="6" spans="2:25" s="132" customFormat="1" ht="19.5" customHeight="1" x14ac:dyDescent="0.2">
      <c r="B6" s="133"/>
      <c r="C6" s="133"/>
      <c r="D6" s="133"/>
      <c r="E6" s="133"/>
      <c r="F6" s="1497" t="s">
        <v>52</v>
      </c>
      <c r="G6" s="1497"/>
      <c r="H6" s="1497"/>
      <c r="I6" s="1497"/>
      <c r="J6" s="1497"/>
      <c r="K6" s="1497"/>
      <c r="L6" s="1497"/>
      <c r="M6" s="1497"/>
      <c r="N6" s="1497"/>
      <c r="O6" s="1497"/>
      <c r="P6" s="1497"/>
      <c r="Q6" s="1497"/>
      <c r="R6" s="1497"/>
      <c r="S6" s="1497"/>
      <c r="T6" s="1497"/>
      <c r="U6" s="1497"/>
      <c r="V6" s="1497"/>
      <c r="W6" s="1497"/>
      <c r="X6" s="192"/>
      <c r="Y6" s="192"/>
    </row>
    <row r="7" spans="2:25" s="132" customFormat="1" ht="64.5" customHeight="1" x14ac:dyDescent="0.2">
      <c r="B7" s="1498" t="s">
        <v>12</v>
      </c>
      <c r="C7" s="155"/>
      <c r="D7" s="156" t="s">
        <v>53</v>
      </c>
      <c r="E7" s="155"/>
      <c r="F7" s="1499" t="s">
        <v>168</v>
      </c>
      <c r="G7" s="1499"/>
      <c r="H7" s="1499" t="s">
        <v>59</v>
      </c>
      <c r="I7" s="1499"/>
      <c r="J7" s="1499" t="s">
        <v>60</v>
      </c>
      <c r="K7" s="1499"/>
      <c r="L7" s="1499" t="s">
        <v>152</v>
      </c>
      <c r="M7" s="1499"/>
      <c r="N7" s="1499" t="s">
        <v>0</v>
      </c>
      <c r="O7" s="1499"/>
      <c r="P7" s="156"/>
      <c r="Q7" s="156" t="s">
        <v>62</v>
      </c>
      <c r="R7" s="133"/>
      <c r="S7" s="133"/>
      <c r="T7" s="133"/>
      <c r="U7" s="133"/>
      <c r="V7" s="133"/>
      <c r="W7" s="133"/>
    </row>
    <row r="8" spans="2:25" s="189" customFormat="1" ht="20.25" customHeight="1" x14ac:dyDescent="0.2">
      <c r="B8" s="1498"/>
      <c r="C8" s="157"/>
      <c r="D8" s="156" t="s">
        <v>9</v>
      </c>
      <c r="E8" s="157"/>
      <c r="F8" s="156" t="s">
        <v>9</v>
      </c>
      <c r="G8" s="156" t="s">
        <v>28</v>
      </c>
      <c r="H8" s="156" t="s">
        <v>9</v>
      </c>
      <c r="I8" s="156" t="s">
        <v>28</v>
      </c>
      <c r="J8" s="156" t="s">
        <v>9</v>
      </c>
      <c r="K8" s="156" t="s">
        <v>28</v>
      </c>
      <c r="L8" s="156" t="s">
        <v>9</v>
      </c>
      <c r="M8" s="156" t="s">
        <v>28</v>
      </c>
      <c r="N8" s="156" t="s">
        <v>9</v>
      </c>
      <c r="O8" s="156" t="s">
        <v>28</v>
      </c>
      <c r="P8" s="156"/>
      <c r="Q8" s="156" t="s">
        <v>9</v>
      </c>
      <c r="R8" s="155"/>
      <c r="S8" s="155"/>
      <c r="T8" s="155"/>
      <c r="U8" s="155"/>
      <c r="V8" s="155"/>
      <c r="W8" s="155"/>
    </row>
    <row r="9" spans="2:25" s="190" customFormat="1" ht="8.25" customHeight="1" x14ac:dyDescent="0.2">
      <c r="B9" s="158"/>
      <c r="C9" s="159"/>
      <c r="D9" s="160"/>
      <c r="E9" s="159"/>
      <c r="F9" s="161"/>
      <c r="G9" s="161"/>
      <c r="H9" s="161"/>
      <c r="I9" s="161"/>
      <c r="J9" s="161"/>
      <c r="K9" s="161"/>
      <c r="L9" s="161"/>
      <c r="M9" s="161"/>
      <c r="N9" s="161"/>
      <c r="O9" s="161"/>
      <c r="P9" s="161"/>
      <c r="Q9" s="161"/>
      <c r="R9" s="157"/>
      <c r="S9" s="157"/>
      <c r="T9" s="157"/>
      <c r="U9" s="157"/>
      <c r="V9" s="157"/>
      <c r="W9" s="157"/>
    </row>
    <row r="10" spans="2:25" s="191" customFormat="1" ht="18" customHeight="1" x14ac:dyDescent="0.2">
      <c r="B10" s="146" t="s">
        <v>8</v>
      </c>
      <c r="C10" s="159"/>
      <c r="D10" s="163">
        <f>'41benpresaad'!D10</f>
        <v>287223</v>
      </c>
      <c r="E10" s="162"/>
      <c r="F10" s="164">
        <f>'41benpresaad'!F10+'41benpresaad'!H10+'41benpresaad'!J10+'41benpresaad'!L10+'41benpresaad'!N10</f>
        <v>334303</v>
      </c>
      <c r="G10" s="165">
        <f t="shared" ref="G10:G27" si="0">F10*100/$N10</f>
        <v>78.842443881569949</v>
      </c>
      <c r="H10" s="164">
        <f>'41benpresaad'!P10</f>
        <v>5070</v>
      </c>
      <c r="I10" s="165">
        <f t="shared" ref="I10:I27" si="1">H10*100/$N10</f>
        <v>1.1957152358176852</v>
      </c>
      <c r="J10" s="164">
        <f>'41benpresaad'!R10</f>
        <v>84629</v>
      </c>
      <c r="K10" s="165">
        <f t="shared" ref="K10:K27" si="2">J10*100/$N10</f>
        <v>19.959010787379661</v>
      </c>
      <c r="L10" s="164">
        <f>'41benpresaad'!T10</f>
        <v>12</v>
      </c>
      <c r="M10" s="165">
        <f t="shared" ref="M10:M27" si="3">L10*100/$N10</f>
        <v>2.8300952327045804E-3</v>
      </c>
      <c r="N10" s="164">
        <f>F10+H10+J10+L10</f>
        <v>424014</v>
      </c>
      <c r="O10" s="165">
        <f>G10+I10+K10+M10</f>
        <v>100.00000000000001</v>
      </c>
      <c r="P10" s="166"/>
      <c r="Q10" s="166">
        <f t="shared" ref="Q10:Q27" si="4">N10/D10</f>
        <v>1.4762536426400392</v>
      </c>
      <c r="R10" s="162"/>
      <c r="S10" s="162"/>
      <c r="T10" s="162"/>
      <c r="U10" s="162"/>
      <c r="V10" s="162"/>
      <c r="W10" s="162"/>
    </row>
    <row r="11" spans="2:25" s="191" customFormat="1" ht="18" customHeight="1" x14ac:dyDescent="0.2">
      <c r="B11" s="146" t="s">
        <v>7</v>
      </c>
      <c r="C11" s="159"/>
      <c r="D11" s="163">
        <f>'41benpresaad'!D11</f>
        <v>42372</v>
      </c>
      <c r="E11" s="162"/>
      <c r="F11" s="164">
        <f>'41benpresaad'!F11+'41benpresaad'!H11+'41benpresaad'!J11+'41benpresaad'!L11+'41benpresaad'!N11</f>
        <v>24264</v>
      </c>
      <c r="G11" s="165">
        <f t="shared" si="0"/>
        <v>44.255567512357054</v>
      </c>
      <c r="H11" s="164">
        <f>'41benpresaad'!P11</f>
        <v>9109</v>
      </c>
      <c r="I11" s="165">
        <f t="shared" si="1"/>
        <v>16.614077005854778</v>
      </c>
      <c r="J11" s="164">
        <f>'41benpresaad'!R11</f>
        <v>21454</v>
      </c>
      <c r="K11" s="165">
        <f t="shared" si="2"/>
        <v>39.130355481788172</v>
      </c>
      <c r="L11" s="164">
        <f>'41benpresaad'!T11</f>
        <v>0</v>
      </c>
      <c r="M11" s="165">
        <f t="shared" si="3"/>
        <v>0</v>
      </c>
      <c r="N11" s="164">
        <f t="shared" ref="N11:N27" si="5">F11+H11+J11+L11</f>
        <v>54827</v>
      </c>
      <c r="O11" s="165">
        <f t="shared" ref="O11:O27" si="6">G11+I11+K11+M11</f>
        <v>100</v>
      </c>
      <c r="P11" s="166"/>
      <c r="Q11" s="166">
        <f t="shared" si="4"/>
        <v>1.293944114037572</v>
      </c>
      <c r="R11" s="162"/>
      <c r="S11" s="162"/>
      <c r="T11" s="162"/>
      <c r="U11" s="162"/>
      <c r="V11" s="162"/>
      <c r="W11" s="162"/>
    </row>
    <row r="12" spans="2:25" s="191" customFormat="1" ht="22.5" customHeight="1" x14ac:dyDescent="0.2">
      <c r="B12" s="146" t="s">
        <v>37</v>
      </c>
      <c r="C12" s="159"/>
      <c r="D12" s="163">
        <f>'41benpresaad'!D12</f>
        <v>31687</v>
      </c>
      <c r="E12" s="162"/>
      <c r="F12" s="163">
        <f>'41benpresaad'!F12+'41benpresaad'!H12+'41benpresaad'!J12+'41benpresaad'!L12+'41benpresaad'!N12</f>
        <v>25929</v>
      </c>
      <c r="G12" s="165">
        <f t="shared" si="0"/>
        <v>61.190824562231555</v>
      </c>
      <c r="H12" s="164">
        <f>'41benpresaad'!P12</f>
        <v>4664</v>
      </c>
      <c r="I12" s="165">
        <f t="shared" si="1"/>
        <v>11.006749421815265</v>
      </c>
      <c r="J12" s="164">
        <f>'41benpresaad'!R12</f>
        <v>11758</v>
      </c>
      <c r="K12" s="165">
        <f t="shared" si="2"/>
        <v>27.74814744890735</v>
      </c>
      <c r="L12" s="164">
        <f>'41benpresaad'!T12</f>
        <v>23</v>
      </c>
      <c r="M12" s="165">
        <f t="shared" si="3"/>
        <v>5.4278567045829992E-2</v>
      </c>
      <c r="N12" s="164">
        <f t="shared" si="5"/>
        <v>42374</v>
      </c>
      <c r="O12" s="165">
        <f t="shared" si="6"/>
        <v>99.999999999999986</v>
      </c>
      <c r="P12" s="166"/>
      <c r="Q12" s="166">
        <f t="shared" si="4"/>
        <v>1.3372676491936757</v>
      </c>
      <c r="R12" s="162"/>
      <c r="S12" s="162"/>
      <c r="T12" s="162"/>
      <c r="U12" s="162"/>
      <c r="V12" s="162"/>
      <c r="W12" s="162"/>
    </row>
    <row r="13" spans="2:25" s="191" customFormat="1" ht="18" customHeight="1" x14ac:dyDescent="0.2">
      <c r="B13" s="146" t="s">
        <v>38</v>
      </c>
      <c r="C13" s="159"/>
      <c r="D13" s="163">
        <f>'41benpresaad'!D13</f>
        <v>30585</v>
      </c>
      <c r="E13" s="162"/>
      <c r="F13" s="164">
        <f>'41benpresaad'!F13+'41benpresaad'!H13+'41benpresaad'!J13+'41benpresaad'!L13+'41benpresaad'!N13</f>
        <v>27000</v>
      </c>
      <c r="G13" s="165">
        <f t="shared" si="0"/>
        <v>53.096300957699945</v>
      </c>
      <c r="H13" s="164">
        <f>'41benpresaad'!P13</f>
        <v>754</v>
      </c>
      <c r="I13" s="165">
        <f t="shared" si="1"/>
        <v>1.4827633674853986</v>
      </c>
      <c r="J13" s="164">
        <f>'41benpresaad'!R13</f>
        <v>23097</v>
      </c>
      <c r="K13" s="165">
        <f t="shared" si="2"/>
        <v>45.420935674814658</v>
      </c>
      <c r="L13" s="164">
        <f>'41benpresaad'!T13</f>
        <v>0</v>
      </c>
      <c r="M13" s="165">
        <f t="shared" si="3"/>
        <v>0</v>
      </c>
      <c r="N13" s="164">
        <f t="shared" si="5"/>
        <v>50851</v>
      </c>
      <c r="O13" s="165">
        <f t="shared" si="6"/>
        <v>100</v>
      </c>
      <c r="P13" s="166"/>
      <c r="Q13" s="166">
        <f t="shared" si="4"/>
        <v>1.6626123916952755</v>
      </c>
      <c r="R13" s="162"/>
      <c r="S13" s="162"/>
      <c r="T13" s="162"/>
      <c r="U13" s="162"/>
      <c r="V13" s="162"/>
      <c r="W13" s="162"/>
    </row>
    <row r="14" spans="2:25" s="191" customFormat="1" ht="18" customHeight="1" x14ac:dyDescent="0.2">
      <c r="B14" s="146" t="s">
        <v>6</v>
      </c>
      <c r="C14" s="159"/>
      <c r="D14" s="163">
        <f>'41benpresaad'!D14</f>
        <v>42857</v>
      </c>
      <c r="E14" s="162"/>
      <c r="F14" s="164">
        <f>'41benpresaad'!F14+'41benpresaad'!H14+'41benpresaad'!J14+'41benpresaad'!L14+'41benpresaad'!N14</f>
        <v>16021</v>
      </c>
      <c r="G14" s="165">
        <f t="shared" si="0"/>
        <v>32.412146715490906</v>
      </c>
      <c r="H14" s="164">
        <f>'41benpresaad'!P14</f>
        <v>14848</v>
      </c>
      <c r="I14" s="165">
        <f t="shared" si="1"/>
        <v>30.039045904226263</v>
      </c>
      <c r="J14" s="164">
        <f>'41benpresaad'!R14</f>
        <v>18560</v>
      </c>
      <c r="K14" s="165">
        <f t="shared" si="2"/>
        <v>37.548807380282831</v>
      </c>
      <c r="L14" s="164">
        <f>'41benpresaad'!T14</f>
        <v>0</v>
      </c>
      <c r="M14" s="165">
        <f t="shared" si="3"/>
        <v>0</v>
      </c>
      <c r="N14" s="164">
        <f t="shared" si="5"/>
        <v>49429</v>
      </c>
      <c r="O14" s="165">
        <f t="shared" si="6"/>
        <v>100</v>
      </c>
      <c r="P14" s="166"/>
      <c r="Q14" s="166">
        <f t="shared" si="4"/>
        <v>1.1533471778239262</v>
      </c>
      <c r="R14" s="162"/>
      <c r="S14" s="162"/>
      <c r="T14" s="162"/>
      <c r="U14" s="162"/>
      <c r="V14" s="162"/>
      <c r="W14" s="162"/>
    </row>
    <row r="15" spans="2:25" s="191" customFormat="1" ht="18" customHeight="1" x14ac:dyDescent="0.2">
      <c r="B15" s="146" t="s">
        <v>5</v>
      </c>
      <c r="C15" s="159"/>
      <c r="D15" s="163">
        <f>'41benpresaad'!D15</f>
        <v>17828</v>
      </c>
      <c r="E15" s="162"/>
      <c r="F15" s="163">
        <f>'41benpresaad'!F15+'41benpresaad'!H15+'41benpresaad'!J15+'41benpresaad'!L15+'41benpresaad'!N15</f>
        <v>18920</v>
      </c>
      <c r="G15" s="165">
        <f t="shared" si="0"/>
        <v>67.018525734122065</v>
      </c>
      <c r="H15" s="164">
        <f>'41benpresaad'!P15</f>
        <v>202</v>
      </c>
      <c r="I15" s="165">
        <f t="shared" si="1"/>
        <v>0.71552548616768796</v>
      </c>
      <c r="J15" s="164">
        <f>'41benpresaad'!R15</f>
        <v>9109</v>
      </c>
      <c r="K15" s="165">
        <f t="shared" si="2"/>
        <v>32.26594877971025</v>
      </c>
      <c r="L15" s="164">
        <f>'41benpresaad'!T15</f>
        <v>0</v>
      </c>
      <c r="M15" s="165">
        <f t="shared" si="3"/>
        <v>0</v>
      </c>
      <c r="N15" s="164">
        <f t="shared" si="5"/>
        <v>28231</v>
      </c>
      <c r="O15" s="165">
        <f t="shared" si="6"/>
        <v>100</v>
      </c>
      <c r="P15" s="166"/>
      <c r="Q15" s="166">
        <f t="shared" si="4"/>
        <v>1.5835203051379851</v>
      </c>
      <c r="R15" s="162"/>
      <c r="S15" s="162"/>
      <c r="T15" s="162"/>
      <c r="U15" s="162"/>
      <c r="V15" s="162"/>
      <c r="W15" s="162"/>
    </row>
    <row r="16" spans="2:25" s="191" customFormat="1" ht="18" customHeight="1" x14ac:dyDescent="0.2">
      <c r="B16" s="146" t="s">
        <v>4</v>
      </c>
      <c r="C16" s="159"/>
      <c r="D16" s="163">
        <f>'41benpresaad'!D16</f>
        <v>124986</v>
      </c>
      <c r="E16" s="162"/>
      <c r="F16" s="164">
        <f>'41benpresaad'!F16+'41benpresaad'!H16+'41benpresaad'!J16+'41benpresaad'!L16+'41benpresaad'!N16</f>
        <v>78765</v>
      </c>
      <c r="G16" s="165">
        <f t="shared" si="0"/>
        <v>46.014312837739155</v>
      </c>
      <c r="H16" s="164">
        <f>'41benpresaad'!P16</f>
        <v>54938</v>
      </c>
      <c r="I16" s="165">
        <f t="shared" si="1"/>
        <v>32.094639988316054</v>
      </c>
      <c r="J16" s="164">
        <f>'41benpresaad'!R16</f>
        <v>34982</v>
      </c>
      <c r="K16" s="165">
        <f t="shared" si="2"/>
        <v>20.436395501679566</v>
      </c>
      <c r="L16" s="164">
        <f>'41benpresaad'!T16</f>
        <v>2490</v>
      </c>
      <c r="M16" s="165">
        <f t="shared" si="3"/>
        <v>1.4546516722652256</v>
      </c>
      <c r="N16" s="164">
        <f t="shared" si="5"/>
        <v>171175</v>
      </c>
      <c r="O16" s="165">
        <f t="shared" si="6"/>
        <v>100</v>
      </c>
      <c r="P16" s="166"/>
      <c r="Q16" s="166">
        <f t="shared" si="4"/>
        <v>1.3695533899796777</v>
      </c>
      <c r="R16" s="162"/>
      <c r="S16" s="162"/>
      <c r="T16" s="162"/>
      <c r="U16" s="162"/>
      <c r="V16" s="162"/>
      <c r="W16" s="162"/>
    </row>
    <row r="17" spans="2:25" s="191" customFormat="1" ht="18" customHeight="1" x14ac:dyDescent="0.2">
      <c r="B17" s="146" t="s">
        <v>40</v>
      </c>
      <c r="C17" s="159"/>
      <c r="D17" s="163">
        <f>'41benpresaad'!D17</f>
        <v>73974</v>
      </c>
      <c r="E17" s="162"/>
      <c r="F17" s="164">
        <f>'41benpresaad'!F17+'41benpresaad'!H17+'41benpresaad'!J17+'41benpresaad'!L17+'41benpresaad'!N17</f>
        <v>71175</v>
      </c>
      <c r="G17" s="165">
        <f t="shared" si="0"/>
        <v>70.883668124010313</v>
      </c>
      <c r="H17" s="164">
        <f>'41benpresaad'!P17</f>
        <v>11006</v>
      </c>
      <c r="I17" s="165">
        <f t="shared" si="1"/>
        <v>10.960950493471831</v>
      </c>
      <c r="J17" s="164">
        <f>'41benpresaad'!R17</f>
        <v>18209</v>
      </c>
      <c r="K17" s="165">
        <f t="shared" si="2"/>
        <v>18.134467339235741</v>
      </c>
      <c r="L17" s="164">
        <f>'41benpresaad'!T17</f>
        <v>21</v>
      </c>
      <c r="M17" s="165">
        <f t="shared" si="3"/>
        <v>2.0914043282110526E-2</v>
      </c>
      <c r="N17" s="164">
        <f t="shared" si="5"/>
        <v>100411</v>
      </c>
      <c r="O17" s="165">
        <f t="shared" si="6"/>
        <v>99.999999999999986</v>
      </c>
      <c r="P17" s="166"/>
      <c r="Q17" s="166">
        <f t="shared" si="4"/>
        <v>1.3573823235190743</v>
      </c>
      <c r="R17" s="162"/>
      <c r="S17" s="162"/>
      <c r="T17" s="162"/>
      <c r="U17" s="162"/>
      <c r="V17" s="162"/>
      <c r="W17" s="162"/>
    </row>
    <row r="18" spans="2:25" s="191" customFormat="1" ht="18" customHeight="1" x14ac:dyDescent="0.2">
      <c r="B18" s="146" t="s">
        <v>41</v>
      </c>
      <c r="C18" s="159"/>
      <c r="D18" s="163">
        <f>'41benpresaad'!D18</f>
        <v>217728</v>
      </c>
      <c r="E18" s="162"/>
      <c r="F18" s="164">
        <f>'41benpresaad'!F18+'41benpresaad'!H18+'41benpresaad'!J18+'41benpresaad'!L18+'41benpresaad'!N18</f>
        <v>118766</v>
      </c>
      <c r="G18" s="165">
        <f t="shared" si="0"/>
        <v>44.433386957985711</v>
      </c>
      <c r="H18" s="164">
        <f>'41benpresaad'!P18</f>
        <v>23644</v>
      </c>
      <c r="I18" s="165">
        <f t="shared" si="1"/>
        <v>8.8458228889969703</v>
      </c>
      <c r="J18" s="164">
        <f>'41benpresaad'!R18</f>
        <v>124792</v>
      </c>
      <c r="K18" s="165">
        <f t="shared" si="2"/>
        <v>46.687867110628908</v>
      </c>
      <c r="L18" s="164">
        <f>'41benpresaad'!T18</f>
        <v>88</v>
      </c>
      <c r="M18" s="165">
        <f t="shared" si="3"/>
        <v>3.2923042388417076E-2</v>
      </c>
      <c r="N18" s="164">
        <f t="shared" si="5"/>
        <v>267290</v>
      </c>
      <c r="O18" s="165">
        <f t="shared" si="6"/>
        <v>100.00000000000001</v>
      </c>
      <c r="P18" s="166"/>
      <c r="Q18" s="166">
        <f t="shared" si="4"/>
        <v>1.227632642563198</v>
      </c>
      <c r="R18" s="162"/>
      <c r="S18" s="162"/>
      <c r="T18" s="162"/>
      <c r="U18" s="162"/>
      <c r="V18" s="162"/>
      <c r="W18" s="162"/>
    </row>
    <row r="19" spans="2:25" s="191" customFormat="1" ht="18" customHeight="1" x14ac:dyDescent="0.2">
      <c r="B19" s="146" t="s">
        <v>3</v>
      </c>
      <c r="C19" s="159"/>
      <c r="D19" s="163">
        <f>'41benpresaad'!D19</f>
        <v>157089</v>
      </c>
      <c r="E19" s="162"/>
      <c r="F19" s="164">
        <f>'41benpresaad'!F19+'41benpresaad'!H19+'41benpresaad'!J19+'41benpresaad'!L19+'41benpresaad'!N19</f>
        <v>119348</v>
      </c>
      <c r="G19" s="165">
        <f t="shared" si="0"/>
        <v>48.621386435485448</v>
      </c>
      <c r="H19" s="164">
        <f>'41benpresaad'!P19</f>
        <v>23755</v>
      </c>
      <c r="I19" s="165">
        <f>H19*100/$N19</f>
        <v>9.6775901965257631</v>
      </c>
      <c r="J19" s="164">
        <f>'41benpresaad'!R19</f>
        <v>101703</v>
      </c>
      <c r="K19" s="165">
        <f>J19*100/$N19</f>
        <v>41.432959619333182</v>
      </c>
      <c r="L19" s="164">
        <f>'41benpresaad'!T19</f>
        <v>658</v>
      </c>
      <c r="M19" s="165">
        <f t="shared" si="3"/>
        <v>0.26806374865560734</v>
      </c>
      <c r="N19" s="164">
        <f t="shared" si="5"/>
        <v>245464</v>
      </c>
      <c r="O19" s="165">
        <f t="shared" si="6"/>
        <v>100</v>
      </c>
      <c r="P19" s="166"/>
      <c r="Q19" s="166">
        <f t="shared" si="4"/>
        <v>1.5625791748626574</v>
      </c>
      <c r="R19" s="162"/>
      <c r="S19" s="162"/>
      <c r="T19" s="162"/>
      <c r="U19" s="162"/>
      <c r="V19" s="162"/>
      <c r="W19" s="162"/>
    </row>
    <row r="20" spans="2:25" s="191" customFormat="1" ht="18" customHeight="1" x14ac:dyDescent="0.2">
      <c r="B20" s="146" t="s">
        <v>2</v>
      </c>
      <c r="C20" s="159"/>
      <c r="D20" s="163">
        <f>'41benpresaad'!D20</f>
        <v>36097</v>
      </c>
      <c r="E20" s="162"/>
      <c r="F20" s="164">
        <f>'41benpresaad'!F20+'41benpresaad'!H20+'41benpresaad'!J20+'41benpresaad'!L20+'41benpresaad'!N20</f>
        <v>17018</v>
      </c>
      <c r="G20" s="165">
        <f t="shared" si="0"/>
        <v>39.475759684527951</v>
      </c>
      <c r="H20" s="164">
        <f>'41benpresaad'!P20</f>
        <v>19485</v>
      </c>
      <c r="I20" s="165">
        <f>H20*100/$N20</f>
        <v>45.198329853862212</v>
      </c>
      <c r="J20" s="164">
        <f>'41benpresaad'!R20</f>
        <v>6607</v>
      </c>
      <c r="K20" s="165">
        <f>J20*100/$N20</f>
        <v>15.325910461609835</v>
      </c>
      <c r="L20" s="164">
        <f>'41benpresaad'!T20</f>
        <v>0</v>
      </c>
      <c r="M20" s="165">
        <f t="shared" si="3"/>
        <v>0</v>
      </c>
      <c r="N20" s="164">
        <f t="shared" si="5"/>
        <v>43110</v>
      </c>
      <c r="O20" s="165">
        <f t="shared" si="6"/>
        <v>100</v>
      </c>
      <c r="P20" s="166"/>
      <c r="Q20" s="166">
        <f t="shared" si="4"/>
        <v>1.1942820733024906</v>
      </c>
      <c r="R20" s="162"/>
      <c r="S20" s="162"/>
      <c r="T20" s="162"/>
      <c r="U20" s="162"/>
      <c r="V20" s="162"/>
      <c r="W20" s="162"/>
    </row>
    <row r="21" spans="2:25" s="191" customFormat="1" ht="18" customHeight="1" x14ac:dyDescent="0.2">
      <c r="B21" s="146" t="s">
        <v>35</v>
      </c>
      <c r="C21" s="159"/>
      <c r="D21" s="163">
        <f>'41benpresaad'!D21</f>
        <v>75568</v>
      </c>
      <c r="E21" s="162"/>
      <c r="F21" s="164">
        <f>'41benpresaad'!F21+'41benpresaad'!H21+'41benpresaad'!J21+'41benpresaad'!L21+'41benpresaad'!N21</f>
        <v>62337</v>
      </c>
      <c r="G21" s="165">
        <f t="shared" si="0"/>
        <v>63.841096227110732</v>
      </c>
      <c r="H21" s="164">
        <f>'41benpresaad'!P21</f>
        <v>16211</v>
      </c>
      <c r="I21" s="165">
        <f>H21*100/$N21</f>
        <v>16.60214657326615</v>
      </c>
      <c r="J21" s="164">
        <f>'41benpresaad'!R21</f>
        <v>18962</v>
      </c>
      <c r="K21" s="165">
        <f>J21*100/$N21</f>
        <v>19.419523985088688</v>
      </c>
      <c r="L21" s="164">
        <f>'41benpresaad'!T21</f>
        <v>134</v>
      </c>
      <c r="M21" s="165">
        <f t="shared" si="3"/>
        <v>0.13723321453443119</v>
      </c>
      <c r="N21" s="164">
        <f t="shared" si="5"/>
        <v>97644</v>
      </c>
      <c r="O21" s="165">
        <f t="shared" si="6"/>
        <v>100</v>
      </c>
      <c r="P21" s="166"/>
      <c r="Q21" s="166">
        <f t="shared" si="4"/>
        <v>1.292134236713953</v>
      </c>
      <c r="R21" s="162"/>
      <c r="S21" s="162"/>
      <c r="T21" s="162"/>
      <c r="U21" s="162"/>
      <c r="V21" s="162"/>
      <c r="W21" s="162"/>
    </row>
    <row r="22" spans="2:25" s="191" customFormat="1" ht="21" customHeight="1" x14ac:dyDescent="0.2">
      <c r="B22" s="146" t="s">
        <v>42</v>
      </c>
      <c r="C22" s="159"/>
      <c r="D22" s="163">
        <f>'41benpresaad'!D22</f>
        <v>185725</v>
      </c>
      <c r="E22" s="162"/>
      <c r="F22" s="164">
        <f>'41benpresaad'!F22+'41benpresaad'!H22+'41benpresaad'!J22+'41benpresaad'!L22+'41benpresaad'!N22</f>
        <v>179480</v>
      </c>
      <c r="G22" s="165">
        <f t="shared" si="0"/>
        <v>69.914651770654388</v>
      </c>
      <c r="H22" s="164">
        <f>'41benpresaad'!P22</f>
        <v>27944</v>
      </c>
      <c r="I22" s="165">
        <f>H22*100/$N22</f>
        <v>10.885307717178328</v>
      </c>
      <c r="J22" s="164">
        <f>'41benpresaad'!R22</f>
        <v>49207</v>
      </c>
      <c r="K22" s="165">
        <f>J22*100/$N22</f>
        <v>19.16809822642406</v>
      </c>
      <c r="L22" s="164">
        <f>'41benpresaad'!T22</f>
        <v>82</v>
      </c>
      <c r="M22" s="165">
        <f t="shared" si="3"/>
        <v>3.1942285743222977E-2</v>
      </c>
      <c r="N22" s="164">
        <f t="shared" si="5"/>
        <v>256713</v>
      </c>
      <c r="O22" s="165">
        <f t="shared" si="6"/>
        <v>100.00000000000001</v>
      </c>
      <c r="P22" s="166"/>
      <c r="Q22" s="166">
        <f t="shared" si="4"/>
        <v>1.3822210257100551</v>
      </c>
      <c r="R22" s="162"/>
      <c r="S22" s="162"/>
      <c r="T22" s="162"/>
      <c r="U22" s="162"/>
      <c r="V22" s="162"/>
      <c r="W22" s="162"/>
    </row>
    <row r="23" spans="2:25" s="191" customFormat="1" ht="18" customHeight="1" x14ac:dyDescent="0.2">
      <c r="B23" s="146" t="s">
        <v>43</v>
      </c>
      <c r="C23" s="159"/>
      <c r="D23" s="163">
        <f>'41benpresaad'!D23</f>
        <v>43686</v>
      </c>
      <c r="E23" s="162"/>
      <c r="F23" s="164">
        <f>'41benpresaad'!F23+'41benpresaad'!H23+'41benpresaad'!J23+'41benpresaad'!L23+'41benpresaad'!N23</f>
        <v>28619</v>
      </c>
      <c r="G23" s="165">
        <f t="shared" si="0"/>
        <v>50.82671781483652</v>
      </c>
      <c r="H23" s="164">
        <f>'41benpresaad'!P23</f>
        <v>1565</v>
      </c>
      <c r="I23" s="165">
        <f>H23*100/$N23</f>
        <v>2.7794057577210647</v>
      </c>
      <c r="J23" s="164">
        <f>'41benpresaad'!R23</f>
        <v>26120</v>
      </c>
      <c r="K23" s="165">
        <f>J23*100/$N23</f>
        <v>46.388548493082567</v>
      </c>
      <c r="L23" s="164">
        <f>'41benpresaad'!T23</f>
        <v>3</v>
      </c>
      <c r="M23" s="165">
        <f t="shared" si="3"/>
        <v>5.3279343598486868E-3</v>
      </c>
      <c r="N23" s="164">
        <f t="shared" si="5"/>
        <v>56307</v>
      </c>
      <c r="O23" s="165">
        <f t="shared" si="6"/>
        <v>100</v>
      </c>
      <c r="P23" s="166"/>
      <c r="Q23" s="166">
        <f t="shared" si="4"/>
        <v>1.2889026232660348</v>
      </c>
      <c r="R23" s="162"/>
      <c r="S23" s="162"/>
      <c r="T23" s="162"/>
      <c r="U23" s="162"/>
      <c r="V23" s="162"/>
      <c r="W23" s="162"/>
    </row>
    <row r="24" spans="2:25" s="191" customFormat="1" ht="22.5" customHeight="1" x14ac:dyDescent="0.2">
      <c r="B24" s="146" t="s">
        <v>44</v>
      </c>
      <c r="C24" s="159"/>
      <c r="D24" s="163">
        <f>'41benpresaad'!D24</f>
        <v>16254</v>
      </c>
      <c r="E24" s="162"/>
      <c r="F24" s="163">
        <f>'41benpresaad'!F24+'41benpresaad'!H24+'41benpresaad'!J24+'41benpresaad'!L24+'41benpresaad'!N24</f>
        <v>9992</v>
      </c>
      <c r="G24" s="167">
        <f t="shared" si="0"/>
        <v>43.965327583931007</v>
      </c>
      <c r="H24" s="164">
        <f>'41benpresaad'!P24</f>
        <v>2849</v>
      </c>
      <c r="I24" s="165">
        <f t="shared" si="1"/>
        <v>12.535750429005148</v>
      </c>
      <c r="J24" s="164">
        <f>'41benpresaad'!R24</f>
        <v>9848</v>
      </c>
      <c r="K24" s="165">
        <f t="shared" si="2"/>
        <v>43.331719980639768</v>
      </c>
      <c r="L24" s="164">
        <f>'41benpresaad'!T24</f>
        <v>38</v>
      </c>
      <c r="M24" s="165">
        <f t="shared" si="3"/>
        <v>0.16720200642407709</v>
      </c>
      <c r="N24" s="163">
        <f t="shared" si="5"/>
        <v>22727</v>
      </c>
      <c r="O24" s="165">
        <f t="shared" si="6"/>
        <v>100</v>
      </c>
      <c r="P24" s="166"/>
      <c r="Q24" s="166">
        <f t="shared" si="4"/>
        <v>1.398240433124154</v>
      </c>
      <c r="R24" s="162"/>
      <c r="S24" s="162"/>
      <c r="T24" s="162"/>
      <c r="U24" s="162"/>
      <c r="V24" s="162"/>
      <c r="W24" s="162"/>
    </row>
    <row r="25" spans="2:25" s="191" customFormat="1" ht="18" customHeight="1" x14ac:dyDescent="0.2">
      <c r="B25" s="146" t="s">
        <v>45</v>
      </c>
      <c r="C25" s="159"/>
      <c r="D25" s="163">
        <f>'41benpresaad'!D25</f>
        <v>69516</v>
      </c>
      <c r="E25" s="162"/>
      <c r="F25" s="163">
        <f>'41benpresaad'!F25+'41benpresaad'!H25+'41benpresaad'!J25+'41benpresaad'!L25+'41benpresaad'!N25</f>
        <v>53491</v>
      </c>
      <c r="G25" s="167">
        <f t="shared" si="0"/>
        <v>54.386749768690329</v>
      </c>
      <c r="H25" s="164">
        <f>'41benpresaad'!P25</f>
        <v>1335</v>
      </c>
      <c r="I25" s="165">
        <f t="shared" si="1"/>
        <v>1.3573556475145649</v>
      </c>
      <c r="J25" s="164">
        <f>'41benpresaad'!R25</f>
        <v>36396</v>
      </c>
      <c r="K25" s="165">
        <f t="shared" si="2"/>
        <v>37.00548025988023</v>
      </c>
      <c r="L25" s="164">
        <f>'41benpresaad'!T25</f>
        <v>7131</v>
      </c>
      <c r="M25" s="165">
        <f t="shared" si="3"/>
        <v>7.2504143239148782</v>
      </c>
      <c r="N25" s="163">
        <f t="shared" si="5"/>
        <v>98353</v>
      </c>
      <c r="O25" s="165">
        <f t="shared" si="6"/>
        <v>100.00000000000001</v>
      </c>
      <c r="P25" s="166"/>
      <c r="Q25" s="166">
        <f t="shared" si="4"/>
        <v>1.414825363944991</v>
      </c>
      <c r="R25" s="162"/>
      <c r="S25" s="162"/>
      <c r="T25" s="162"/>
      <c r="U25" s="162"/>
      <c r="V25" s="162"/>
      <c r="W25" s="162"/>
    </row>
    <row r="26" spans="2:25" s="191" customFormat="1" ht="18" customHeight="1" x14ac:dyDescent="0.2">
      <c r="B26" s="146" t="s">
        <v>46</v>
      </c>
      <c r="C26" s="159"/>
      <c r="D26" s="163">
        <f>'41benpresaad'!D26</f>
        <v>9265</v>
      </c>
      <c r="E26" s="162"/>
      <c r="F26" s="163">
        <f>'41benpresaad'!F26+'41benpresaad'!H26+'41benpresaad'!J26+'41benpresaad'!L26+'41benpresaad'!N26</f>
        <v>11876</v>
      </c>
      <c r="G26" s="167">
        <f t="shared" si="0"/>
        <v>84.119563677574732</v>
      </c>
      <c r="H26" s="164">
        <f>'41benpresaad'!P26</f>
        <v>1036</v>
      </c>
      <c r="I26" s="165">
        <f t="shared" si="1"/>
        <v>7.3381498795863438</v>
      </c>
      <c r="J26" s="164">
        <f>'41benpresaad'!R26</f>
        <v>1206</v>
      </c>
      <c r="K26" s="165">
        <f t="shared" si="2"/>
        <v>8.5422864428389289</v>
      </c>
      <c r="L26" s="164">
        <f>'41benpresaad'!T26</f>
        <v>0</v>
      </c>
      <c r="M26" s="165">
        <f t="shared" si="3"/>
        <v>0</v>
      </c>
      <c r="N26" s="163">
        <f t="shared" si="5"/>
        <v>14118</v>
      </c>
      <c r="O26" s="165">
        <f t="shared" si="6"/>
        <v>100</v>
      </c>
      <c r="P26" s="166"/>
      <c r="Q26" s="166">
        <f t="shared" si="4"/>
        <v>1.5237992444684296</v>
      </c>
      <c r="R26" s="162"/>
      <c r="S26" s="162"/>
      <c r="T26" s="162"/>
      <c r="U26" s="162"/>
      <c r="V26" s="162"/>
      <c r="W26" s="162"/>
    </row>
    <row r="27" spans="2:25" s="191" customFormat="1" ht="18" customHeight="1" x14ac:dyDescent="0.2">
      <c r="B27" s="146" t="s">
        <v>1</v>
      </c>
      <c r="C27" s="159"/>
      <c r="D27" s="163">
        <f>'41benpresaad'!D27</f>
        <v>3640</v>
      </c>
      <c r="E27" s="162"/>
      <c r="F27" s="163">
        <f>'41benpresaad'!F27+'41benpresaad'!H27+'41benpresaad'!J27+'41benpresaad'!L27+'41benpresaad'!N27</f>
        <v>3022</v>
      </c>
      <c r="G27" s="167">
        <f t="shared" si="0"/>
        <v>62.040648737425578</v>
      </c>
      <c r="H27" s="164">
        <f>'41benpresaad'!P27</f>
        <v>5</v>
      </c>
      <c r="I27" s="165">
        <f t="shared" si="1"/>
        <v>0.10264832683227264</v>
      </c>
      <c r="J27" s="164">
        <f>'41benpresaad'!R27</f>
        <v>1844</v>
      </c>
      <c r="K27" s="165">
        <f t="shared" si="2"/>
        <v>37.856702935742149</v>
      </c>
      <c r="L27" s="164">
        <f>'41benpresaad'!T27</f>
        <v>0</v>
      </c>
      <c r="M27" s="165">
        <f t="shared" si="3"/>
        <v>0</v>
      </c>
      <c r="N27" s="164">
        <f t="shared" si="5"/>
        <v>4871</v>
      </c>
      <c r="O27" s="165">
        <f t="shared" si="6"/>
        <v>100</v>
      </c>
      <c r="P27" s="166"/>
      <c r="Q27" s="166">
        <f t="shared" si="4"/>
        <v>1.3381868131868131</v>
      </c>
      <c r="R27" s="162"/>
      <c r="S27" s="162"/>
      <c r="T27" s="162"/>
      <c r="U27" s="162"/>
      <c r="V27" s="162"/>
      <c r="W27" s="162"/>
    </row>
    <row r="28" spans="2:25" s="162" customFormat="1" ht="8.25" customHeight="1" x14ac:dyDescent="0.2">
      <c r="B28" s="168"/>
      <c r="C28" s="159"/>
      <c r="D28" s="169"/>
      <c r="F28" s="163"/>
      <c r="G28" s="170"/>
      <c r="H28" s="163"/>
      <c r="I28" s="170"/>
      <c r="J28" s="163"/>
      <c r="K28" s="170"/>
      <c r="L28" s="163"/>
      <c r="M28" s="170"/>
      <c r="N28" s="164"/>
      <c r="O28" s="166"/>
      <c r="P28" s="166"/>
      <c r="Q28" s="170"/>
    </row>
    <row r="29" spans="2:25" s="162" customFormat="1" ht="3" customHeight="1" x14ac:dyDescent="0.2">
      <c r="B29" s="158"/>
      <c r="C29" s="159"/>
      <c r="D29" s="171"/>
      <c r="F29" s="172"/>
      <c r="G29" s="172"/>
      <c r="H29" s="172"/>
      <c r="I29" s="172"/>
      <c r="J29" s="172"/>
      <c r="K29" s="172"/>
      <c r="L29" s="172"/>
      <c r="M29" s="172"/>
      <c r="N29" s="147"/>
      <c r="O29" s="172"/>
      <c r="P29" s="172"/>
      <c r="Q29" s="172"/>
    </row>
    <row r="30" spans="2:25" s="162" customFormat="1" ht="20.25" customHeight="1" x14ac:dyDescent="0.2">
      <c r="B30" s="146" t="s">
        <v>0</v>
      </c>
      <c r="C30" s="173"/>
      <c r="D30" s="147">
        <f>SUM(D10:D29)</f>
        <v>1466080</v>
      </c>
      <c r="E30" s="174"/>
      <c r="F30" s="147">
        <f>SUM(F10:F27)</f>
        <v>1200326</v>
      </c>
      <c r="G30" s="175">
        <f>F30*100/$N30</f>
        <v>59.190328560107972</v>
      </c>
      <c r="H30" s="147">
        <f>SUM(H10:H27)</f>
        <v>218420</v>
      </c>
      <c r="I30" s="175">
        <f>H30*100/$N30</f>
        <v>10.77070026317749</v>
      </c>
      <c r="J30" s="147">
        <f>SUM(J10:J27)</f>
        <v>598483</v>
      </c>
      <c r="K30" s="175">
        <f>J30*100/$N30</f>
        <v>29.512320326010684</v>
      </c>
      <c r="L30" s="147">
        <f>SUM(L10:L28)</f>
        <v>10680</v>
      </c>
      <c r="M30" s="175">
        <f>L30*100/$N30</f>
        <v>0.52665085070385309</v>
      </c>
      <c r="N30" s="147">
        <f>F30+H30+J30+L30</f>
        <v>2027909</v>
      </c>
      <c r="O30" s="175">
        <f>G30+I30+K30+M30</f>
        <v>100</v>
      </c>
      <c r="P30" s="176"/>
      <c r="Q30" s="176">
        <f>(N30/D30)</f>
        <v>1.3832185146785987</v>
      </c>
    </row>
    <row r="31" spans="2: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J7:K7"/>
    <mergeCell ref="L7:M7"/>
    <mergeCell ref="N7:O7"/>
    <mergeCell ref="B3:X3"/>
    <mergeCell ref="B4:W4"/>
    <mergeCell ref="F6:W6"/>
    <mergeCell ref="B7:B8"/>
    <mergeCell ref="F7:G7"/>
    <mergeCell ref="H7:I7"/>
  </mergeCells>
  <printOptions horizontalCentered="1"/>
  <pageMargins left="0" right="0" top="0.43307086614173229" bottom="0.43307086614173229" header="0" footer="0"/>
  <pageSetup paperSize="9" scale="91" orientation="landscape" r:id="rId1"/>
  <headerFooter alignWithMargins="0"/>
  <rowBreaks count="1" manualBreakCount="1">
    <brk id="32"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24">
    <tabColor theme="0"/>
    <pageSetUpPr fitToPage="1"/>
  </sheetPr>
  <dimension ref="B1:AD56"/>
  <sheetViews>
    <sheetView showGridLines="0" zoomScaleNormal="100" workbookViewId="0"/>
  </sheetViews>
  <sheetFormatPr baseColWidth="10" defaultColWidth="11.42578125" defaultRowHeight="15" x14ac:dyDescent="0.2"/>
  <cols>
    <col min="1" max="1" width="0.7109375" style="615" customWidth="1"/>
    <col min="2" max="2" width="21.7109375" style="615" customWidth="1"/>
    <col min="3" max="3" width="0.5703125" style="615" customWidth="1"/>
    <col min="4" max="4" width="9.7109375" style="615" customWidth="1"/>
    <col min="5" max="5" width="0.7109375" style="615" customWidth="1"/>
    <col min="6" max="6" width="6.42578125" style="615" customWidth="1"/>
    <col min="7" max="7" width="5.5703125" style="615" customWidth="1"/>
    <col min="8" max="8" width="7.5703125" style="615" customWidth="1"/>
    <col min="9" max="9" width="6.140625" style="615" bestFit="1" customWidth="1"/>
    <col min="10" max="10" width="7.5703125" style="615" customWidth="1"/>
    <col min="11" max="11" width="6.140625" style="615" bestFit="1" customWidth="1"/>
    <col min="12" max="12" width="7.28515625" style="615" customWidth="1"/>
    <col min="13" max="13" width="5.7109375" style="615" customWidth="1"/>
    <col min="14" max="14" width="7.42578125" style="615" customWidth="1"/>
    <col min="15" max="15" width="6.140625" style="615" bestFit="1" customWidth="1"/>
    <col min="16" max="16" width="7.140625" style="615" customWidth="1"/>
    <col min="17" max="17" width="6" style="615" customWidth="1"/>
    <col min="18" max="18" width="7.28515625" style="615" customWidth="1"/>
    <col min="19" max="19" width="6.140625" style="615" bestFit="1" customWidth="1"/>
    <col min="20" max="20" width="6.85546875" style="615" customWidth="1"/>
    <col min="21" max="21" width="5.42578125" style="615" customWidth="1"/>
    <col min="22" max="22" width="8.5703125" style="615" customWidth="1"/>
    <col min="23" max="23" width="6.7109375" style="615" customWidth="1"/>
    <col min="24" max="24" width="0.5703125" style="734" customWidth="1"/>
    <col min="25" max="25" width="10.42578125" style="734" customWidth="1"/>
    <col min="26" max="26" width="1.42578125" style="615" customWidth="1"/>
    <col min="27" max="16384" width="11.42578125" style="615"/>
  </cols>
  <sheetData>
    <row r="1" spans="2:30" s="613" customFormat="1" ht="9" customHeight="1" x14ac:dyDescent="0.2">
      <c r="B1" s="613" t="s">
        <v>32</v>
      </c>
      <c r="C1" s="617"/>
      <c r="D1" s="617"/>
      <c r="E1" s="617"/>
      <c r="F1" s="718" t="s">
        <v>64</v>
      </c>
      <c r="G1" s="718"/>
      <c r="H1" s="718" t="s">
        <v>55</v>
      </c>
      <c r="I1" s="718"/>
      <c r="J1" s="718" t="s">
        <v>56</v>
      </c>
      <c r="K1" s="718"/>
      <c r="L1" s="718" t="s">
        <v>63</v>
      </c>
      <c r="M1" s="718"/>
      <c r="N1" s="718" t="s">
        <v>58</v>
      </c>
      <c r="O1" s="718"/>
      <c r="P1" s="718" t="s">
        <v>67</v>
      </c>
      <c r="Q1" s="718"/>
      <c r="R1" s="718" t="s">
        <v>66</v>
      </c>
      <c r="S1" s="718"/>
      <c r="T1" s="718" t="s">
        <v>65</v>
      </c>
      <c r="U1" s="718"/>
      <c r="X1" s="719"/>
      <c r="Y1" s="719"/>
    </row>
    <row r="2" spans="2:30" s="619" customFormat="1" ht="49.5" customHeight="1" x14ac:dyDescent="0.25">
      <c r="B2" s="720"/>
      <c r="C2" s="720"/>
      <c r="D2" s="720"/>
      <c r="E2" s="720"/>
      <c r="F2" s="720"/>
      <c r="G2" s="720"/>
      <c r="H2" s="720"/>
      <c r="I2" s="720"/>
      <c r="J2" s="720"/>
      <c r="K2" s="720"/>
      <c r="X2" s="667"/>
      <c r="Y2" s="667"/>
    </row>
    <row r="3" spans="2:30" s="621" customFormat="1" ht="18.75" customHeight="1" x14ac:dyDescent="0.2">
      <c r="B3" s="1480" t="s">
        <v>415</v>
      </c>
      <c r="C3" s="1480"/>
      <c r="D3" s="1480"/>
      <c r="E3" s="1480"/>
      <c r="F3" s="1480"/>
      <c r="G3" s="1480"/>
      <c r="H3" s="1480"/>
      <c r="I3" s="1480"/>
      <c r="J3" s="1480"/>
      <c r="K3" s="1480"/>
      <c r="L3" s="1480"/>
      <c r="M3" s="1480"/>
      <c r="N3" s="1480"/>
      <c r="O3" s="1480"/>
      <c r="P3" s="1480"/>
      <c r="Q3" s="1480"/>
      <c r="R3" s="1480"/>
      <c r="S3" s="1480"/>
      <c r="T3" s="1480"/>
      <c r="U3" s="1480"/>
      <c r="V3" s="1480"/>
      <c r="W3" s="1480"/>
      <c r="X3" s="1480"/>
      <c r="Y3" s="823"/>
    </row>
    <row r="4" spans="2:30" s="621" customFormat="1" ht="14.25" customHeight="1" x14ac:dyDescent="0.2">
      <c r="B4" s="1415" t="str">
        <f>porsaad!$B$6</f>
        <v>Situación a 31 de julio de 2024</v>
      </c>
      <c r="C4" s="1415"/>
      <c r="D4" s="1415"/>
      <c r="E4" s="1415"/>
      <c r="F4" s="1415"/>
      <c r="G4" s="1415"/>
      <c r="H4" s="1415"/>
      <c r="I4" s="1415"/>
      <c r="J4" s="1415"/>
      <c r="K4" s="1415"/>
      <c r="L4" s="1415"/>
      <c r="M4" s="1415"/>
      <c r="N4" s="1415"/>
      <c r="O4" s="1415"/>
      <c r="P4" s="1415"/>
      <c r="Q4" s="1415"/>
      <c r="R4" s="1415"/>
      <c r="S4" s="1415"/>
      <c r="T4" s="1415"/>
      <c r="U4" s="1415"/>
      <c r="V4" s="1415"/>
      <c r="W4" s="1415"/>
      <c r="X4" s="622"/>
      <c r="Y4" s="824"/>
    </row>
    <row r="5" spans="2:30" s="621" customFormat="1" ht="5.25" customHeight="1" x14ac:dyDescent="0.2">
      <c r="B5" s="825"/>
      <c r="C5" s="825"/>
      <c r="D5" s="825"/>
      <c r="E5" s="825"/>
      <c r="F5" s="825"/>
      <c r="G5" s="825"/>
      <c r="H5" s="825"/>
      <c r="I5" s="825"/>
      <c r="J5" s="825"/>
      <c r="K5" s="825"/>
      <c r="L5" s="825"/>
      <c r="M5" s="825"/>
      <c r="N5" s="825"/>
      <c r="O5" s="825"/>
      <c r="P5" s="825"/>
      <c r="Q5" s="825"/>
      <c r="R5" s="825"/>
      <c r="S5" s="825"/>
      <c r="T5" s="825"/>
      <c r="U5" s="825"/>
      <c r="V5" s="825"/>
      <c r="W5" s="825"/>
      <c r="X5" s="826"/>
      <c r="Y5" s="723"/>
    </row>
    <row r="6" spans="2:30" s="621" customFormat="1" ht="19.5" customHeight="1" x14ac:dyDescent="0.2">
      <c r="B6" s="623"/>
      <c r="C6" s="623"/>
      <c r="D6" s="668"/>
      <c r="E6" s="623"/>
      <c r="F6" s="1530" t="s">
        <v>52</v>
      </c>
      <c r="G6" s="1531"/>
      <c r="H6" s="1531"/>
      <c r="I6" s="1531"/>
      <c r="J6" s="1531"/>
      <c r="K6" s="1531"/>
      <c r="L6" s="1531"/>
      <c r="M6" s="1531"/>
      <c r="N6" s="1531"/>
      <c r="O6" s="1531"/>
      <c r="P6" s="1531"/>
      <c r="Q6" s="1531"/>
      <c r="R6" s="1531"/>
      <c r="S6" s="1531"/>
      <c r="T6" s="1531"/>
      <c r="U6" s="1531"/>
      <c r="V6" s="1531"/>
      <c r="W6" s="1532"/>
      <c r="X6" s="827"/>
      <c r="Y6" s="828"/>
    </row>
    <row r="7" spans="2:30" s="621" customFormat="1" ht="64.5" customHeight="1" x14ac:dyDescent="0.2">
      <c r="B7" s="1488" t="s">
        <v>12</v>
      </c>
      <c r="C7" s="625"/>
      <c r="D7" s="873" t="s">
        <v>246</v>
      </c>
      <c r="E7" s="625"/>
      <c r="F7" s="1533" t="s">
        <v>54</v>
      </c>
      <c r="G7" s="1534"/>
      <c r="H7" s="1535" t="s">
        <v>55</v>
      </c>
      <c r="I7" s="1536"/>
      <c r="J7" s="1537" t="s">
        <v>56</v>
      </c>
      <c r="K7" s="1538"/>
      <c r="L7" s="1537" t="s">
        <v>57</v>
      </c>
      <c r="M7" s="1539"/>
      <c r="N7" s="1538" t="s">
        <v>58</v>
      </c>
      <c r="O7" s="1538"/>
      <c r="P7" s="1537" t="s">
        <v>59</v>
      </c>
      <c r="Q7" s="1539"/>
      <c r="R7" s="1535" t="s">
        <v>60</v>
      </c>
      <c r="S7" s="1536"/>
      <c r="T7" s="1537" t="s">
        <v>61</v>
      </c>
      <c r="U7" s="1539"/>
      <c r="V7" s="1537" t="s">
        <v>0</v>
      </c>
      <c r="W7" s="1540"/>
      <c r="X7" s="627"/>
      <c r="Y7" s="857" t="s">
        <v>247</v>
      </c>
      <c r="AD7" s="829"/>
    </row>
    <row r="8" spans="2:30" s="626" customFormat="1" ht="20.25" customHeight="1" x14ac:dyDescent="0.2">
      <c r="B8" s="1489"/>
      <c r="C8" s="628"/>
      <c r="D8" s="864" t="s">
        <v>9</v>
      </c>
      <c r="E8" s="614"/>
      <c r="F8" s="865" t="s">
        <v>9</v>
      </c>
      <c r="G8" s="866" t="s">
        <v>28</v>
      </c>
      <c r="H8" s="867" t="s">
        <v>9</v>
      </c>
      <c r="I8" s="868" t="s">
        <v>28</v>
      </c>
      <c r="J8" s="866" t="s">
        <v>9</v>
      </c>
      <c r="K8" s="866" t="s">
        <v>28</v>
      </c>
      <c r="L8" s="866" t="s">
        <v>9</v>
      </c>
      <c r="M8" s="866" t="s">
        <v>28</v>
      </c>
      <c r="N8" s="861" t="s">
        <v>9</v>
      </c>
      <c r="O8" s="866" t="s">
        <v>28</v>
      </c>
      <c r="P8" s="866" t="s">
        <v>9</v>
      </c>
      <c r="Q8" s="867" t="s">
        <v>28</v>
      </c>
      <c r="R8" s="867" t="s">
        <v>9</v>
      </c>
      <c r="S8" s="868" t="s">
        <v>28</v>
      </c>
      <c r="T8" s="866" t="s">
        <v>9</v>
      </c>
      <c r="U8" s="869" t="s">
        <v>28</v>
      </c>
      <c r="V8" s="866" t="s">
        <v>9</v>
      </c>
      <c r="W8" s="870" t="s">
        <v>28</v>
      </c>
      <c r="X8" s="871"/>
      <c r="Y8" s="872" t="s">
        <v>9</v>
      </c>
    </row>
    <row r="9" spans="2:30" s="626" customFormat="1" ht="8.25" customHeight="1" x14ac:dyDescent="0.2">
      <c r="B9" s="630"/>
      <c r="C9" s="631"/>
      <c r="E9" s="631"/>
      <c r="F9" s="630"/>
      <c r="G9" s="630"/>
      <c r="H9" s="630"/>
      <c r="I9" s="630"/>
      <c r="J9" s="630"/>
      <c r="K9" s="630"/>
      <c r="L9" s="630"/>
      <c r="M9" s="630"/>
      <c r="N9" s="863"/>
      <c r="O9" s="630"/>
      <c r="P9" s="630"/>
      <c r="Q9" s="630"/>
      <c r="R9" s="630"/>
      <c r="S9" s="630"/>
      <c r="T9" s="630"/>
      <c r="U9" s="630"/>
      <c r="V9" s="830"/>
      <c r="W9" s="831"/>
      <c r="X9" s="630"/>
      <c r="Y9" s="630"/>
    </row>
    <row r="10" spans="2:30" s="631" customFormat="1" ht="18" customHeight="1" x14ac:dyDescent="0.2">
      <c r="B10" s="674" t="s">
        <v>8</v>
      </c>
      <c r="C10" s="633"/>
      <c r="D10" s="832">
        <v>75728</v>
      </c>
      <c r="E10" s="633"/>
      <c r="F10" s="675">
        <v>6</v>
      </c>
      <c r="G10" s="676">
        <v>4.1448354287779113E-2</v>
      </c>
      <c r="H10" s="675">
        <v>26632</v>
      </c>
      <c r="I10" s="676">
        <v>22.496891373428415</v>
      </c>
      <c r="J10" s="675">
        <v>31092</v>
      </c>
      <c r="K10" s="676">
        <v>25.898844759971517</v>
      </c>
      <c r="L10" s="675">
        <v>5979</v>
      </c>
      <c r="M10" s="676">
        <v>6.7656467537436367</v>
      </c>
      <c r="N10" s="675">
        <v>12854</v>
      </c>
      <c r="O10" s="676">
        <v>12.528030778060005</v>
      </c>
      <c r="P10" s="675">
        <v>2627</v>
      </c>
      <c r="Q10" s="676">
        <v>2.7451563878290628</v>
      </c>
      <c r="R10" s="675">
        <v>26669</v>
      </c>
      <c r="S10" s="676">
        <v>29.514416587843943</v>
      </c>
      <c r="T10" s="675">
        <v>8</v>
      </c>
      <c r="U10" s="676">
        <v>9.5650048356413341E-3</v>
      </c>
      <c r="V10" s="833">
        <f>F10+H10+J10+L10+N10+P10+R10+T10</f>
        <v>105867</v>
      </c>
      <c r="W10" s="676">
        <f t="shared" ref="V10:W27" si="0">G10+I10+K10+M10+O10+Q10+S10+U10</f>
        <v>100</v>
      </c>
      <c r="X10" s="678"/>
      <c r="Y10" s="834">
        <f t="shared" ref="Y10:Y27" si="1">V10/D10</f>
        <v>1.3979901753644624</v>
      </c>
    </row>
    <row r="11" spans="2:30" s="633" customFormat="1" ht="18" customHeight="1" x14ac:dyDescent="0.2">
      <c r="B11" s="682" t="s">
        <v>7</v>
      </c>
      <c r="D11" s="835">
        <v>12468</v>
      </c>
      <c r="F11" s="683">
        <v>1995</v>
      </c>
      <c r="G11" s="684">
        <v>14.391281630215721</v>
      </c>
      <c r="H11" s="683">
        <v>1399</v>
      </c>
      <c r="I11" s="684">
        <v>3.2171381652608795</v>
      </c>
      <c r="J11" s="683">
        <v>677</v>
      </c>
      <c r="K11" s="684">
        <v>5.0160483690378443</v>
      </c>
      <c r="L11" s="683">
        <v>468</v>
      </c>
      <c r="M11" s="684">
        <v>3.4634619690975592</v>
      </c>
      <c r="N11" s="683">
        <v>2828</v>
      </c>
      <c r="O11" s="684">
        <v>20.243338060759871</v>
      </c>
      <c r="P11" s="683">
        <v>3690</v>
      </c>
      <c r="Q11" s="684">
        <v>22.057176979920879</v>
      </c>
      <c r="R11" s="683">
        <v>4800</v>
      </c>
      <c r="S11" s="684">
        <v>31.611554825707248</v>
      </c>
      <c r="T11" s="683">
        <v>0</v>
      </c>
      <c r="U11" s="684">
        <v>0</v>
      </c>
      <c r="V11" s="836">
        <f t="shared" si="0"/>
        <v>15857</v>
      </c>
      <c r="W11" s="684">
        <f t="shared" si="0"/>
        <v>100</v>
      </c>
      <c r="X11" s="678"/>
      <c r="Y11" s="837">
        <f t="shared" si="1"/>
        <v>1.2718158485723452</v>
      </c>
    </row>
    <row r="12" spans="2:30" s="633" customFormat="1" ht="22.5" customHeight="1" x14ac:dyDescent="0.2">
      <c r="B12" s="682" t="s">
        <v>37</v>
      </c>
      <c r="D12" s="835">
        <v>7788</v>
      </c>
      <c r="F12" s="685">
        <v>2344</v>
      </c>
      <c r="G12" s="684">
        <v>26.047201285061163</v>
      </c>
      <c r="H12" s="685">
        <v>500</v>
      </c>
      <c r="I12" s="684">
        <v>1.4456938094649698</v>
      </c>
      <c r="J12" s="685">
        <v>940</v>
      </c>
      <c r="K12" s="684">
        <v>7.7350796985048804</v>
      </c>
      <c r="L12" s="685">
        <v>573</v>
      </c>
      <c r="M12" s="684">
        <v>6.5735821079945636</v>
      </c>
      <c r="N12" s="685">
        <v>1809</v>
      </c>
      <c r="O12" s="684">
        <v>20.560978623501793</v>
      </c>
      <c r="P12" s="685">
        <v>1645</v>
      </c>
      <c r="Q12" s="684">
        <v>11.083652539231435</v>
      </c>
      <c r="R12" s="685">
        <v>2803</v>
      </c>
      <c r="S12" s="684">
        <v>26.553811936241196</v>
      </c>
      <c r="T12" s="685">
        <v>11</v>
      </c>
      <c r="U12" s="684">
        <v>0</v>
      </c>
      <c r="V12" s="836">
        <f t="shared" si="0"/>
        <v>10625</v>
      </c>
      <c r="W12" s="684">
        <f t="shared" si="0"/>
        <v>100</v>
      </c>
      <c r="X12" s="678"/>
      <c r="Y12" s="837">
        <f t="shared" si="1"/>
        <v>1.3642783769902413</v>
      </c>
    </row>
    <row r="13" spans="2:30" s="633" customFormat="1" ht="18" customHeight="1" x14ac:dyDescent="0.2">
      <c r="B13" s="682" t="s">
        <v>38</v>
      </c>
      <c r="D13" s="835">
        <v>7873</v>
      </c>
      <c r="F13" s="683">
        <v>379</v>
      </c>
      <c r="G13" s="684">
        <v>2.2477064220183487</v>
      </c>
      <c r="H13" s="683">
        <v>2501</v>
      </c>
      <c r="I13" s="684">
        <v>9.8776758409785934</v>
      </c>
      <c r="J13" s="683">
        <v>537</v>
      </c>
      <c r="K13" s="684">
        <v>2.6758409785932722</v>
      </c>
      <c r="L13" s="683">
        <v>589</v>
      </c>
      <c r="M13" s="684">
        <v>7.477064220183486</v>
      </c>
      <c r="N13" s="683">
        <v>2129</v>
      </c>
      <c r="O13" s="684">
        <v>19.602446483180429</v>
      </c>
      <c r="P13" s="683">
        <v>373</v>
      </c>
      <c r="Q13" s="684">
        <v>6.666666666666667</v>
      </c>
      <c r="R13" s="683">
        <v>4587</v>
      </c>
      <c r="S13" s="684">
        <v>51.452599388379205</v>
      </c>
      <c r="T13" s="683">
        <v>0</v>
      </c>
      <c r="U13" s="684">
        <v>0</v>
      </c>
      <c r="V13" s="836">
        <f t="shared" si="0"/>
        <v>11095</v>
      </c>
      <c r="W13" s="684">
        <f t="shared" si="0"/>
        <v>100</v>
      </c>
      <c r="X13" s="678"/>
      <c r="Y13" s="837">
        <f t="shared" si="1"/>
        <v>1.409246792836276</v>
      </c>
    </row>
    <row r="14" spans="2:30" s="633" customFormat="1" ht="18" customHeight="1" x14ac:dyDescent="0.2">
      <c r="B14" s="682" t="s">
        <v>6</v>
      </c>
      <c r="D14" s="835">
        <v>14073</v>
      </c>
      <c r="F14" s="683">
        <v>626</v>
      </c>
      <c r="G14" s="684">
        <v>0.16137708445400753</v>
      </c>
      <c r="H14" s="683">
        <v>614</v>
      </c>
      <c r="I14" s="684">
        <v>3.0984400215169448</v>
      </c>
      <c r="J14" s="683">
        <v>329</v>
      </c>
      <c r="K14" s="684">
        <v>0</v>
      </c>
      <c r="L14" s="683">
        <v>1417</v>
      </c>
      <c r="M14" s="684">
        <v>14.922001075847231</v>
      </c>
      <c r="N14" s="683">
        <v>2879</v>
      </c>
      <c r="O14" s="684">
        <v>24.314147391070467</v>
      </c>
      <c r="P14" s="683">
        <v>4040</v>
      </c>
      <c r="Q14" s="684">
        <v>21.79666487358795</v>
      </c>
      <c r="R14" s="683">
        <v>6221</v>
      </c>
      <c r="S14" s="684">
        <v>35.707369553523399</v>
      </c>
      <c r="T14" s="683">
        <v>0</v>
      </c>
      <c r="U14" s="684">
        <v>0</v>
      </c>
      <c r="V14" s="836">
        <f t="shared" si="0"/>
        <v>16126</v>
      </c>
      <c r="W14" s="684">
        <f t="shared" si="0"/>
        <v>100</v>
      </c>
      <c r="X14" s="678"/>
      <c r="Y14" s="837">
        <f t="shared" si="1"/>
        <v>1.1458821857457542</v>
      </c>
    </row>
    <row r="15" spans="2:30" s="633" customFormat="1" ht="18" customHeight="1" x14ac:dyDescent="0.2">
      <c r="B15" s="682" t="s">
        <v>5</v>
      </c>
      <c r="D15" s="835">
        <v>5336</v>
      </c>
      <c r="F15" s="685">
        <v>2636</v>
      </c>
      <c r="G15" s="684">
        <v>0</v>
      </c>
      <c r="H15" s="685">
        <v>591</v>
      </c>
      <c r="I15" s="684">
        <v>5.5706304868316039</v>
      </c>
      <c r="J15" s="685">
        <v>450</v>
      </c>
      <c r="K15" s="684">
        <v>8.0925778132482051</v>
      </c>
      <c r="L15" s="685">
        <v>781</v>
      </c>
      <c r="M15" s="684">
        <v>12.721468475658419</v>
      </c>
      <c r="N15" s="685">
        <v>1994</v>
      </c>
      <c r="O15" s="684">
        <v>33.998403830806069</v>
      </c>
      <c r="P15" s="685">
        <v>99</v>
      </c>
      <c r="Q15" s="684">
        <v>0</v>
      </c>
      <c r="R15" s="685">
        <v>2303</v>
      </c>
      <c r="S15" s="684">
        <v>39.616919393455703</v>
      </c>
      <c r="T15" s="685">
        <v>0</v>
      </c>
      <c r="U15" s="684">
        <v>0</v>
      </c>
      <c r="V15" s="836">
        <f t="shared" si="0"/>
        <v>8854</v>
      </c>
      <c r="W15" s="684">
        <f t="shared" si="0"/>
        <v>100</v>
      </c>
      <c r="X15" s="678"/>
      <c r="Y15" s="837">
        <f t="shared" si="1"/>
        <v>1.6592953523238381</v>
      </c>
    </row>
    <row r="16" spans="2:30" s="744" customFormat="1" ht="18" customHeight="1" x14ac:dyDescent="0.2">
      <c r="B16" s="838" t="s">
        <v>4</v>
      </c>
      <c r="D16" s="839">
        <v>34861</v>
      </c>
      <c r="E16" s="822"/>
      <c r="F16" s="840">
        <v>5580</v>
      </c>
      <c r="G16" s="841">
        <v>14.10823965697068</v>
      </c>
      <c r="H16" s="840">
        <v>3803</v>
      </c>
      <c r="I16" s="841">
        <v>4.2299223548499247</v>
      </c>
      <c r="J16" s="840">
        <v>3387</v>
      </c>
      <c r="K16" s="841">
        <v>9.7183914706223202</v>
      </c>
      <c r="L16" s="840">
        <v>2052</v>
      </c>
      <c r="M16" s="841">
        <v>5.5742264457063389</v>
      </c>
      <c r="N16" s="840">
        <v>5240</v>
      </c>
      <c r="O16" s="841">
        <v>12.858963958743772</v>
      </c>
      <c r="P16" s="840">
        <v>16869</v>
      </c>
      <c r="Q16" s="841">
        <v>32.65036504809364</v>
      </c>
      <c r="R16" s="840">
        <v>9411</v>
      </c>
      <c r="S16" s="841">
        <v>20.020859891065012</v>
      </c>
      <c r="T16" s="840">
        <v>597</v>
      </c>
      <c r="U16" s="841">
        <v>0.83903117394831384</v>
      </c>
      <c r="V16" s="842">
        <f t="shared" si="0"/>
        <v>46939</v>
      </c>
      <c r="W16" s="841">
        <f t="shared" si="0"/>
        <v>100</v>
      </c>
      <c r="X16" s="843"/>
      <c r="Y16" s="837">
        <f t="shared" si="1"/>
        <v>1.3464616620292016</v>
      </c>
    </row>
    <row r="17" spans="2:25" s="744" customFormat="1" ht="18" customHeight="1" x14ac:dyDescent="0.2">
      <c r="B17" s="838" t="s">
        <v>40</v>
      </c>
      <c r="D17" s="839">
        <v>22502</v>
      </c>
      <c r="E17" s="822"/>
      <c r="F17" s="840">
        <v>3003</v>
      </c>
      <c r="G17" s="841">
        <v>6.9774527726995732</v>
      </c>
      <c r="H17" s="840">
        <v>5095</v>
      </c>
      <c r="I17" s="841">
        <v>8.4573866109515112</v>
      </c>
      <c r="J17" s="840">
        <v>2833</v>
      </c>
      <c r="K17" s="841">
        <v>12.122399233916601</v>
      </c>
      <c r="L17" s="840">
        <v>1210</v>
      </c>
      <c r="M17" s="841">
        <v>4.8359014538173586</v>
      </c>
      <c r="N17" s="840">
        <v>6947</v>
      </c>
      <c r="O17" s="841">
        <v>28.332027509358404</v>
      </c>
      <c r="P17" s="840">
        <v>3855</v>
      </c>
      <c r="Q17" s="841">
        <v>12.823191433794724</v>
      </c>
      <c r="R17" s="840">
        <v>7827</v>
      </c>
      <c r="S17" s="841">
        <v>26.412466266213983</v>
      </c>
      <c r="T17" s="840">
        <v>15</v>
      </c>
      <c r="U17" s="841">
        <v>3.9174719247845394E-2</v>
      </c>
      <c r="V17" s="842">
        <f t="shared" si="0"/>
        <v>30785</v>
      </c>
      <c r="W17" s="841">
        <f t="shared" si="0"/>
        <v>99.999999999999986</v>
      </c>
      <c r="X17" s="843"/>
      <c r="Y17" s="837">
        <f t="shared" si="1"/>
        <v>1.3681006132788196</v>
      </c>
    </row>
    <row r="18" spans="2:25" s="744" customFormat="1" ht="18" customHeight="1" x14ac:dyDescent="0.2">
      <c r="B18" s="838" t="s">
        <v>41</v>
      </c>
      <c r="D18" s="839">
        <v>45115</v>
      </c>
      <c r="E18" s="822"/>
      <c r="F18" s="840">
        <v>10</v>
      </c>
      <c r="G18" s="841">
        <v>0.38917682645664642</v>
      </c>
      <c r="H18" s="840">
        <v>3983</v>
      </c>
      <c r="I18" s="841">
        <v>5.0131877455410665</v>
      </c>
      <c r="J18" s="840">
        <v>5846</v>
      </c>
      <c r="K18" s="841">
        <v>10.515152074072708</v>
      </c>
      <c r="L18" s="840">
        <v>3506</v>
      </c>
      <c r="M18" s="841">
        <v>6.5237840529723146</v>
      </c>
      <c r="N18" s="840">
        <v>15016</v>
      </c>
      <c r="O18" s="841">
        <v>32.416031871922094</v>
      </c>
      <c r="P18" s="840">
        <v>6246</v>
      </c>
      <c r="Q18" s="841">
        <v>11.359905564675286</v>
      </c>
      <c r="R18" s="840">
        <v>20874</v>
      </c>
      <c r="S18" s="841">
        <v>33.677628788018517</v>
      </c>
      <c r="T18" s="840">
        <v>64</v>
      </c>
      <c r="U18" s="841">
        <v>0.10513307634136894</v>
      </c>
      <c r="V18" s="842">
        <f t="shared" si="0"/>
        <v>55545</v>
      </c>
      <c r="W18" s="841">
        <f t="shared" si="0"/>
        <v>100.00000000000001</v>
      </c>
      <c r="X18" s="843"/>
      <c r="Y18" s="837">
        <f t="shared" si="1"/>
        <v>1.2311869666408068</v>
      </c>
    </row>
    <row r="19" spans="2:25" s="744" customFormat="1" ht="18" customHeight="1" x14ac:dyDescent="0.2">
      <c r="B19" s="838" t="s">
        <v>3</v>
      </c>
      <c r="D19" s="839">
        <v>45703</v>
      </c>
      <c r="E19" s="822"/>
      <c r="F19" s="840">
        <v>18</v>
      </c>
      <c r="G19" s="841">
        <v>7.0628950806935764E-3</v>
      </c>
      <c r="H19" s="840">
        <v>22519</v>
      </c>
      <c r="I19" s="841">
        <v>5.0323127449941731</v>
      </c>
      <c r="J19" s="840">
        <v>1011</v>
      </c>
      <c r="K19" s="841">
        <v>8.1223293427976129E-2</v>
      </c>
      <c r="L19" s="840">
        <v>2984</v>
      </c>
      <c r="M19" s="841">
        <v>7.5113889183176186</v>
      </c>
      <c r="N19" s="840">
        <v>6509</v>
      </c>
      <c r="O19" s="841">
        <v>19.811420701345483</v>
      </c>
      <c r="P19" s="840">
        <v>7642</v>
      </c>
      <c r="Q19" s="841">
        <v>16.121058021683087</v>
      </c>
      <c r="R19" s="840">
        <v>29294</v>
      </c>
      <c r="S19" s="841">
        <v>51.403750397287851</v>
      </c>
      <c r="T19" s="840">
        <v>241</v>
      </c>
      <c r="U19" s="841">
        <v>3.1783027863121094E-2</v>
      </c>
      <c r="V19" s="842">
        <f t="shared" si="0"/>
        <v>70218</v>
      </c>
      <c r="W19" s="841">
        <f t="shared" si="0"/>
        <v>100.00000000000001</v>
      </c>
      <c r="X19" s="843"/>
      <c r="Y19" s="837">
        <f t="shared" si="1"/>
        <v>1.5363980482681663</v>
      </c>
    </row>
    <row r="20" spans="2:25" s="633" customFormat="1" ht="18" customHeight="1" x14ac:dyDescent="0.2">
      <c r="B20" s="838" t="s">
        <v>2</v>
      </c>
      <c r="D20" s="835">
        <v>12252</v>
      </c>
      <c r="F20" s="683">
        <v>351</v>
      </c>
      <c r="G20" s="684">
        <v>2.6190698107931776</v>
      </c>
      <c r="H20" s="683">
        <v>993</v>
      </c>
      <c r="I20" s="684">
        <v>3.3647124615528008</v>
      </c>
      <c r="J20" s="683">
        <v>190</v>
      </c>
      <c r="K20" s="684">
        <v>1.8175039612265822</v>
      </c>
      <c r="L20" s="683">
        <v>742</v>
      </c>
      <c r="M20" s="684">
        <v>6.0117438717494638</v>
      </c>
      <c r="N20" s="683">
        <v>3439</v>
      </c>
      <c r="O20" s="684">
        <v>28.250535930655232</v>
      </c>
      <c r="P20" s="683">
        <v>6022</v>
      </c>
      <c r="Q20" s="684">
        <v>37.794761860378415</v>
      </c>
      <c r="R20" s="683">
        <v>1968</v>
      </c>
      <c r="S20" s="684">
        <v>20.141672103644328</v>
      </c>
      <c r="T20" s="683">
        <v>0</v>
      </c>
      <c r="U20" s="684">
        <v>0</v>
      </c>
      <c r="V20" s="836">
        <f t="shared" si="0"/>
        <v>13705</v>
      </c>
      <c r="W20" s="684">
        <f t="shared" si="0"/>
        <v>100</v>
      </c>
      <c r="X20" s="678"/>
      <c r="Y20" s="837">
        <f t="shared" si="1"/>
        <v>1.1185928827946459</v>
      </c>
    </row>
    <row r="21" spans="2:25" s="633" customFormat="1" ht="18" customHeight="1" x14ac:dyDescent="0.2">
      <c r="B21" s="682" t="s">
        <v>35</v>
      </c>
      <c r="D21" s="835">
        <v>25867</v>
      </c>
      <c r="F21" s="683">
        <v>1545</v>
      </c>
      <c r="G21" s="684">
        <v>5.3052431721922009</v>
      </c>
      <c r="H21" s="683">
        <v>4019</v>
      </c>
      <c r="I21" s="684">
        <v>3.6950489265371695</v>
      </c>
      <c r="J21" s="683">
        <v>8864</v>
      </c>
      <c r="K21" s="684">
        <v>30.798159778004965</v>
      </c>
      <c r="L21" s="683">
        <v>1968</v>
      </c>
      <c r="M21" s="684">
        <v>7.5471009201109975</v>
      </c>
      <c r="N21" s="683">
        <v>4098</v>
      </c>
      <c r="O21" s="684">
        <v>17.328757119906527</v>
      </c>
      <c r="P21" s="683">
        <v>6047</v>
      </c>
      <c r="Q21" s="684">
        <v>16.445158463560684</v>
      </c>
      <c r="R21" s="683">
        <v>5270</v>
      </c>
      <c r="S21" s="684">
        <v>18.613991529136847</v>
      </c>
      <c r="T21" s="683">
        <v>84</v>
      </c>
      <c r="U21" s="684">
        <v>0.26654009055060612</v>
      </c>
      <c r="V21" s="836">
        <f t="shared" si="0"/>
        <v>31895</v>
      </c>
      <c r="W21" s="684">
        <f t="shared" si="0"/>
        <v>100.00000000000001</v>
      </c>
      <c r="X21" s="678"/>
      <c r="Y21" s="837">
        <f t="shared" si="1"/>
        <v>1.2330382340433756</v>
      </c>
    </row>
    <row r="22" spans="2:25" s="633" customFormat="1" ht="21" customHeight="1" x14ac:dyDescent="0.2">
      <c r="B22" s="682" t="s">
        <v>42</v>
      </c>
      <c r="D22" s="835">
        <v>62077</v>
      </c>
      <c r="F22" s="683">
        <v>2181</v>
      </c>
      <c r="G22" s="684">
        <v>2.2532814395789673</v>
      </c>
      <c r="H22" s="683">
        <v>16762</v>
      </c>
      <c r="I22" s="684">
        <v>13.798591305169941</v>
      </c>
      <c r="J22" s="683">
        <v>14503</v>
      </c>
      <c r="K22" s="684">
        <v>14.416274049446134</v>
      </c>
      <c r="L22" s="683">
        <v>6859</v>
      </c>
      <c r="M22" s="684">
        <v>8.5530151426815628</v>
      </c>
      <c r="N22" s="683">
        <v>15261</v>
      </c>
      <c r="O22" s="684">
        <v>24.417377054346627</v>
      </c>
      <c r="P22" s="683">
        <v>13278</v>
      </c>
      <c r="Q22" s="684">
        <v>16.926398058711374</v>
      </c>
      <c r="R22" s="683">
        <v>15862</v>
      </c>
      <c r="S22" s="684">
        <v>19.521611017443234</v>
      </c>
      <c r="T22" s="683">
        <v>66</v>
      </c>
      <c r="U22" s="684">
        <v>0.11345193262215779</v>
      </c>
      <c r="V22" s="836">
        <f t="shared" si="0"/>
        <v>84772</v>
      </c>
      <c r="W22" s="684">
        <f t="shared" si="0"/>
        <v>100</v>
      </c>
      <c r="X22" s="678"/>
      <c r="Y22" s="837">
        <f t="shared" si="1"/>
        <v>1.3655943425101085</v>
      </c>
    </row>
    <row r="23" spans="2:25" s="633" customFormat="1" ht="18" customHeight="1" x14ac:dyDescent="0.2">
      <c r="B23" s="682" t="s">
        <v>43</v>
      </c>
      <c r="D23" s="835">
        <v>13563</v>
      </c>
      <c r="F23" s="683">
        <v>1326</v>
      </c>
      <c r="G23" s="684">
        <v>8.3258093641171165</v>
      </c>
      <c r="H23" s="683">
        <v>2125</v>
      </c>
      <c r="I23" s="684">
        <v>9.538243260673287</v>
      </c>
      <c r="J23" s="683">
        <v>543</v>
      </c>
      <c r="K23" s="684">
        <v>0.88352895653295493</v>
      </c>
      <c r="L23" s="683">
        <v>1439</v>
      </c>
      <c r="M23" s="684">
        <v>8.2742164323487675</v>
      </c>
      <c r="N23" s="683">
        <v>2730</v>
      </c>
      <c r="O23" s="684">
        <v>15.62620920933832</v>
      </c>
      <c r="P23" s="683">
        <v>846</v>
      </c>
      <c r="Q23" s="684">
        <v>3.5147684767186895</v>
      </c>
      <c r="R23" s="683">
        <v>7702</v>
      </c>
      <c r="S23" s="684">
        <v>53.81787695085773</v>
      </c>
      <c r="T23" s="683">
        <v>2</v>
      </c>
      <c r="U23" s="684">
        <v>1.9347349413130401E-2</v>
      </c>
      <c r="V23" s="836">
        <f>F23+H23+J23+L23+N23+P23+R23+T23</f>
        <v>16713</v>
      </c>
      <c r="W23" s="684">
        <f t="shared" si="0"/>
        <v>100</v>
      </c>
      <c r="X23" s="678"/>
      <c r="Y23" s="837">
        <f t="shared" si="1"/>
        <v>1.2322495023224951</v>
      </c>
    </row>
    <row r="24" spans="2:25" s="633" customFormat="1" ht="22.5" customHeight="1" x14ac:dyDescent="0.2">
      <c r="B24" s="682" t="s">
        <v>44</v>
      </c>
      <c r="D24" s="835">
        <v>3259</v>
      </c>
      <c r="F24" s="685">
        <v>298</v>
      </c>
      <c r="G24" s="686">
        <v>3.2579185520361991</v>
      </c>
      <c r="H24" s="685">
        <v>352</v>
      </c>
      <c r="I24" s="684">
        <v>6.4253393665158374</v>
      </c>
      <c r="J24" s="685">
        <v>166</v>
      </c>
      <c r="K24" s="684">
        <v>5.2187028657616894</v>
      </c>
      <c r="L24" s="685">
        <v>185</v>
      </c>
      <c r="M24" s="684">
        <v>3.4690799396681751</v>
      </c>
      <c r="N24" s="685">
        <v>947</v>
      </c>
      <c r="O24" s="684">
        <v>17.134238310708898</v>
      </c>
      <c r="P24" s="685">
        <v>747</v>
      </c>
      <c r="Q24" s="684">
        <v>12.428355957767723</v>
      </c>
      <c r="R24" s="685">
        <v>1396</v>
      </c>
      <c r="S24" s="684">
        <v>51.945701357466064</v>
      </c>
      <c r="T24" s="685">
        <v>11</v>
      </c>
      <c r="U24" s="684">
        <v>0.12066365007541478</v>
      </c>
      <c r="V24" s="844">
        <f t="shared" si="0"/>
        <v>4102</v>
      </c>
      <c r="W24" s="684">
        <f t="shared" si="0"/>
        <v>100</v>
      </c>
      <c r="X24" s="678"/>
      <c r="Y24" s="837">
        <f t="shared" si="1"/>
        <v>1.2586683031604786</v>
      </c>
    </row>
    <row r="25" spans="2:25" s="633" customFormat="1" ht="18" customHeight="1" x14ac:dyDescent="0.2">
      <c r="B25" s="682" t="s">
        <v>45</v>
      </c>
      <c r="D25" s="835">
        <v>17224</v>
      </c>
      <c r="F25" s="685">
        <v>257</v>
      </c>
      <c r="G25" s="686">
        <v>0.41635124905374715</v>
      </c>
      <c r="H25" s="685">
        <v>4313</v>
      </c>
      <c r="I25" s="684">
        <v>12.162503154176129</v>
      </c>
      <c r="J25" s="685">
        <v>1344</v>
      </c>
      <c r="K25" s="684">
        <v>6.594330894103793</v>
      </c>
      <c r="L25" s="685">
        <v>1940</v>
      </c>
      <c r="M25" s="684">
        <v>8.2555303221465213</v>
      </c>
      <c r="N25" s="685">
        <v>6110</v>
      </c>
      <c r="O25" s="684">
        <v>27.294137437967869</v>
      </c>
      <c r="P25" s="685">
        <v>663</v>
      </c>
      <c r="Q25" s="684">
        <v>2.5864244259399447</v>
      </c>
      <c r="R25" s="685">
        <v>7284</v>
      </c>
      <c r="S25" s="684">
        <v>35.057616283959966</v>
      </c>
      <c r="T25" s="685">
        <v>2062</v>
      </c>
      <c r="U25" s="684">
        <v>7.6331062326520316</v>
      </c>
      <c r="V25" s="844">
        <f t="shared" si="0"/>
        <v>23973</v>
      </c>
      <c r="W25" s="684">
        <f t="shared" si="0"/>
        <v>99.999999999999986</v>
      </c>
      <c r="X25" s="678"/>
      <c r="Y25" s="837">
        <f t="shared" si="1"/>
        <v>1.3918369716674408</v>
      </c>
    </row>
    <row r="26" spans="2:25" s="633" customFormat="1" ht="18" customHeight="1" x14ac:dyDescent="0.2">
      <c r="B26" s="682" t="s">
        <v>46</v>
      </c>
      <c r="D26" s="835">
        <v>2345</v>
      </c>
      <c r="F26" s="685">
        <v>371</v>
      </c>
      <c r="G26" s="686">
        <v>8.1975827640567527</v>
      </c>
      <c r="H26" s="685">
        <v>491</v>
      </c>
      <c r="I26" s="684">
        <v>11.008933263268524</v>
      </c>
      <c r="J26" s="685">
        <v>699</v>
      </c>
      <c r="K26" s="684">
        <v>20.546505517603784</v>
      </c>
      <c r="L26" s="685">
        <v>428</v>
      </c>
      <c r="M26" s="684">
        <v>9.1697320021019451</v>
      </c>
      <c r="N26" s="685">
        <v>708</v>
      </c>
      <c r="O26" s="684">
        <v>17.892800840777721</v>
      </c>
      <c r="P26" s="685">
        <v>494</v>
      </c>
      <c r="Q26" s="684">
        <v>13.110877561744614</v>
      </c>
      <c r="R26" s="685">
        <v>492</v>
      </c>
      <c r="S26" s="684">
        <v>20.073568050446664</v>
      </c>
      <c r="T26" s="685">
        <v>0</v>
      </c>
      <c r="U26" s="684">
        <v>0</v>
      </c>
      <c r="V26" s="844">
        <f t="shared" si="0"/>
        <v>3683</v>
      </c>
      <c r="W26" s="684">
        <f t="shared" si="0"/>
        <v>100.00000000000001</v>
      </c>
      <c r="X26" s="678"/>
      <c r="Y26" s="837">
        <f t="shared" si="1"/>
        <v>1.5705756929637527</v>
      </c>
    </row>
    <row r="27" spans="2:25" s="633" customFormat="1" ht="18" customHeight="1" x14ac:dyDescent="0.2">
      <c r="B27" s="682" t="s">
        <v>1</v>
      </c>
      <c r="D27" s="835">
        <v>1199</v>
      </c>
      <c r="F27" s="685">
        <v>178</v>
      </c>
      <c r="G27" s="686">
        <v>9.2670598146588041</v>
      </c>
      <c r="H27" s="685">
        <v>189</v>
      </c>
      <c r="I27" s="684">
        <v>12.973883740522325</v>
      </c>
      <c r="J27" s="685">
        <v>363</v>
      </c>
      <c r="K27" s="684">
        <v>20.387531592249367</v>
      </c>
      <c r="L27" s="685">
        <v>20</v>
      </c>
      <c r="M27" s="684">
        <v>1.5164279696714407</v>
      </c>
      <c r="N27" s="685">
        <v>110</v>
      </c>
      <c r="O27" s="684">
        <v>7.5821398483572029</v>
      </c>
      <c r="P27" s="685">
        <v>2</v>
      </c>
      <c r="Q27" s="684">
        <v>0.42122999157540014</v>
      </c>
      <c r="R27" s="685">
        <v>681</v>
      </c>
      <c r="S27" s="684">
        <v>47.851727042965457</v>
      </c>
      <c r="T27" s="685">
        <v>0</v>
      </c>
      <c r="U27" s="684">
        <v>0</v>
      </c>
      <c r="V27" s="836">
        <f t="shared" si="0"/>
        <v>1543</v>
      </c>
      <c r="W27" s="684">
        <f t="shared" si="0"/>
        <v>100</v>
      </c>
      <c r="X27" s="678"/>
      <c r="Y27" s="837">
        <f t="shared" si="1"/>
        <v>1.286905754795663</v>
      </c>
    </row>
    <row r="28" spans="2:25" s="633" customFormat="1" ht="8.25" customHeight="1" x14ac:dyDescent="0.2">
      <c r="B28" s="688"/>
      <c r="D28" s="845"/>
      <c r="F28" s="689"/>
      <c r="G28" s="846"/>
      <c r="H28" s="689"/>
      <c r="I28" s="847"/>
      <c r="J28" s="689"/>
      <c r="K28" s="847"/>
      <c r="L28" s="689"/>
      <c r="M28" s="847"/>
      <c r="N28" s="689"/>
      <c r="O28" s="846"/>
      <c r="P28" s="689"/>
      <c r="Q28" s="846"/>
      <c r="R28" s="689"/>
      <c r="S28" s="846"/>
      <c r="T28" s="689"/>
      <c r="U28" s="846"/>
      <c r="V28" s="691"/>
      <c r="W28" s="847"/>
      <c r="X28" s="678"/>
      <c r="Y28" s="848"/>
    </row>
    <row r="29" spans="2:25" s="633" customFormat="1" ht="3" customHeight="1" x14ac:dyDescent="0.2">
      <c r="B29" s="630"/>
      <c r="C29" s="631"/>
      <c r="D29" s="849"/>
      <c r="E29" s="631"/>
      <c r="F29" s="630"/>
      <c r="G29" s="630"/>
      <c r="H29" s="630"/>
      <c r="I29" s="630"/>
      <c r="J29" s="630"/>
      <c r="K29" s="630"/>
      <c r="L29" s="630"/>
      <c r="M29" s="630"/>
      <c r="N29" s="630"/>
      <c r="O29" s="630"/>
      <c r="P29" s="630"/>
      <c r="Q29" s="630"/>
      <c r="R29" s="630"/>
      <c r="S29" s="630"/>
      <c r="T29" s="630"/>
      <c r="U29" s="630"/>
      <c r="V29" s="850"/>
      <c r="W29" s="630"/>
      <c r="X29" s="630"/>
      <c r="Y29" s="630"/>
    </row>
    <row r="30" spans="2:25" s="920" customFormat="1" ht="20.25" customHeight="1" x14ac:dyDescent="0.2">
      <c r="B30" s="1255" t="s">
        <v>0</v>
      </c>
      <c r="C30" s="1231"/>
      <c r="D30" s="1272">
        <f>SUM(D10:D29)</f>
        <v>409233</v>
      </c>
      <c r="E30" s="1231"/>
      <c r="F30" s="1256">
        <f>SUM(F10:F27)</f>
        <v>23104</v>
      </c>
      <c r="G30" s="1257">
        <f>F30*100/$V30</f>
        <v>4.1832564725138832</v>
      </c>
      <c r="H30" s="1256">
        <f>SUM(H10:H27)</f>
        <v>96881</v>
      </c>
      <c r="I30" s="1257">
        <f>H30*100/$V30</f>
        <v>17.541467724793002</v>
      </c>
      <c r="J30" s="1256">
        <f>SUM(J10:J27)</f>
        <v>73774</v>
      </c>
      <c r="K30" s="1257">
        <f>J30*100/$V30</f>
        <v>13.357668066275934</v>
      </c>
      <c r="L30" s="1256">
        <f>SUM(L10:L27)</f>
        <v>33140</v>
      </c>
      <c r="M30" s="1257">
        <f>L30*100/$V30</f>
        <v>6.0003947151623134</v>
      </c>
      <c r="N30" s="1256">
        <f>SUM(N10:N27)</f>
        <v>91608</v>
      </c>
      <c r="O30" s="1257">
        <f>N30*100/$V30</f>
        <v>16.586727793198225</v>
      </c>
      <c r="P30" s="1256">
        <f>SUM(P10:P27)</f>
        <v>75185</v>
      </c>
      <c r="Q30" s="1257">
        <f>P30*100/$V30</f>
        <v>13.613146549773038</v>
      </c>
      <c r="R30" s="1256">
        <f>SUM(R10:R27)</f>
        <v>155444</v>
      </c>
      <c r="S30" s="1257">
        <f>R30*100/$V30</f>
        <v>28.145001692929711</v>
      </c>
      <c r="T30" s="1256">
        <f>SUM(T10:T28)</f>
        <v>3161</v>
      </c>
      <c r="U30" s="1257">
        <f>T30*100/$V30</f>
        <v>0.57233698535389477</v>
      </c>
      <c r="V30" s="1256">
        <f>SUM(V10:V27)</f>
        <v>552297</v>
      </c>
      <c r="W30" s="1257">
        <f>G30+I30+K30+M30+O30+Q30+S30+U30</f>
        <v>100</v>
      </c>
      <c r="X30" s="1273"/>
      <c r="Y30" s="1274">
        <f>(V30/D30)</f>
        <v>1.3495905755400956</v>
      </c>
    </row>
    <row r="31" spans="2:25" s="631" customFormat="1" ht="5.25" customHeight="1" x14ac:dyDescent="0.2">
      <c r="B31" s="644"/>
      <c r="C31" s="645"/>
      <c r="D31" s="646"/>
      <c r="E31" s="645"/>
      <c r="F31" s="646"/>
      <c r="G31" s="851"/>
      <c r="H31" s="646"/>
      <c r="I31" s="851"/>
      <c r="J31" s="646"/>
      <c r="K31" s="851"/>
      <c r="L31" s="646"/>
      <c r="M31" s="851"/>
      <c r="N31" s="646"/>
      <c r="O31" s="851"/>
      <c r="P31" s="646"/>
      <c r="Q31" s="851"/>
      <c r="R31" s="646"/>
      <c r="S31" s="851"/>
      <c r="T31" s="646"/>
      <c r="U31" s="851"/>
      <c r="V31" s="646"/>
      <c r="W31" s="851"/>
      <c r="X31" s="851"/>
      <c r="Y31" s="851"/>
    </row>
    <row r="32" spans="2:25" s="697" customFormat="1" ht="18.75" customHeight="1" x14ac:dyDescent="0.2">
      <c r="B32" s="852" t="s">
        <v>39</v>
      </c>
      <c r="C32" s="853"/>
      <c r="D32" s="853"/>
      <c r="E32" s="853"/>
      <c r="F32" s="853"/>
      <c r="G32" s="853"/>
      <c r="H32" s="853"/>
      <c r="I32" s="853"/>
      <c r="J32" s="853"/>
      <c r="K32" s="853"/>
      <c r="L32" s="853"/>
      <c r="N32" s="853"/>
      <c r="O32" s="853"/>
      <c r="P32" s="853"/>
      <c r="Q32" s="853"/>
      <c r="R32" s="853"/>
      <c r="S32" s="853"/>
      <c r="T32" s="853"/>
      <c r="U32" s="853"/>
      <c r="V32" s="853"/>
      <c r="W32" s="853"/>
    </row>
    <row r="33" spans="2:25" s="854" customFormat="1" x14ac:dyDescent="0.25">
      <c r="B33" s="698" t="s">
        <v>47</v>
      </c>
      <c r="X33" s="697"/>
      <c r="Y33" s="697"/>
    </row>
    <row r="34" spans="2:25" s="854" customFormat="1" x14ac:dyDescent="0.2">
      <c r="X34" s="697"/>
      <c r="Y34" s="697"/>
    </row>
    <row r="35" spans="2:25" s="854" customFormat="1" x14ac:dyDescent="0.2">
      <c r="B35" s="854" t="s">
        <v>39</v>
      </c>
      <c r="D35" s="854" t="e">
        <f>GETPIVOTDATA("Cuenta número de expedientes",#REF!,"CCAA",$B35,"Grado Resuelto",$B$1)</f>
        <v>#REF!</v>
      </c>
      <c r="N35" s="854" t="e">
        <f>GETPIVOTDATA("ID PRESTACION
COUNT",#REF!,"
CCAA",$B35,"
Tipo Prestación",N$1,"Grado Resuelto",$B$1)</f>
        <v>#REF!</v>
      </c>
      <c r="X35" s="697"/>
      <c r="Y35" s="697"/>
    </row>
    <row r="36" spans="2:25" s="854" customFormat="1" x14ac:dyDescent="0.2">
      <c r="B36" s="854" t="s">
        <v>47</v>
      </c>
      <c r="D36" s="855" t="e">
        <f>GETPIVOTDATA("Cuenta número de expedientes",#REF!,"CCAA",$B36,"Grado Resuelto",$B$1)</f>
        <v>#REF!</v>
      </c>
      <c r="N36" s="854" t="e">
        <f>GETPIVOTDATA("ID PRESTACION
COUNT",#REF!,"
CCAA",$B36,"
Tipo Prestación",N$1,"Grado Resuelto",$B$1)</f>
        <v>#REF!</v>
      </c>
      <c r="T36" s="697"/>
      <c r="U36" s="697"/>
    </row>
    <row r="37" spans="2:25" s="854" customFormat="1" x14ac:dyDescent="0.2">
      <c r="T37" s="697"/>
      <c r="U37" s="697"/>
    </row>
    <row r="38" spans="2:25" s="822" customFormat="1" x14ac:dyDescent="0.2">
      <c r="T38" s="920"/>
      <c r="U38" s="920"/>
    </row>
    <row r="39" spans="2:25" s="822" customFormat="1" x14ac:dyDescent="0.2">
      <c r="T39" s="920"/>
      <c r="U39" s="920"/>
    </row>
    <row r="40" spans="2:25" s="822" customFormat="1" x14ac:dyDescent="0.2">
      <c r="T40" s="920"/>
      <c r="U40" s="920"/>
    </row>
    <row r="41" spans="2:25" s="822" customFormat="1" x14ac:dyDescent="0.2">
      <c r="T41" s="920"/>
      <c r="U41" s="920"/>
    </row>
    <row r="42" spans="2:25" s="822" customFormat="1" x14ac:dyDescent="0.2">
      <c r="T42" s="920"/>
      <c r="U42" s="920"/>
    </row>
    <row r="43" spans="2:25" s="822" customFormat="1" x14ac:dyDescent="0.2">
      <c r="T43" s="920"/>
      <c r="U43" s="920"/>
    </row>
    <row r="44" spans="2:25" x14ac:dyDescent="0.2">
      <c r="T44" s="734"/>
      <c r="U44" s="734"/>
      <c r="X44" s="615"/>
      <c r="Y44" s="615"/>
    </row>
    <row r="45" spans="2:25" x14ac:dyDescent="0.2">
      <c r="T45" s="734"/>
      <c r="U45" s="734"/>
      <c r="X45" s="615"/>
      <c r="Y45" s="615"/>
    </row>
    <row r="46" spans="2:25" x14ac:dyDescent="0.2">
      <c r="T46" s="734"/>
      <c r="U46" s="734"/>
      <c r="X46" s="615"/>
      <c r="Y46" s="615"/>
    </row>
    <row r="47" spans="2:25" x14ac:dyDescent="0.2">
      <c r="T47" s="734"/>
      <c r="U47" s="734"/>
      <c r="X47" s="615"/>
      <c r="Y47" s="615"/>
    </row>
    <row r="48" spans="2:25" x14ac:dyDescent="0.2">
      <c r="T48" s="734"/>
      <c r="U48" s="734"/>
      <c r="X48" s="615"/>
      <c r="Y48" s="615"/>
    </row>
    <row r="49" spans="20:25" x14ac:dyDescent="0.2">
      <c r="T49" s="734"/>
      <c r="U49" s="734"/>
      <c r="X49" s="615"/>
      <c r="Y49" s="615"/>
    </row>
    <row r="50" spans="20:25" x14ac:dyDescent="0.2">
      <c r="T50" s="734"/>
      <c r="U50" s="734"/>
      <c r="X50" s="615"/>
      <c r="Y50" s="615"/>
    </row>
    <row r="51" spans="20:25" x14ac:dyDescent="0.2">
      <c r="T51" s="734"/>
      <c r="U51" s="734"/>
      <c r="X51" s="615"/>
      <c r="Y51" s="615"/>
    </row>
    <row r="52" spans="20:25" x14ac:dyDescent="0.2">
      <c r="T52" s="734"/>
      <c r="U52" s="734"/>
      <c r="X52" s="615"/>
      <c r="Y52" s="615"/>
    </row>
    <row r="53" spans="20:25" x14ac:dyDescent="0.2">
      <c r="T53" s="734"/>
      <c r="U53" s="734"/>
      <c r="X53" s="615"/>
      <c r="Y53" s="615"/>
    </row>
    <row r="54" spans="20:25" x14ac:dyDescent="0.2">
      <c r="T54" s="734"/>
      <c r="U54" s="734"/>
      <c r="X54" s="615"/>
      <c r="Y54" s="615"/>
    </row>
    <row r="55" spans="20:25" x14ac:dyDescent="0.2">
      <c r="T55" s="734"/>
      <c r="U55" s="734"/>
      <c r="X55" s="615"/>
      <c r="Y55" s="615"/>
    </row>
    <row r="56" spans="20:25" x14ac:dyDescent="0.2">
      <c r="T56" s="734"/>
      <c r="U56" s="734"/>
      <c r="X56" s="615"/>
      <c r="Y56" s="615"/>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89"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3">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2: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2">
      <c r="B2" s="18"/>
      <c r="C2" s="18"/>
      <c r="D2" s="18"/>
      <c r="E2" s="18"/>
      <c r="F2" s="18"/>
      <c r="G2" s="18"/>
      <c r="H2" s="18"/>
      <c r="I2" s="18"/>
      <c r="J2" s="18"/>
      <c r="K2" s="18"/>
      <c r="X2" s="17"/>
      <c r="Y2" s="17"/>
    </row>
    <row r="3" spans="2:25" s="4" customFormat="1" ht="36.75" customHeight="1" x14ac:dyDescent="0.2">
      <c r="B3" s="1494" t="s">
        <v>420</v>
      </c>
      <c r="C3" s="1494"/>
      <c r="D3" s="1494"/>
      <c r="E3" s="1494"/>
      <c r="F3" s="1494"/>
      <c r="G3" s="1494"/>
      <c r="H3" s="1494"/>
      <c r="I3" s="1494"/>
      <c r="J3" s="1494"/>
      <c r="K3" s="1494"/>
      <c r="L3" s="1494"/>
      <c r="M3" s="1494"/>
      <c r="N3" s="1494"/>
      <c r="O3" s="1494"/>
      <c r="P3" s="1494"/>
      <c r="Q3" s="1494"/>
      <c r="R3" s="1494"/>
      <c r="S3" s="1494"/>
      <c r="T3" s="1494"/>
      <c r="U3" s="1494"/>
      <c r="V3" s="1494"/>
      <c r="W3" s="1494"/>
      <c r="X3" s="1494"/>
      <c r="Y3" s="7"/>
    </row>
    <row r="4" spans="2:25" s="4" customFormat="1" ht="14.25" customHeight="1" x14ac:dyDescent="0.2">
      <c r="B4" s="1415" t="str">
        <f>porsaad!$B$6</f>
        <v>Situación a 31 de julio de 2024</v>
      </c>
      <c r="C4" s="1415"/>
      <c r="D4" s="1415"/>
      <c r="E4" s="1415"/>
      <c r="F4" s="1415"/>
      <c r="G4" s="1415"/>
      <c r="H4" s="1415"/>
      <c r="I4" s="1415"/>
      <c r="J4" s="1415"/>
      <c r="K4" s="1415"/>
      <c r="L4" s="1415"/>
      <c r="M4" s="1415"/>
      <c r="N4" s="1415"/>
      <c r="O4" s="1415"/>
      <c r="P4" s="1415"/>
      <c r="Q4" s="1415"/>
      <c r="R4" s="1415"/>
      <c r="S4" s="1415"/>
      <c r="T4" s="1415"/>
      <c r="U4" s="1415"/>
      <c r="V4" s="1415"/>
      <c r="W4" s="1415"/>
      <c r="X4" s="5"/>
      <c r="Y4" s="5"/>
    </row>
    <row r="5" spans="2:25" s="178" customFormat="1" ht="5.25" customHeight="1" x14ac:dyDescent="0.2">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
      <c r="F6" s="1497" t="s">
        <v>52</v>
      </c>
      <c r="G6" s="1497"/>
      <c r="H6" s="1497"/>
      <c r="I6" s="1497"/>
      <c r="J6" s="1497"/>
      <c r="K6" s="1497"/>
      <c r="L6" s="1497"/>
      <c r="M6" s="1497"/>
      <c r="N6" s="1497"/>
      <c r="O6" s="1497"/>
      <c r="P6" s="1497"/>
      <c r="Q6" s="1497"/>
      <c r="R6" s="1497"/>
      <c r="S6" s="1497"/>
      <c r="T6" s="1497"/>
      <c r="U6" s="1497"/>
      <c r="V6" s="1497"/>
      <c r="W6" s="1497"/>
      <c r="X6" s="154"/>
      <c r="Y6" s="154"/>
    </row>
    <row r="7" spans="2:25" s="133" customFormat="1" ht="64.5" customHeight="1" x14ac:dyDescent="0.2">
      <c r="B7" s="1498" t="s">
        <v>12</v>
      </c>
      <c r="C7" s="155"/>
      <c r="D7" s="156" t="s">
        <v>53</v>
      </c>
      <c r="E7" s="155"/>
      <c r="F7" s="1499" t="s">
        <v>168</v>
      </c>
      <c r="G7" s="1499"/>
      <c r="H7" s="1499" t="s">
        <v>59</v>
      </c>
      <c r="I7" s="1499"/>
      <c r="J7" s="1499" t="s">
        <v>60</v>
      </c>
      <c r="K7" s="1499"/>
      <c r="L7" s="1499" t="s">
        <v>152</v>
      </c>
      <c r="M7" s="1499"/>
      <c r="N7" s="1499" t="s">
        <v>0</v>
      </c>
      <c r="O7" s="1499"/>
      <c r="P7" s="156"/>
      <c r="Q7" s="156" t="s">
        <v>62</v>
      </c>
    </row>
    <row r="8" spans="2:25" s="155" customFormat="1" ht="20.25" customHeight="1" x14ac:dyDescent="0.2">
      <c r="B8" s="1498"/>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
      <c r="B9" s="158"/>
      <c r="C9" s="159"/>
      <c r="D9" s="160"/>
      <c r="E9" s="159"/>
      <c r="F9" s="161"/>
      <c r="G9" s="161"/>
      <c r="H9" s="161"/>
      <c r="I9" s="161"/>
      <c r="J9" s="161"/>
      <c r="K9" s="161"/>
      <c r="L9" s="161"/>
      <c r="M9" s="161"/>
      <c r="N9" s="161"/>
      <c r="O9" s="161"/>
      <c r="P9" s="161"/>
      <c r="Q9" s="161"/>
    </row>
    <row r="10" spans="2:25" s="162" customFormat="1" ht="18" customHeight="1" x14ac:dyDescent="0.2">
      <c r="B10" s="146" t="s">
        <v>8</v>
      </c>
      <c r="C10" s="159"/>
      <c r="D10" s="163">
        <f>'41abenpreGIII'!D10</f>
        <v>75728</v>
      </c>
      <c r="F10" s="164">
        <f>'41abenpreGIII'!F10+'41abenpreGIII'!H10+'41abenpreGIII'!J10+'41abenpreGIII'!L10+'41abenpreGIII'!N10</f>
        <v>76563</v>
      </c>
      <c r="G10" s="165">
        <f t="shared" ref="G10:G27" si="0">F10*100/$N10</f>
        <v>72.319986398027709</v>
      </c>
      <c r="H10" s="164">
        <f>'41abenpreGIII'!P10</f>
        <v>2627</v>
      </c>
      <c r="I10" s="165">
        <f t="shared" ref="I10:I27" si="1">H10*100/$N10</f>
        <v>2.4814153607828691</v>
      </c>
      <c r="J10" s="164">
        <f>'41abenpreGIII'!R10</f>
        <v>26669</v>
      </c>
      <c r="K10" s="165">
        <f t="shared" ref="K10:K27" si="2">J10*100/$N10</f>
        <v>25.191041589919426</v>
      </c>
      <c r="L10" s="164">
        <f>'41abenpreGIII'!T10</f>
        <v>8</v>
      </c>
      <c r="M10" s="165">
        <f t="shared" ref="M10:M27" si="3">L10*100/$N10</f>
        <v>7.5566512699897044E-3</v>
      </c>
      <c r="N10" s="164">
        <f>F10+H10+J10+L10</f>
        <v>105867</v>
      </c>
      <c r="O10" s="165">
        <f>G10+I10+K10+M10</f>
        <v>100</v>
      </c>
      <c r="P10" s="166"/>
      <c r="Q10" s="166">
        <f t="shared" ref="Q10:Q27" si="4">N10/D10</f>
        <v>1.3979901753644624</v>
      </c>
    </row>
    <row r="11" spans="2:25" s="162" customFormat="1" ht="18" customHeight="1" x14ac:dyDescent="0.2">
      <c r="B11" s="146" t="s">
        <v>7</v>
      </c>
      <c r="C11" s="159"/>
      <c r="D11" s="163">
        <f>'41abenpreGIII'!D11</f>
        <v>12468</v>
      </c>
      <c r="F11" s="164">
        <f>'41abenpreGIII'!F11+'41abenpreGIII'!H11+'41abenpreGIII'!J11+'41abenpreGIII'!L11+'41abenpreGIII'!N11</f>
        <v>7367</v>
      </c>
      <c r="G11" s="165">
        <f t="shared" si="0"/>
        <v>46.458977107901873</v>
      </c>
      <c r="H11" s="164">
        <f>'41abenpreGIII'!P11</f>
        <v>3690</v>
      </c>
      <c r="I11" s="165">
        <f t="shared" si="1"/>
        <v>23.270479914233462</v>
      </c>
      <c r="J11" s="164">
        <f>'41abenpreGIII'!R11</f>
        <v>4800</v>
      </c>
      <c r="K11" s="165">
        <f t="shared" si="2"/>
        <v>30.270542977864665</v>
      </c>
      <c r="L11" s="164">
        <f>'41abenpreGIII'!T11</f>
        <v>0</v>
      </c>
      <c r="M11" s="165">
        <f t="shared" si="3"/>
        <v>0</v>
      </c>
      <c r="N11" s="164">
        <f t="shared" ref="N11:O27" si="5">F11+H11+J11+L11</f>
        <v>15857</v>
      </c>
      <c r="O11" s="165">
        <f t="shared" si="5"/>
        <v>100</v>
      </c>
      <c r="P11" s="166"/>
      <c r="Q11" s="166">
        <f t="shared" si="4"/>
        <v>1.2718158485723452</v>
      </c>
    </row>
    <row r="12" spans="2:25" s="162" customFormat="1" ht="22.5" customHeight="1" x14ac:dyDescent="0.2">
      <c r="B12" s="146" t="s">
        <v>37</v>
      </c>
      <c r="C12" s="159"/>
      <c r="D12" s="163">
        <f>'41abenpreGIII'!D12</f>
        <v>7788</v>
      </c>
      <c r="F12" s="164">
        <f>'41abenpreGIII'!F12+'41abenpreGIII'!H12+'41abenpreGIII'!J12+'41abenpreGIII'!L12+'41abenpreGIII'!N12</f>
        <v>6166</v>
      </c>
      <c r="G12" s="165">
        <f t="shared" si="0"/>
        <v>58.032941176470587</v>
      </c>
      <c r="H12" s="163">
        <f>'41abenpreGIII'!P12</f>
        <v>1645</v>
      </c>
      <c r="I12" s="165">
        <f t="shared" si="1"/>
        <v>15.482352941176471</v>
      </c>
      <c r="J12" s="164">
        <f>'41abenpreGIII'!R12</f>
        <v>2803</v>
      </c>
      <c r="K12" s="165">
        <f t="shared" si="2"/>
        <v>26.381176470588237</v>
      </c>
      <c r="L12" s="164">
        <f>'41abenpreGIII'!T12</f>
        <v>11</v>
      </c>
      <c r="M12" s="165">
        <f t="shared" si="3"/>
        <v>0.10352941176470588</v>
      </c>
      <c r="N12" s="164">
        <f t="shared" si="5"/>
        <v>10625</v>
      </c>
      <c r="O12" s="165">
        <f t="shared" si="5"/>
        <v>100.00000000000001</v>
      </c>
      <c r="P12" s="166"/>
      <c r="Q12" s="166">
        <f t="shared" si="4"/>
        <v>1.3642783769902413</v>
      </c>
    </row>
    <row r="13" spans="2:25" s="162" customFormat="1" ht="18" customHeight="1" x14ac:dyDescent="0.2">
      <c r="B13" s="146" t="s">
        <v>38</v>
      </c>
      <c r="C13" s="159"/>
      <c r="D13" s="163">
        <f>'41abenpreGIII'!D13</f>
        <v>7873</v>
      </c>
      <c r="F13" s="164">
        <f>'41abenpreGIII'!F13+'41abenpreGIII'!H13+'41abenpreGIII'!J13+'41abenpreGIII'!L13+'41abenpreGIII'!N13</f>
        <v>6135</v>
      </c>
      <c r="G13" s="165">
        <f t="shared" si="0"/>
        <v>55.295178008111762</v>
      </c>
      <c r="H13" s="164">
        <f>'41abenpreGIII'!P13</f>
        <v>373</v>
      </c>
      <c r="I13" s="165">
        <f t="shared" si="1"/>
        <v>3.3618747183415953</v>
      </c>
      <c r="J13" s="164">
        <f>'41abenpreGIII'!R13</f>
        <v>4587</v>
      </c>
      <c r="K13" s="165">
        <f t="shared" si="2"/>
        <v>41.342947273546642</v>
      </c>
      <c r="L13" s="164">
        <f>'41abenpreGIII'!T13</f>
        <v>0</v>
      </c>
      <c r="M13" s="165">
        <f t="shared" si="3"/>
        <v>0</v>
      </c>
      <c r="N13" s="164">
        <f t="shared" si="5"/>
        <v>11095</v>
      </c>
      <c r="O13" s="165">
        <f t="shared" si="5"/>
        <v>100</v>
      </c>
      <c r="P13" s="166"/>
      <c r="Q13" s="166">
        <f t="shared" si="4"/>
        <v>1.409246792836276</v>
      </c>
    </row>
    <row r="14" spans="2:25" s="162" customFormat="1" ht="18" customHeight="1" x14ac:dyDescent="0.2">
      <c r="B14" s="146" t="s">
        <v>6</v>
      </c>
      <c r="C14" s="159"/>
      <c r="D14" s="163">
        <f>'41abenpreGIII'!D14</f>
        <v>14073</v>
      </c>
      <c r="F14" s="164">
        <f>'41abenpreGIII'!F14+'41abenpreGIII'!H14+'41abenpreGIII'!J14+'41abenpreGIII'!L14+'41abenpreGIII'!N14</f>
        <v>5865</v>
      </c>
      <c r="G14" s="165">
        <f t="shared" si="0"/>
        <v>36.369837529455538</v>
      </c>
      <c r="H14" s="164">
        <f>'41abenpreGIII'!P14</f>
        <v>4040</v>
      </c>
      <c r="I14" s="165">
        <f t="shared" si="1"/>
        <v>25.05270990946298</v>
      </c>
      <c r="J14" s="164">
        <f>'41abenpreGIII'!R14</f>
        <v>6221</v>
      </c>
      <c r="K14" s="165">
        <f t="shared" si="2"/>
        <v>38.577452561081486</v>
      </c>
      <c r="L14" s="164">
        <f>'41abenpreGIII'!T14</f>
        <v>0</v>
      </c>
      <c r="M14" s="165">
        <f t="shared" si="3"/>
        <v>0</v>
      </c>
      <c r="N14" s="164">
        <f t="shared" si="5"/>
        <v>16126</v>
      </c>
      <c r="O14" s="165">
        <f t="shared" si="5"/>
        <v>100</v>
      </c>
      <c r="P14" s="166"/>
      <c r="Q14" s="166">
        <f t="shared" si="4"/>
        <v>1.1458821857457542</v>
      </c>
    </row>
    <row r="15" spans="2:25" s="162" customFormat="1" ht="18" customHeight="1" x14ac:dyDescent="0.2">
      <c r="B15" s="146" t="s">
        <v>5</v>
      </c>
      <c r="C15" s="159"/>
      <c r="D15" s="163">
        <f>'41abenpreGIII'!D15</f>
        <v>5336</v>
      </c>
      <c r="F15" s="164">
        <f>'41abenpreGIII'!F15+'41abenpreGIII'!H15+'41abenpreGIII'!J15+'41abenpreGIII'!L15+'41abenpreGIII'!N15</f>
        <v>6452</v>
      </c>
      <c r="G15" s="165">
        <f t="shared" si="0"/>
        <v>72.871018748588213</v>
      </c>
      <c r="H15" s="163">
        <f>'41abenpreGIII'!P15</f>
        <v>99</v>
      </c>
      <c r="I15" s="165">
        <f t="shared" si="1"/>
        <v>1.1181386943754235</v>
      </c>
      <c r="J15" s="164">
        <f>'41abenpreGIII'!R15</f>
        <v>2303</v>
      </c>
      <c r="K15" s="165">
        <f t="shared" si="2"/>
        <v>26.010842557036369</v>
      </c>
      <c r="L15" s="164">
        <f>'41abenpreGIII'!T15</f>
        <v>0</v>
      </c>
      <c r="M15" s="165">
        <f t="shared" si="3"/>
        <v>0</v>
      </c>
      <c r="N15" s="164">
        <f t="shared" si="5"/>
        <v>8854</v>
      </c>
      <c r="O15" s="165">
        <f t="shared" si="5"/>
        <v>100</v>
      </c>
      <c r="P15" s="166"/>
      <c r="Q15" s="166">
        <f t="shared" si="4"/>
        <v>1.6592953523238381</v>
      </c>
    </row>
    <row r="16" spans="2:25" s="162" customFormat="1" ht="18" customHeight="1" x14ac:dyDescent="0.2">
      <c r="B16" s="146" t="s">
        <v>4</v>
      </c>
      <c r="C16" s="159"/>
      <c r="D16" s="163">
        <f>'41abenpreGIII'!D16</f>
        <v>34861</v>
      </c>
      <c r="F16" s="164">
        <f>'41abenpreGIII'!F16+'41abenpreGIII'!H16+'41abenpreGIII'!J16+'41abenpreGIII'!L16+'41abenpreGIII'!N16</f>
        <v>20062</v>
      </c>
      <c r="G16" s="165">
        <f t="shared" si="0"/>
        <v>42.740578197234711</v>
      </c>
      <c r="H16" s="164">
        <f>'41abenpreGIII'!P16</f>
        <v>16869</v>
      </c>
      <c r="I16" s="165">
        <f t="shared" si="1"/>
        <v>35.938132469801232</v>
      </c>
      <c r="J16" s="164">
        <f>'41abenpreGIII'!R16</f>
        <v>9411</v>
      </c>
      <c r="K16" s="165">
        <f t="shared" si="2"/>
        <v>20.049425850572018</v>
      </c>
      <c r="L16" s="164">
        <f>'41abenpreGIII'!T16</f>
        <v>597</v>
      </c>
      <c r="M16" s="165">
        <f t="shared" si="3"/>
        <v>1.2718634823920407</v>
      </c>
      <c r="N16" s="164">
        <f t="shared" si="5"/>
        <v>46939</v>
      </c>
      <c r="O16" s="165">
        <f t="shared" si="5"/>
        <v>100</v>
      </c>
      <c r="P16" s="166"/>
      <c r="Q16" s="166">
        <f t="shared" si="4"/>
        <v>1.3464616620292016</v>
      </c>
    </row>
    <row r="17" spans="2:25" s="162" customFormat="1" ht="18" customHeight="1" x14ac:dyDescent="0.2">
      <c r="B17" s="146" t="s">
        <v>40</v>
      </c>
      <c r="C17" s="159"/>
      <c r="D17" s="163">
        <f>'41abenpreGIII'!D17</f>
        <v>22502</v>
      </c>
      <c r="F17" s="164">
        <f>'41abenpreGIII'!F17+'41abenpreGIII'!H17+'41abenpreGIII'!J17+'41abenpreGIII'!L17+'41abenpreGIII'!N17</f>
        <v>19088</v>
      </c>
      <c r="G17" s="165">
        <f t="shared" si="0"/>
        <v>62.004222835796654</v>
      </c>
      <c r="H17" s="164">
        <f>'41abenpreGIII'!P17</f>
        <v>3855</v>
      </c>
      <c r="I17" s="165">
        <f t="shared" si="1"/>
        <v>12.522332304693844</v>
      </c>
      <c r="J17" s="164">
        <f>'41abenpreGIII'!R17</f>
        <v>7827</v>
      </c>
      <c r="K17" s="165">
        <f t="shared" si="2"/>
        <v>25.42471983108657</v>
      </c>
      <c r="L17" s="164">
        <f>'41abenpreGIII'!T17</f>
        <v>15</v>
      </c>
      <c r="M17" s="165">
        <f t="shared" si="3"/>
        <v>4.8725028422933248E-2</v>
      </c>
      <c r="N17" s="164">
        <f t="shared" si="5"/>
        <v>30785</v>
      </c>
      <c r="O17" s="165">
        <f t="shared" si="5"/>
        <v>100.00000000000001</v>
      </c>
      <c r="P17" s="166"/>
      <c r="Q17" s="166">
        <f t="shared" si="4"/>
        <v>1.3681006132788196</v>
      </c>
    </row>
    <row r="18" spans="2:25" s="162" customFormat="1" ht="18" customHeight="1" x14ac:dyDescent="0.2">
      <c r="B18" s="146" t="s">
        <v>41</v>
      </c>
      <c r="C18" s="159"/>
      <c r="D18" s="163">
        <f>'41abenpreGIII'!D18</f>
        <v>45115</v>
      </c>
      <c r="F18" s="164">
        <f>'41abenpreGIII'!F18+'41abenpreGIII'!H18+'41abenpreGIII'!J18+'41abenpreGIII'!L18+'41abenpreGIII'!N18</f>
        <v>28361</v>
      </c>
      <c r="G18" s="165">
        <f t="shared" si="0"/>
        <v>51.059501305247998</v>
      </c>
      <c r="H18" s="164">
        <f>'41abenpreGIII'!P18</f>
        <v>6246</v>
      </c>
      <c r="I18" s="165">
        <f t="shared" si="1"/>
        <v>11.244936537942209</v>
      </c>
      <c r="J18" s="164">
        <f>'41abenpreGIII'!R18</f>
        <v>20874</v>
      </c>
      <c r="K18" s="165">
        <f t="shared" si="2"/>
        <v>37.580340264650282</v>
      </c>
      <c r="L18" s="164">
        <f>'41abenpreGIII'!T18</f>
        <v>64</v>
      </c>
      <c r="M18" s="165">
        <f t="shared" si="3"/>
        <v>0.1152218921595103</v>
      </c>
      <c r="N18" s="164">
        <f t="shared" si="5"/>
        <v>55545</v>
      </c>
      <c r="O18" s="165">
        <f t="shared" si="5"/>
        <v>100</v>
      </c>
      <c r="P18" s="166"/>
      <c r="Q18" s="166">
        <f t="shared" si="4"/>
        <v>1.2311869666408068</v>
      </c>
    </row>
    <row r="19" spans="2:25" s="162" customFormat="1" ht="18" customHeight="1" x14ac:dyDescent="0.2">
      <c r="B19" s="146" t="s">
        <v>3</v>
      </c>
      <c r="C19" s="159"/>
      <c r="D19" s="163">
        <f>'41abenpreGIII'!D19</f>
        <v>45703</v>
      </c>
      <c r="F19" s="164">
        <f>'41abenpreGIII'!F19+'41abenpreGIII'!H19+'41abenpreGIII'!J19+'41abenpreGIII'!L19+'41abenpreGIII'!N19</f>
        <v>33041</v>
      </c>
      <c r="G19" s="165">
        <f t="shared" si="0"/>
        <v>47.054886211512716</v>
      </c>
      <c r="H19" s="164">
        <f>'41abenpreGIII'!P19</f>
        <v>7642</v>
      </c>
      <c r="I19" s="165">
        <f>H19*100/$N19</f>
        <v>10.883249309293912</v>
      </c>
      <c r="J19" s="164">
        <f>'41abenpreGIII'!R19</f>
        <v>29294</v>
      </c>
      <c r="K19" s="165">
        <f>J19*100/$N19</f>
        <v>41.718647640206214</v>
      </c>
      <c r="L19" s="164">
        <f>'41abenpreGIII'!T19</f>
        <v>241</v>
      </c>
      <c r="M19" s="165">
        <f t="shared" si="3"/>
        <v>0.34321683898715427</v>
      </c>
      <c r="N19" s="164">
        <f t="shared" si="5"/>
        <v>70218</v>
      </c>
      <c r="O19" s="165">
        <f t="shared" si="5"/>
        <v>100</v>
      </c>
      <c r="P19" s="166"/>
      <c r="Q19" s="166">
        <f t="shared" si="4"/>
        <v>1.5363980482681663</v>
      </c>
    </row>
    <row r="20" spans="2:25" s="162" customFormat="1" ht="18" customHeight="1" x14ac:dyDescent="0.2">
      <c r="B20" s="146" t="s">
        <v>2</v>
      </c>
      <c r="C20" s="159"/>
      <c r="D20" s="163">
        <f>'41abenpreGIII'!D20</f>
        <v>12252</v>
      </c>
      <c r="F20" s="164">
        <f>'41abenpreGIII'!F20+'41abenpreGIII'!H20+'41abenpreGIII'!J20+'41abenpreGIII'!L20+'41abenpreGIII'!N20</f>
        <v>5715</v>
      </c>
      <c r="G20" s="165">
        <f t="shared" si="0"/>
        <v>41.700109449106165</v>
      </c>
      <c r="H20" s="164">
        <f>'41abenpreGIII'!P20</f>
        <v>6022</v>
      </c>
      <c r="I20" s="165">
        <f>H20*100/$N20</f>
        <v>43.940167821962788</v>
      </c>
      <c r="J20" s="164">
        <f>'41abenpreGIII'!R20</f>
        <v>1968</v>
      </c>
      <c r="K20" s="165">
        <f>J20*100/$N20</f>
        <v>14.359722728931047</v>
      </c>
      <c r="L20" s="164">
        <f>'41abenpreGIII'!T20</f>
        <v>0</v>
      </c>
      <c r="M20" s="165">
        <f t="shared" si="3"/>
        <v>0</v>
      </c>
      <c r="N20" s="164">
        <f t="shared" si="5"/>
        <v>13705</v>
      </c>
      <c r="O20" s="165">
        <f t="shared" si="5"/>
        <v>100</v>
      </c>
      <c r="P20" s="166"/>
      <c r="Q20" s="166">
        <f t="shared" si="4"/>
        <v>1.1185928827946459</v>
      </c>
    </row>
    <row r="21" spans="2:25" s="162" customFormat="1" ht="18" customHeight="1" x14ac:dyDescent="0.2">
      <c r="B21" s="146" t="s">
        <v>35</v>
      </c>
      <c r="C21" s="159"/>
      <c r="D21" s="163">
        <f>'41abenpreGIII'!D21</f>
        <v>25867</v>
      </c>
      <c r="F21" s="164">
        <f>'41abenpreGIII'!F21+'41abenpreGIII'!H21+'41abenpreGIII'!J21+'41abenpreGIII'!L21+'41abenpreGIII'!N21</f>
        <v>20494</v>
      </c>
      <c r="G21" s="165">
        <f t="shared" si="0"/>
        <v>64.254585358206612</v>
      </c>
      <c r="H21" s="164">
        <f>'41abenpreGIII'!P21</f>
        <v>6047</v>
      </c>
      <c r="I21" s="165">
        <f>H21*100/$N21</f>
        <v>18.959084496002507</v>
      </c>
      <c r="J21" s="164">
        <f>'41abenpreGIII'!R21</f>
        <v>5270</v>
      </c>
      <c r="K21" s="165">
        <f>J21*100/$N21</f>
        <v>16.522965982128859</v>
      </c>
      <c r="L21" s="164">
        <f>'41abenpreGIII'!T21</f>
        <v>84</v>
      </c>
      <c r="M21" s="165">
        <f t="shared" si="3"/>
        <v>0.26336416366201598</v>
      </c>
      <c r="N21" s="164">
        <f t="shared" si="5"/>
        <v>31895</v>
      </c>
      <c r="O21" s="165">
        <f t="shared" si="5"/>
        <v>99.999999999999986</v>
      </c>
      <c r="P21" s="166"/>
      <c r="Q21" s="166">
        <f t="shared" si="4"/>
        <v>1.2330382340433756</v>
      </c>
    </row>
    <row r="22" spans="2:25" s="162" customFormat="1" ht="21" customHeight="1" x14ac:dyDescent="0.2">
      <c r="B22" s="146" t="s">
        <v>42</v>
      </c>
      <c r="C22" s="159"/>
      <c r="D22" s="163">
        <f>'41abenpreGIII'!D22</f>
        <v>62077</v>
      </c>
      <c r="F22" s="164">
        <f>'41abenpreGIII'!F22+'41abenpreGIII'!H22+'41abenpreGIII'!J22+'41abenpreGIII'!L22+'41abenpreGIII'!N22</f>
        <v>55566</v>
      </c>
      <c r="G22" s="165">
        <f t="shared" si="0"/>
        <v>65.547586467229749</v>
      </c>
      <c r="H22" s="164">
        <f>'41abenpreGIII'!P22</f>
        <v>13278</v>
      </c>
      <c r="I22" s="165">
        <f>H22*100/$N22</f>
        <v>15.663190676166659</v>
      </c>
      <c r="J22" s="164">
        <f>'41abenpreGIII'!R22</f>
        <v>15862</v>
      </c>
      <c r="K22" s="165">
        <f>J22*100/$N22</f>
        <v>18.71136696078894</v>
      </c>
      <c r="L22" s="164">
        <f>'41abenpreGIII'!T22</f>
        <v>66</v>
      </c>
      <c r="M22" s="165">
        <f t="shared" si="3"/>
        <v>7.7855895814655782E-2</v>
      </c>
      <c r="N22" s="164">
        <f t="shared" si="5"/>
        <v>84772</v>
      </c>
      <c r="O22" s="165">
        <f t="shared" si="5"/>
        <v>100</v>
      </c>
      <c r="P22" s="166"/>
      <c r="Q22" s="166">
        <f t="shared" si="4"/>
        <v>1.3655943425101085</v>
      </c>
    </row>
    <row r="23" spans="2:25" s="162" customFormat="1" ht="18" customHeight="1" x14ac:dyDescent="0.2">
      <c r="B23" s="146" t="s">
        <v>43</v>
      </c>
      <c r="C23" s="159"/>
      <c r="D23" s="163">
        <f>'41abenpreGIII'!D23</f>
        <v>13563</v>
      </c>
      <c r="F23" s="164">
        <f>'41abenpreGIII'!F23+'41abenpreGIII'!H23+'41abenpreGIII'!J23+'41abenpreGIII'!L23+'41abenpreGIII'!N23</f>
        <v>8163</v>
      </c>
      <c r="G23" s="165">
        <f t="shared" si="0"/>
        <v>48.842218632202474</v>
      </c>
      <c r="H23" s="164">
        <f>'41abenpreGIII'!P23</f>
        <v>846</v>
      </c>
      <c r="I23" s="165">
        <f>H23*100/$N23</f>
        <v>5.061927840603123</v>
      </c>
      <c r="J23" s="164">
        <f>'41abenpreGIII'!R23</f>
        <v>7702</v>
      </c>
      <c r="K23" s="165">
        <f>J23*100/$N23</f>
        <v>46.083886794710708</v>
      </c>
      <c r="L23" s="164">
        <f>'41abenpreGIII'!T23</f>
        <v>2</v>
      </c>
      <c r="M23" s="165">
        <f t="shared" si="3"/>
        <v>1.1966732483695328E-2</v>
      </c>
      <c r="N23" s="164">
        <f t="shared" si="5"/>
        <v>16713</v>
      </c>
      <c r="O23" s="165">
        <f t="shared" si="5"/>
        <v>100</v>
      </c>
      <c r="P23" s="166"/>
      <c r="Q23" s="166">
        <f t="shared" si="4"/>
        <v>1.2322495023224951</v>
      </c>
    </row>
    <row r="24" spans="2:25" s="162" customFormat="1" ht="22.5" customHeight="1" x14ac:dyDescent="0.2">
      <c r="B24" s="146" t="s">
        <v>44</v>
      </c>
      <c r="C24" s="159"/>
      <c r="D24" s="163">
        <f>'41abenpreGIII'!D24</f>
        <v>3259</v>
      </c>
      <c r="F24" s="164">
        <f>'41abenpreGIII'!F24+'41abenpreGIII'!H24+'41abenpreGIII'!J24+'41abenpreGIII'!L24+'41abenpreGIII'!N24</f>
        <v>1948</v>
      </c>
      <c r="G24" s="167">
        <f t="shared" si="0"/>
        <v>47.489029741589469</v>
      </c>
      <c r="H24" s="163">
        <f>'41abenpreGIII'!P24</f>
        <v>747</v>
      </c>
      <c r="I24" s="165">
        <f t="shared" si="1"/>
        <v>18.210628961482204</v>
      </c>
      <c r="J24" s="164">
        <f>'41abenpreGIII'!R24</f>
        <v>1396</v>
      </c>
      <c r="K24" s="165">
        <f t="shared" si="2"/>
        <v>34.032179424670893</v>
      </c>
      <c r="L24" s="164">
        <f>'41abenpreGIII'!T24</f>
        <v>11</v>
      </c>
      <c r="M24" s="165">
        <f t="shared" si="3"/>
        <v>0.26816187225743537</v>
      </c>
      <c r="N24" s="163">
        <f t="shared" si="5"/>
        <v>4102</v>
      </c>
      <c r="O24" s="165">
        <f t="shared" si="5"/>
        <v>100.00000000000001</v>
      </c>
      <c r="P24" s="166"/>
      <c r="Q24" s="166">
        <f t="shared" si="4"/>
        <v>1.2586683031604786</v>
      </c>
    </row>
    <row r="25" spans="2:25" s="162" customFormat="1" ht="18" customHeight="1" x14ac:dyDescent="0.2">
      <c r="B25" s="146" t="s">
        <v>45</v>
      </c>
      <c r="C25" s="159"/>
      <c r="D25" s="163">
        <f>'41abenpreGIII'!D25</f>
        <v>17224</v>
      </c>
      <c r="F25" s="164">
        <f>'41abenpreGIII'!F25+'41abenpreGIII'!H25+'41abenpreGIII'!J25+'41abenpreGIII'!L25+'41abenpreGIII'!N25</f>
        <v>13964</v>
      </c>
      <c r="G25" s="167">
        <f t="shared" si="0"/>
        <v>58.248863304550952</v>
      </c>
      <c r="H25" s="163">
        <f>'41abenpreGIII'!P25</f>
        <v>663</v>
      </c>
      <c r="I25" s="165">
        <f t="shared" si="1"/>
        <v>2.7656113127268176</v>
      </c>
      <c r="J25" s="164">
        <f>'41abenpreGIII'!R25</f>
        <v>7284</v>
      </c>
      <c r="K25" s="165">
        <f t="shared" si="2"/>
        <v>30.384182204980604</v>
      </c>
      <c r="L25" s="164">
        <f>'41abenpreGIII'!T25</f>
        <v>2062</v>
      </c>
      <c r="M25" s="165">
        <f t="shared" si="3"/>
        <v>8.6013431777416258</v>
      </c>
      <c r="N25" s="163">
        <f t="shared" si="5"/>
        <v>23973</v>
      </c>
      <c r="O25" s="165">
        <f t="shared" si="5"/>
        <v>100</v>
      </c>
      <c r="P25" s="166"/>
      <c r="Q25" s="166">
        <f t="shared" si="4"/>
        <v>1.3918369716674408</v>
      </c>
    </row>
    <row r="26" spans="2:25" s="162" customFormat="1" ht="18" customHeight="1" x14ac:dyDescent="0.2">
      <c r="B26" s="146" t="s">
        <v>46</v>
      </c>
      <c r="C26" s="159"/>
      <c r="D26" s="163">
        <f>'41abenpreGIII'!D26</f>
        <v>2345</v>
      </c>
      <c r="F26" s="164">
        <f>'41abenpreGIII'!F26+'41abenpreGIII'!H26+'41abenpreGIII'!J26+'41abenpreGIII'!L26+'41abenpreGIII'!N26</f>
        <v>2697</v>
      </c>
      <c r="G26" s="167">
        <f t="shared" si="0"/>
        <v>73.228346456692918</v>
      </c>
      <c r="H26" s="163">
        <f>'41abenpreGIII'!P26</f>
        <v>494</v>
      </c>
      <c r="I26" s="165">
        <f t="shared" si="1"/>
        <v>13.412978550095032</v>
      </c>
      <c r="J26" s="164">
        <f>'41abenpreGIII'!R26</f>
        <v>492</v>
      </c>
      <c r="K26" s="165">
        <f t="shared" si="2"/>
        <v>13.358674993212055</v>
      </c>
      <c r="L26" s="164">
        <f>'41abenpreGIII'!T26</f>
        <v>0</v>
      </c>
      <c r="M26" s="165">
        <f t="shared" si="3"/>
        <v>0</v>
      </c>
      <c r="N26" s="163">
        <f t="shared" si="5"/>
        <v>3683</v>
      </c>
      <c r="O26" s="165">
        <f t="shared" si="5"/>
        <v>100</v>
      </c>
      <c r="P26" s="166"/>
      <c r="Q26" s="166">
        <f t="shared" si="4"/>
        <v>1.5705756929637527</v>
      </c>
    </row>
    <row r="27" spans="2:25" s="162" customFormat="1" ht="18" customHeight="1" x14ac:dyDescent="0.2">
      <c r="B27" s="146" t="s">
        <v>1</v>
      </c>
      <c r="C27" s="159"/>
      <c r="D27" s="163">
        <f>'41abenpreGIII'!D27</f>
        <v>1199</v>
      </c>
      <c r="F27" s="164">
        <f>'41abenpreGIII'!F27+'41abenpreGIII'!H27+'41abenpreGIII'!J27+'41abenpreGIII'!L27+'41abenpreGIII'!N27</f>
        <v>860</v>
      </c>
      <c r="G27" s="167">
        <f t="shared" si="0"/>
        <v>55.735580038885288</v>
      </c>
      <c r="H27" s="163">
        <f>'41abenpreGIII'!P27</f>
        <v>2</v>
      </c>
      <c r="I27" s="165">
        <f t="shared" si="1"/>
        <v>0.12961762799740764</v>
      </c>
      <c r="J27" s="164">
        <f>'41abenpreGIII'!R27</f>
        <v>681</v>
      </c>
      <c r="K27" s="165">
        <f t="shared" si="2"/>
        <v>44.134802333117307</v>
      </c>
      <c r="L27" s="164">
        <f>'41abenpreGIII'!T27</f>
        <v>0</v>
      </c>
      <c r="M27" s="165">
        <f t="shared" si="3"/>
        <v>0</v>
      </c>
      <c r="N27" s="164">
        <f t="shared" si="5"/>
        <v>1543</v>
      </c>
      <c r="O27" s="165">
        <f t="shared" si="5"/>
        <v>100</v>
      </c>
      <c r="P27" s="166"/>
      <c r="Q27" s="166">
        <f t="shared" si="4"/>
        <v>1.286905754795663</v>
      </c>
    </row>
    <row r="28" spans="2:25" s="162" customFormat="1" ht="8.25" customHeight="1" x14ac:dyDescent="0.2">
      <c r="B28" s="168"/>
      <c r="C28" s="159"/>
      <c r="D28" s="169"/>
      <c r="F28" s="163"/>
      <c r="G28" s="170"/>
      <c r="H28" s="163"/>
      <c r="I28" s="170"/>
      <c r="J28" s="163"/>
      <c r="K28" s="170"/>
      <c r="L28" s="163"/>
      <c r="M28" s="170"/>
      <c r="N28" s="164"/>
      <c r="O28" s="166"/>
      <c r="P28" s="166"/>
      <c r="Q28" s="170"/>
    </row>
    <row r="29" spans="2:25" s="162" customFormat="1" ht="3" customHeight="1" x14ac:dyDescent="0.2">
      <c r="B29" s="158"/>
      <c r="C29" s="159"/>
      <c r="D29" s="171"/>
      <c r="F29" s="172"/>
      <c r="G29" s="172"/>
      <c r="H29" s="172"/>
      <c r="I29" s="172"/>
      <c r="J29" s="172"/>
      <c r="K29" s="172"/>
      <c r="L29" s="172"/>
      <c r="M29" s="172"/>
      <c r="N29" s="147"/>
      <c r="O29" s="172"/>
      <c r="P29" s="172"/>
      <c r="Q29" s="172"/>
    </row>
    <row r="30" spans="2:25" s="162" customFormat="1" ht="20.25" customHeight="1" x14ac:dyDescent="0.2">
      <c r="B30" s="146" t="s">
        <v>0</v>
      </c>
      <c r="C30" s="173"/>
      <c r="D30" s="147">
        <f>SUM(D10:D29)</f>
        <v>409233</v>
      </c>
      <c r="E30" s="174"/>
      <c r="F30" s="147">
        <f>SUM(F10:F27)</f>
        <v>318507</v>
      </c>
      <c r="G30" s="175">
        <f>F30*100/$N30</f>
        <v>57.669514771943355</v>
      </c>
      <c r="H30" s="147">
        <f>SUM(H10:H27)</f>
        <v>75185</v>
      </c>
      <c r="I30" s="175">
        <f>H30*100/$N30</f>
        <v>13.613146549773038</v>
      </c>
      <c r="J30" s="147">
        <f>SUM(J10:J27)</f>
        <v>155444</v>
      </c>
      <c r="K30" s="175">
        <f>J30*100/$N30</f>
        <v>28.145001692929711</v>
      </c>
      <c r="L30" s="147">
        <f>SUM(L10:L28)</f>
        <v>3161</v>
      </c>
      <c r="M30" s="175">
        <f>L30*100/$N30</f>
        <v>0.57233698535389477</v>
      </c>
      <c r="N30" s="147">
        <f>F30+H30+J30+L30</f>
        <v>552297</v>
      </c>
      <c r="O30" s="175">
        <f>G30+I30+K30+M30</f>
        <v>100</v>
      </c>
      <c r="P30" s="176"/>
      <c r="Q30" s="176">
        <f>(N30/D30)</f>
        <v>1.3495905755400956</v>
      </c>
    </row>
    <row r="31" spans="2: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colBreaks count="1" manualBreakCount="1">
    <brk id="2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07">
    <tabColor theme="0"/>
    <pageSetUpPr fitToPage="1"/>
  </sheetPr>
  <dimension ref="A1:AB43"/>
  <sheetViews>
    <sheetView zoomScaleNormal="100" workbookViewId="0">
      <selection activeCell="X9" sqref="X9"/>
    </sheetView>
  </sheetViews>
  <sheetFormatPr baseColWidth="10" defaultColWidth="11.42578125" defaultRowHeight="15" x14ac:dyDescent="0.25"/>
  <cols>
    <col min="1" max="1" width="1.85546875" style="220" customWidth="1"/>
    <col min="2" max="2" width="44.140625" style="220" customWidth="1"/>
    <col min="3" max="3" width="1.140625"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4" width="7.7109375" style="220" customWidth="1"/>
    <col min="25" max="25" width="11.42578125" style="220" customWidth="1"/>
    <col min="26" max="26" width="11.42578125" style="220"/>
    <col min="27" max="27" width="11.85546875" style="220" bestFit="1" customWidth="1"/>
    <col min="28" max="16384" width="11.42578125" style="220"/>
  </cols>
  <sheetData>
    <row r="1" spans="1:24" x14ac:dyDescent="0.25">
      <c r="A1" s="219"/>
      <c r="B1" s="219"/>
      <c r="C1" s="219"/>
      <c r="J1" s="221"/>
      <c r="K1" s="221"/>
    </row>
    <row r="2" spans="1:24" ht="48.75" customHeight="1" x14ac:dyDescent="0.25">
      <c r="A2" s="219"/>
      <c r="B2" s="219"/>
      <c r="C2" s="219"/>
      <c r="J2" s="221"/>
      <c r="K2" s="221"/>
    </row>
    <row r="3" spans="1:24" ht="24" customHeight="1" x14ac:dyDescent="0.25">
      <c r="A3" s="219"/>
      <c r="B3" s="1373" t="s">
        <v>338</v>
      </c>
      <c r="C3" s="1373"/>
      <c r="D3" s="1373"/>
      <c r="E3" s="1373"/>
      <c r="F3" s="1373"/>
      <c r="G3" s="1373"/>
      <c r="H3" s="1373"/>
      <c r="I3" s="1373"/>
      <c r="J3" s="1373"/>
      <c r="K3" s="1373"/>
      <c r="L3" s="1373"/>
      <c r="M3" s="1373"/>
      <c r="N3" s="1373"/>
      <c r="O3" s="1373"/>
      <c r="P3" s="1373"/>
      <c r="Q3" s="1373"/>
      <c r="R3" s="1373"/>
      <c r="S3" s="1373"/>
      <c r="T3" s="1373"/>
      <c r="U3" s="1373"/>
      <c r="V3" s="1373"/>
      <c r="W3" s="1373"/>
    </row>
    <row r="4" spans="1:24" ht="13.5" customHeight="1" x14ac:dyDescent="0.25">
      <c r="A4" s="219"/>
      <c r="B4" s="219"/>
      <c r="C4" s="219"/>
      <c r="J4" s="221"/>
      <c r="K4" s="221"/>
    </row>
    <row r="5" spans="1:24" x14ac:dyDescent="0.25">
      <c r="A5" s="219"/>
      <c r="B5" s="219"/>
      <c r="C5" s="219"/>
      <c r="D5" s="1362" t="s">
        <v>339</v>
      </c>
      <c r="E5" s="1362"/>
      <c r="F5" s="1362"/>
      <c r="G5" s="1362"/>
      <c r="H5" s="1362"/>
      <c r="I5" s="1362"/>
      <c r="J5" s="1362"/>
      <c r="K5" s="1362"/>
      <c r="L5" s="219"/>
      <c r="M5" s="1363" t="s">
        <v>340</v>
      </c>
      <c r="N5" s="1363"/>
      <c r="O5" s="1363"/>
      <c r="P5" s="1363"/>
      <c r="Q5" s="1363"/>
      <c r="R5" s="1363"/>
      <c r="S5" s="1363"/>
      <c r="T5" s="1363"/>
      <c r="U5" s="1363"/>
      <c r="V5" s="1363"/>
      <c r="W5" s="1363"/>
      <c r="X5" s="1363"/>
    </row>
    <row r="6" spans="1:24" ht="25.5" customHeight="1" x14ac:dyDescent="0.25">
      <c r="A6" s="219"/>
      <c r="B6" s="219"/>
      <c r="C6" s="219"/>
      <c r="D6" s="1363"/>
      <c r="E6" s="1363"/>
      <c r="F6" s="1363"/>
      <c r="G6" s="1363"/>
      <c r="H6" s="1363"/>
      <c r="I6" s="1363"/>
      <c r="J6" s="1363"/>
      <c r="K6" s="1363"/>
      <c r="L6" s="219"/>
      <c r="M6" s="1364">
        <v>43830</v>
      </c>
      <c r="N6" s="1365"/>
      <c r="O6" s="1366">
        <v>44196</v>
      </c>
      <c r="P6" s="1367"/>
      <c r="Q6" s="1366">
        <v>44561</v>
      </c>
      <c r="R6" s="1367"/>
      <c r="S6" s="1370">
        <v>44926</v>
      </c>
      <c r="T6" s="1371"/>
      <c r="U6" s="1368">
        <v>45291</v>
      </c>
      <c r="V6" s="1372"/>
      <c r="W6" s="1368">
        <v>45504</v>
      </c>
      <c r="X6" s="1369"/>
    </row>
    <row r="7" spans="1:24" x14ac:dyDescent="0.25">
      <c r="B7" s="225"/>
      <c r="C7" s="219"/>
      <c r="D7" s="226">
        <v>43465</v>
      </c>
      <c r="E7" s="227">
        <v>43830</v>
      </c>
      <c r="F7" s="228">
        <v>44196</v>
      </c>
      <c r="G7" s="228">
        <v>44561</v>
      </c>
      <c r="H7" s="228">
        <v>44926</v>
      </c>
      <c r="I7" s="228">
        <v>45291</v>
      </c>
      <c r="J7" s="228">
        <v>45504</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4" ht="6.75" customHeight="1" x14ac:dyDescent="0.25">
      <c r="B8" s="225"/>
      <c r="C8" s="219"/>
      <c r="D8" s="234"/>
      <c r="E8" s="234"/>
      <c r="F8" s="234"/>
      <c r="G8" s="234"/>
      <c r="H8" s="234"/>
      <c r="I8" s="234"/>
      <c r="J8" s="234"/>
      <c r="K8" s="234"/>
      <c r="L8" s="219"/>
      <c r="M8" s="234"/>
      <c r="N8" s="234"/>
      <c r="O8" s="234"/>
      <c r="P8" s="234"/>
      <c r="Q8" s="234"/>
      <c r="R8" s="234"/>
      <c r="S8" s="234"/>
      <c r="T8" s="234"/>
      <c r="U8" s="234"/>
      <c r="V8" s="234"/>
      <c r="W8" s="234"/>
      <c r="X8" s="234"/>
    </row>
    <row r="9" spans="1:24" x14ac:dyDescent="0.25">
      <c r="B9" s="235" t="s">
        <v>29</v>
      </c>
      <c r="C9" s="219"/>
      <c r="D9" s="236">
        <v>1767186</v>
      </c>
      <c r="E9" s="237">
        <v>1894744</v>
      </c>
      <c r="F9" s="237">
        <v>1850950</v>
      </c>
      <c r="G9" s="237">
        <v>1892604</v>
      </c>
      <c r="H9" s="237">
        <v>1982018</v>
      </c>
      <c r="I9" s="237">
        <v>2061372</v>
      </c>
      <c r="J9" s="238">
        <v>2121851</v>
      </c>
      <c r="K9" s="239"/>
      <c r="L9" s="222"/>
      <c r="M9" s="240">
        <v>7.2181422894930236E-2</v>
      </c>
      <c r="N9" s="241">
        <v>127558</v>
      </c>
      <c r="O9" s="242">
        <v>-2.3113412682663204E-2</v>
      </c>
      <c r="P9" s="243">
        <v>-43794</v>
      </c>
      <c r="Q9" s="242">
        <f>G9/F9-1</f>
        <v>2.250411950619946E-2</v>
      </c>
      <c r="R9" s="243">
        <f t="shared" ref="R9:R23" si="0">G9-F9</f>
        <v>41654</v>
      </c>
      <c r="S9" s="242">
        <f>H9/G9-1</f>
        <v>4.7243903109155383E-2</v>
      </c>
      <c r="T9" s="243">
        <f>H9-G9</f>
        <v>89414</v>
      </c>
      <c r="U9" s="242">
        <f>I9/H9-1</f>
        <v>4.003697241901949E-2</v>
      </c>
      <c r="V9" s="243">
        <f>I9-H9</f>
        <v>79354</v>
      </c>
      <c r="W9" s="242">
        <v>2.7949397309025237E-2</v>
      </c>
      <c r="X9" s="243">
        <v>57692</v>
      </c>
    </row>
    <row r="10" spans="1:24" x14ac:dyDescent="0.25">
      <c r="B10" s="244" t="s">
        <v>244</v>
      </c>
      <c r="C10" s="219"/>
      <c r="D10" s="245">
        <v>1638618</v>
      </c>
      <c r="E10" s="246">
        <v>1735551</v>
      </c>
      <c r="F10" s="246">
        <v>1709394</v>
      </c>
      <c r="G10" s="246">
        <v>1768008</v>
      </c>
      <c r="H10" s="246">
        <v>1850208</v>
      </c>
      <c r="I10" s="246">
        <v>1944185</v>
      </c>
      <c r="J10" s="247">
        <v>1982239</v>
      </c>
      <c r="K10" s="248"/>
      <c r="L10" s="219"/>
      <c r="M10" s="249">
        <v>5.9155336997396502E-2</v>
      </c>
      <c r="N10" s="250">
        <v>96933</v>
      </c>
      <c r="O10" s="251">
        <v>-1.507129436127197E-2</v>
      </c>
      <c r="P10" s="250">
        <v>-26157</v>
      </c>
      <c r="Q10" s="251">
        <f t="shared" ref="Q10:Q23" si="1">G10/F10-1</f>
        <v>3.4289344644944375E-2</v>
      </c>
      <c r="R10" s="250">
        <f t="shared" si="0"/>
        <v>58614</v>
      </c>
      <c r="S10" s="251">
        <f t="shared" ref="S10:S23" si="2">H10/G10-1</f>
        <v>4.6493002294107244E-2</v>
      </c>
      <c r="T10" s="250">
        <f t="shared" ref="T10:T23" si="3">H10-G10</f>
        <v>82200</v>
      </c>
      <c r="U10" s="251">
        <f t="shared" ref="U10:U23" si="4">I10/H10-1</f>
        <v>5.0792667635206401E-2</v>
      </c>
      <c r="V10" s="250">
        <f t="shared" ref="V10:V23" si="5">I10-H10</f>
        <v>93977</v>
      </c>
      <c r="W10" s="251">
        <v>2.8945598076487888E-2</v>
      </c>
      <c r="X10" s="250">
        <v>55763</v>
      </c>
    </row>
    <row r="11" spans="1:24" x14ac:dyDescent="0.25">
      <c r="B11" s="252" t="s">
        <v>342</v>
      </c>
      <c r="C11" s="219"/>
      <c r="D11" s="253">
        <v>334306</v>
      </c>
      <c r="E11" s="254">
        <v>350514</v>
      </c>
      <c r="F11" s="254">
        <v>352921</v>
      </c>
      <c r="G11" s="254">
        <v>352430</v>
      </c>
      <c r="H11" s="254">
        <v>359348</v>
      </c>
      <c r="I11" s="254">
        <v>377078</v>
      </c>
      <c r="J11" s="255">
        <v>385516</v>
      </c>
      <c r="L11" s="222"/>
      <c r="M11" s="256">
        <v>4.8482527983344514E-2</v>
      </c>
      <c r="N11" s="257">
        <v>16208</v>
      </c>
      <c r="O11" s="258">
        <v>6.8670580918308577E-3</v>
      </c>
      <c r="P11" s="257">
        <v>2407</v>
      </c>
      <c r="Q11" s="258">
        <f t="shared" si="1"/>
        <v>-1.3912461995744252E-3</v>
      </c>
      <c r="R11" s="257">
        <f t="shared" si="0"/>
        <v>-491</v>
      </c>
      <c r="S11" s="258">
        <f t="shared" si="2"/>
        <v>1.9629429957722211E-2</v>
      </c>
      <c r="T11" s="257">
        <f t="shared" si="3"/>
        <v>6918</v>
      </c>
      <c r="U11" s="258">
        <f t="shared" si="4"/>
        <v>4.9339359061411292E-2</v>
      </c>
      <c r="V11" s="257">
        <f t="shared" si="5"/>
        <v>17730</v>
      </c>
      <c r="W11" s="258">
        <v>4.5645764564522295E-2</v>
      </c>
      <c r="X11" s="257">
        <v>16829</v>
      </c>
    </row>
    <row r="12" spans="1:24" x14ac:dyDescent="0.25">
      <c r="B12" s="303" t="s">
        <v>343</v>
      </c>
      <c r="C12" s="219"/>
      <c r="D12" s="1206">
        <v>1304312</v>
      </c>
      <c r="E12" s="1207">
        <v>1385037</v>
      </c>
      <c r="F12" s="1209">
        <v>1356473</v>
      </c>
      <c r="G12" s="1209">
        <v>1415578</v>
      </c>
      <c r="H12" s="1207">
        <v>1490860</v>
      </c>
      <c r="I12" s="1207">
        <v>1567107</v>
      </c>
      <c r="J12" s="1210">
        <v>1596723</v>
      </c>
      <c r="K12" s="1211"/>
      <c r="L12" s="219"/>
      <c r="M12" s="1213">
        <v>6.1890866602469341E-2</v>
      </c>
      <c r="N12" s="1212">
        <v>80725</v>
      </c>
      <c r="O12" s="1215">
        <v>-2.0623275768084204E-2</v>
      </c>
      <c r="P12" s="1217">
        <v>-28564</v>
      </c>
      <c r="Q12" s="1219">
        <f t="shared" si="1"/>
        <v>4.3572559129448241E-2</v>
      </c>
      <c r="R12" s="1217">
        <f t="shared" si="0"/>
        <v>59105</v>
      </c>
      <c r="S12" s="1215">
        <f t="shared" si="2"/>
        <v>5.3181103407936581E-2</v>
      </c>
      <c r="T12" s="1217">
        <f t="shared" si="3"/>
        <v>75282</v>
      </c>
      <c r="U12" s="1215">
        <f t="shared" si="4"/>
        <v>5.1142964463464002E-2</v>
      </c>
      <c r="V12" s="1217">
        <f t="shared" si="5"/>
        <v>76247</v>
      </c>
      <c r="W12" s="1219">
        <v>2.4993115242179842E-2</v>
      </c>
      <c r="X12" s="1217">
        <v>38934</v>
      </c>
    </row>
    <row r="13" spans="1:24" x14ac:dyDescent="0.25">
      <c r="B13" s="1205" t="s">
        <v>344</v>
      </c>
      <c r="C13" s="219"/>
      <c r="D13" s="253">
        <v>429437</v>
      </c>
      <c r="E13" s="1208">
        <v>467298</v>
      </c>
      <c r="F13" s="254">
        <v>473559</v>
      </c>
      <c r="G13" s="254">
        <v>487549</v>
      </c>
      <c r="H13" s="1208">
        <v>515590</v>
      </c>
      <c r="I13" s="1208">
        <v>543298</v>
      </c>
      <c r="J13" s="255">
        <v>566855</v>
      </c>
      <c r="K13" s="269"/>
      <c r="L13" s="219"/>
      <c r="M13" s="1214">
        <v>8.8164270894217411E-2</v>
      </c>
      <c r="N13" s="257">
        <v>37861</v>
      </c>
      <c r="O13" s="1216">
        <v>1.3398302582078303E-2</v>
      </c>
      <c r="P13" s="1218">
        <v>6261</v>
      </c>
      <c r="Q13" s="258">
        <f t="shared" si="1"/>
        <v>2.9542253446772193E-2</v>
      </c>
      <c r="R13" s="1218">
        <f t="shared" si="0"/>
        <v>13990</v>
      </c>
      <c r="S13" s="1216">
        <f t="shared" si="2"/>
        <v>5.7514219083620421E-2</v>
      </c>
      <c r="T13" s="1218">
        <f t="shared" si="3"/>
        <v>28041</v>
      </c>
      <c r="U13" s="1216">
        <f t="shared" si="4"/>
        <v>5.374037510424956E-2</v>
      </c>
      <c r="V13" s="1218">
        <f t="shared" si="5"/>
        <v>27708</v>
      </c>
      <c r="W13" s="258">
        <v>4.4133764355906768E-2</v>
      </c>
      <c r="X13" s="1218">
        <v>23960</v>
      </c>
    </row>
    <row r="14" spans="1:24" x14ac:dyDescent="0.25">
      <c r="B14" s="252" t="s">
        <v>345</v>
      </c>
      <c r="C14" s="219"/>
      <c r="D14" s="253">
        <v>490680</v>
      </c>
      <c r="E14" s="254">
        <v>515590</v>
      </c>
      <c r="F14" s="254">
        <v>506355</v>
      </c>
      <c r="G14" s="254">
        <v>529632</v>
      </c>
      <c r="H14" s="254">
        <v>560619</v>
      </c>
      <c r="I14" s="254">
        <v>592130</v>
      </c>
      <c r="J14" s="255">
        <v>600806</v>
      </c>
      <c r="L14" s="222"/>
      <c r="M14" s="256">
        <v>5.076628352490431E-2</v>
      </c>
      <c r="N14" s="257">
        <v>24910</v>
      </c>
      <c r="O14" s="258">
        <v>-1.7911518842491092E-2</v>
      </c>
      <c r="P14" s="257">
        <v>-9235</v>
      </c>
      <c r="Q14" s="258">
        <f t="shared" si="1"/>
        <v>4.5969724797819689E-2</v>
      </c>
      <c r="R14" s="257">
        <f t="shared" si="0"/>
        <v>23277</v>
      </c>
      <c r="S14" s="258">
        <f t="shared" si="2"/>
        <v>5.8506661228928669E-2</v>
      </c>
      <c r="T14" s="257">
        <f t="shared" si="3"/>
        <v>30987</v>
      </c>
      <c r="U14" s="258">
        <f t="shared" si="4"/>
        <v>5.6207513480634796E-2</v>
      </c>
      <c r="V14" s="257">
        <f t="shared" si="5"/>
        <v>31511</v>
      </c>
      <c r="W14" s="258">
        <v>2.6464337212719347E-2</v>
      </c>
      <c r="X14" s="257">
        <v>15490</v>
      </c>
    </row>
    <row r="15" spans="1:24" x14ac:dyDescent="0.25">
      <c r="B15" s="259" t="s">
        <v>346</v>
      </c>
      <c r="C15" s="219"/>
      <c r="D15" s="260">
        <v>384195</v>
      </c>
      <c r="E15" s="261">
        <v>402149</v>
      </c>
      <c r="F15" s="261">
        <v>376559</v>
      </c>
      <c r="G15" s="261">
        <v>398397</v>
      </c>
      <c r="H15" s="261">
        <v>414651</v>
      </c>
      <c r="I15" s="261">
        <v>431679</v>
      </c>
      <c r="J15" s="262">
        <v>429062</v>
      </c>
      <c r="K15" s="263"/>
      <c r="L15" s="222"/>
      <c r="M15" s="264">
        <v>4.67314775049128E-2</v>
      </c>
      <c r="N15" s="265">
        <v>17954</v>
      </c>
      <c r="O15" s="266">
        <v>-6.363313100368273E-2</v>
      </c>
      <c r="P15" s="265">
        <v>-25590</v>
      </c>
      <c r="Q15" s="266">
        <f t="shared" si="1"/>
        <v>5.7993568072997936E-2</v>
      </c>
      <c r="R15" s="265">
        <f t="shared" si="0"/>
        <v>21838</v>
      </c>
      <c r="S15" s="266">
        <f t="shared" si="2"/>
        <v>4.0798499988704773E-2</v>
      </c>
      <c r="T15" s="265">
        <f t="shared" si="3"/>
        <v>16254</v>
      </c>
      <c r="U15" s="266">
        <f t="shared" si="4"/>
        <v>4.1065860205329319E-2</v>
      </c>
      <c r="V15" s="265">
        <f t="shared" si="5"/>
        <v>17028</v>
      </c>
      <c r="W15" s="266">
        <v>-1.2011788313182059E-3</v>
      </c>
      <c r="X15" s="265">
        <v>-516</v>
      </c>
    </row>
    <row r="16" spans="1:24" x14ac:dyDescent="0.25">
      <c r="B16" s="244" t="s">
        <v>347</v>
      </c>
      <c r="C16" s="219"/>
      <c r="D16" s="245">
        <v>1054275</v>
      </c>
      <c r="E16" s="246">
        <v>1115183</v>
      </c>
      <c r="F16" s="246">
        <v>1124230</v>
      </c>
      <c r="G16" s="246">
        <v>1222142</v>
      </c>
      <c r="H16" s="246">
        <v>1313437</v>
      </c>
      <c r="I16" s="246">
        <v>1411866</v>
      </c>
      <c r="J16" s="247">
        <v>1466080</v>
      </c>
      <c r="K16" s="267"/>
      <c r="L16" s="222"/>
      <c r="M16" s="249">
        <v>5.7772402836072212E-2</v>
      </c>
      <c r="N16" s="250">
        <v>60908</v>
      </c>
      <c r="O16" s="268">
        <v>8.1125698652149136E-3</v>
      </c>
      <c r="P16" s="250">
        <v>9047</v>
      </c>
      <c r="Q16" s="268">
        <f t="shared" si="1"/>
        <v>8.7092498865890322E-2</v>
      </c>
      <c r="R16" s="250">
        <f t="shared" si="0"/>
        <v>97912</v>
      </c>
      <c r="S16" s="268">
        <f t="shared" si="2"/>
        <v>7.4700812180581222E-2</v>
      </c>
      <c r="T16" s="250">
        <f t="shared" si="3"/>
        <v>91295</v>
      </c>
      <c r="U16" s="268">
        <f t="shared" si="4"/>
        <v>7.4940023769697328E-2</v>
      </c>
      <c r="V16" s="250">
        <f t="shared" si="5"/>
        <v>98429</v>
      </c>
      <c r="W16" s="268">
        <v>7.4027677047390883E-2</v>
      </c>
      <c r="X16" s="250">
        <v>101050</v>
      </c>
    </row>
    <row r="17" spans="2:24" x14ac:dyDescent="0.25">
      <c r="B17" s="252" t="s">
        <v>344</v>
      </c>
      <c r="C17" s="219"/>
      <c r="D17" s="253">
        <v>277636</v>
      </c>
      <c r="E17" s="254">
        <v>310719</v>
      </c>
      <c r="F17" s="254">
        <v>337667</v>
      </c>
      <c r="G17" s="254">
        <v>378893</v>
      </c>
      <c r="H17" s="254">
        <v>419029</v>
      </c>
      <c r="I17" s="254">
        <v>459833</v>
      </c>
      <c r="J17" s="255">
        <v>494857</v>
      </c>
      <c r="L17" s="222"/>
      <c r="M17" s="256">
        <v>0.11915961906957317</v>
      </c>
      <c r="N17" s="257">
        <v>33083</v>
      </c>
      <c r="O17" s="258">
        <v>8.6727879531023122E-2</v>
      </c>
      <c r="P17" s="257">
        <v>26948</v>
      </c>
      <c r="Q17" s="258">
        <f t="shared" si="1"/>
        <v>0.12209069882458157</v>
      </c>
      <c r="R17" s="257">
        <f t="shared" si="0"/>
        <v>41226</v>
      </c>
      <c r="S17" s="258">
        <f t="shared" si="2"/>
        <v>0.10592964240563951</v>
      </c>
      <c r="T17" s="257">
        <f t="shared" si="3"/>
        <v>40136</v>
      </c>
      <c r="U17" s="258">
        <f t="shared" si="4"/>
        <v>9.7377508477933583E-2</v>
      </c>
      <c r="V17" s="257">
        <f t="shared" si="5"/>
        <v>40804</v>
      </c>
      <c r="W17" s="258">
        <v>0.12342646467902707</v>
      </c>
      <c r="X17" s="257">
        <v>54368</v>
      </c>
    </row>
    <row r="18" spans="2:24" x14ac:dyDescent="0.25">
      <c r="B18" s="252" t="s">
        <v>345</v>
      </c>
      <c r="C18" s="219"/>
      <c r="D18" s="253">
        <v>427294</v>
      </c>
      <c r="E18" s="254">
        <v>442658</v>
      </c>
      <c r="F18" s="254">
        <v>443395</v>
      </c>
      <c r="G18" s="254">
        <v>474372</v>
      </c>
      <c r="H18" s="254">
        <v>508082</v>
      </c>
      <c r="I18" s="254">
        <v>544804</v>
      </c>
      <c r="J18" s="255">
        <v>561990</v>
      </c>
      <c r="K18" s="269"/>
      <c r="L18" s="219"/>
      <c r="M18" s="256">
        <v>3.5956507697276319E-2</v>
      </c>
      <c r="N18" s="257">
        <v>15364</v>
      </c>
      <c r="O18" s="258">
        <v>1.6649422353147703E-3</v>
      </c>
      <c r="P18" s="257">
        <v>737</v>
      </c>
      <c r="Q18" s="258">
        <f t="shared" si="1"/>
        <v>6.9863214515274219E-2</v>
      </c>
      <c r="R18" s="257">
        <f t="shared" si="0"/>
        <v>30977</v>
      </c>
      <c r="S18" s="258">
        <f t="shared" si="2"/>
        <v>7.1062372989974198E-2</v>
      </c>
      <c r="T18" s="257">
        <f t="shared" si="3"/>
        <v>33710</v>
      </c>
      <c r="U18" s="258">
        <f t="shared" si="4"/>
        <v>7.2275735019150522E-2</v>
      </c>
      <c r="V18" s="257">
        <f t="shared" si="5"/>
        <v>36722</v>
      </c>
      <c r="W18" s="258">
        <v>6.6257105345040923E-2</v>
      </c>
      <c r="X18" s="257">
        <v>34922</v>
      </c>
    </row>
    <row r="19" spans="2:24" x14ac:dyDescent="0.25">
      <c r="B19" s="259" t="s">
        <v>346</v>
      </c>
      <c r="C19" s="219"/>
      <c r="D19" s="260">
        <v>349345</v>
      </c>
      <c r="E19" s="261">
        <v>361806</v>
      </c>
      <c r="F19" s="261">
        <v>343168</v>
      </c>
      <c r="G19" s="261">
        <v>368877</v>
      </c>
      <c r="H19" s="261">
        <v>386326</v>
      </c>
      <c r="I19" s="261">
        <v>407229</v>
      </c>
      <c r="J19" s="262">
        <v>409233</v>
      </c>
      <c r="K19" s="270"/>
      <c r="L19" s="219"/>
      <c r="M19" s="264">
        <v>3.5669610270649299E-2</v>
      </c>
      <c r="N19" s="265">
        <v>12461</v>
      </c>
      <c r="O19" s="266">
        <v>-5.151379468554973E-2</v>
      </c>
      <c r="P19" s="265">
        <v>-18638</v>
      </c>
      <c r="Q19" s="266">
        <f t="shared" si="1"/>
        <v>7.4916658895934463E-2</v>
      </c>
      <c r="R19" s="265">
        <f t="shared" si="0"/>
        <v>25709</v>
      </c>
      <c r="S19" s="266">
        <f t="shared" si="2"/>
        <v>4.7303030549478597E-2</v>
      </c>
      <c r="T19" s="265">
        <f t="shared" si="3"/>
        <v>17449</v>
      </c>
      <c r="U19" s="266">
        <f t="shared" si="4"/>
        <v>5.4107153026200727E-2</v>
      </c>
      <c r="V19" s="265">
        <f t="shared" si="5"/>
        <v>20903</v>
      </c>
      <c r="W19" s="266">
        <v>2.958691533764557E-2</v>
      </c>
      <c r="X19" s="265">
        <v>11760</v>
      </c>
    </row>
    <row r="20" spans="2:24" ht="15" customHeight="1" x14ac:dyDescent="0.25">
      <c r="B20" s="244" t="s">
        <v>348</v>
      </c>
      <c r="C20" s="219"/>
      <c r="D20" s="245">
        <v>250037</v>
      </c>
      <c r="E20" s="246">
        <v>269854</v>
      </c>
      <c r="F20" s="246">
        <v>232243</v>
      </c>
      <c r="G20" s="246">
        <v>193436</v>
      </c>
      <c r="H20" s="246">
        <v>177423</v>
      </c>
      <c r="I20" s="246">
        <v>155241</v>
      </c>
      <c r="J20" s="247">
        <v>130643</v>
      </c>
      <c r="K20" s="267"/>
      <c r="L20" s="222"/>
      <c r="M20" s="249">
        <v>7.92562700720294E-2</v>
      </c>
      <c r="N20" s="250">
        <v>19817</v>
      </c>
      <c r="O20" s="268">
        <v>-0.13937536593861866</v>
      </c>
      <c r="P20" s="250">
        <v>-37611</v>
      </c>
      <c r="Q20" s="268">
        <f t="shared" si="1"/>
        <v>-0.16709653251120593</v>
      </c>
      <c r="R20" s="250">
        <f>G20-F20</f>
        <v>-38807</v>
      </c>
      <c r="S20" s="268">
        <f t="shared" si="2"/>
        <v>-8.2781902024442244E-2</v>
      </c>
      <c r="T20" s="250">
        <f t="shared" si="3"/>
        <v>-16013</v>
      </c>
      <c r="U20" s="268">
        <f t="shared" si="4"/>
        <v>-0.12502324952232802</v>
      </c>
      <c r="V20" s="250">
        <f t="shared" si="5"/>
        <v>-22182</v>
      </c>
      <c r="W20" s="268">
        <v>-0.32224695085573174</v>
      </c>
      <c r="X20" s="250">
        <v>-62116</v>
      </c>
    </row>
    <row r="21" spans="2:24" x14ac:dyDescent="0.25">
      <c r="B21" s="252" t="s">
        <v>344</v>
      </c>
      <c r="C21" s="219"/>
      <c r="D21" s="253">
        <v>151801</v>
      </c>
      <c r="E21" s="254">
        <v>156579</v>
      </c>
      <c r="F21" s="254">
        <v>135892</v>
      </c>
      <c r="G21" s="254">
        <v>108656</v>
      </c>
      <c r="H21" s="254">
        <v>96561</v>
      </c>
      <c r="I21" s="254">
        <v>83465</v>
      </c>
      <c r="J21" s="255">
        <v>71998</v>
      </c>
      <c r="L21" s="222"/>
      <c r="M21" s="256">
        <v>3.1475418475504169E-2</v>
      </c>
      <c r="N21" s="257">
        <v>4778</v>
      </c>
      <c r="O21" s="258">
        <v>-0.13211861105256772</v>
      </c>
      <c r="P21" s="257">
        <v>-20687</v>
      </c>
      <c r="Q21" s="258">
        <f t="shared" si="1"/>
        <v>-0.20042386601124418</v>
      </c>
      <c r="R21" s="257">
        <f t="shared" si="0"/>
        <v>-27236</v>
      </c>
      <c r="S21" s="258">
        <f t="shared" si="2"/>
        <v>-0.11131460756884115</v>
      </c>
      <c r="T21" s="257">
        <f t="shared" si="3"/>
        <v>-12095</v>
      </c>
      <c r="U21" s="258">
        <f t="shared" si="4"/>
        <v>-0.1356241132548337</v>
      </c>
      <c r="V21" s="257">
        <f t="shared" si="5"/>
        <v>-13096</v>
      </c>
      <c r="W21" s="258">
        <v>-0.29693572642227994</v>
      </c>
      <c r="X21" s="257">
        <v>-30408</v>
      </c>
    </row>
    <row r="22" spans="2:24" x14ac:dyDescent="0.25">
      <c r="B22" s="252" t="s">
        <v>345</v>
      </c>
      <c r="C22" s="219"/>
      <c r="D22" s="253">
        <v>63386</v>
      </c>
      <c r="E22" s="254">
        <v>72932</v>
      </c>
      <c r="F22" s="254">
        <v>62960</v>
      </c>
      <c r="G22" s="254">
        <v>55260</v>
      </c>
      <c r="H22" s="254">
        <v>52537</v>
      </c>
      <c r="I22" s="254">
        <v>47326</v>
      </c>
      <c r="J22" s="255">
        <v>38816</v>
      </c>
      <c r="L22" s="222"/>
      <c r="M22" s="256">
        <v>0.15060107910264087</v>
      </c>
      <c r="N22" s="257">
        <v>9546</v>
      </c>
      <c r="O22" s="258">
        <v>-0.13673010475511438</v>
      </c>
      <c r="P22" s="257">
        <v>-9972</v>
      </c>
      <c r="Q22" s="258">
        <f t="shared" si="1"/>
        <v>-0.12229987293519695</v>
      </c>
      <c r="R22" s="257">
        <f t="shared" si="0"/>
        <v>-7700</v>
      </c>
      <c r="S22" s="258">
        <f t="shared" si="2"/>
        <v>-4.9276149113282708E-2</v>
      </c>
      <c r="T22" s="257">
        <f t="shared" si="3"/>
        <v>-2723</v>
      </c>
      <c r="U22" s="258">
        <f t="shared" si="4"/>
        <v>-9.9187239469326394E-2</v>
      </c>
      <c r="V22" s="257">
        <f t="shared" si="5"/>
        <v>-5211</v>
      </c>
      <c r="W22" s="258">
        <v>-0.3336080208762533</v>
      </c>
      <c r="X22" s="257">
        <v>-19432</v>
      </c>
    </row>
    <row r="23" spans="2:24" x14ac:dyDescent="0.25">
      <c r="B23" s="259" t="s">
        <v>346</v>
      </c>
      <c r="C23" s="219"/>
      <c r="D23" s="260">
        <v>34850</v>
      </c>
      <c r="E23" s="261">
        <v>40343</v>
      </c>
      <c r="F23" s="261">
        <v>33391</v>
      </c>
      <c r="G23" s="261">
        <v>29520</v>
      </c>
      <c r="H23" s="261">
        <v>28325</v>
      </c>
      <c r="I23" s="261">
        <v>24450</v>
      </c>
      <c r="J23" s="262">
        <v>19829</v>
      </c>
      <c r="K23" s="263"/>
      <c r="L23" s="222"/>
      <c r="M23" s="264">
        <f t="shared" ref="M23" si="6">E23/D23-1</f>
        <v>0.15761836441893839</v>
      </c>
      <c r="N23" s="265">
        <f t="shared" ref="N23" si="7">E23-D23</f>
        <v>5493</v>
      </c>
      <c r="O23" s="266">
        <f t="shared" ref="O23" si="8">F23/E23-1</f>
        <v>-0.17232233596906521</v>
      </c>
      <c r="P23" s="265">
        <f t="shared" ref="P23" si="9">F23-E23</f>
        <v>-6952</v>
      </c>
      <c r="Q23" s="266">
        <f t="shared" si="1"/>
        <v>-0.11592944206522715</v>
      </c>
      <c r="R23" s="265">
        <f t="shared" si="0"/>
        <v>-3871</v>
      </c>
      <c r="S23" s="266">
        <f t="shared" si="2"/>
        <v>-4.0481029810298108E-2</v>
      </c>
      <c r="T23" s="265">
        <f t="shared" si="3"/>
        <v>-1195</v>
      </c>
      <c r="U23" s="266">
        <f t="shared" si="4"/>
        <v>-0.13680494263018539</v>
      </c>
      <c r="V23" s="265">
        <f t="shared" si="5"/>
        <v>-3875</v>
      </c>
      <c r="W23" s="266">
        <v>-0.38237034729792863</v>
      </c>
      <c r="X23" s="265">
        <v>-12276</v>
      </c>
    </row>
    <row r="24" spans="2:24" x14ac:dyDescent="0.25">
      <c r="L24" s="219"/>
    </row>
    <row r="25" spans="2:24" x14ac:dyDescent="0.25">
      <c r="B25" s="219"/>
      <c r="C25" s="219"/>
      <c r="D25" s="1362" t="s">
        <v>339</v>
      </c>
      <c r="E25" s="1362"/>
      <c r="F25" s="1362"/>
      <c r="G25" s="1362"/>
      <c r="H25" s="1362"/>
      <c r="I25" s="1362"/>
      <c r="J25" s="1362"/>
      <c r="K25" s="1362"/>
      <c r="L25" s="219"/>
      <c r="M25" s="1363" t="s">
        <v>340</v>
      </c>
      <c r="N25" s="1363"/>
      <c r="O25" s="1363"/>
      <c r="P25" s="1363"/>
      <c r="Q25" s="1363"/>
      <c r="R25" s="1363"/>
      <c r="S25" s="1363"/>
      <c r="T25" s="1363"/>
      <c r="U25" s="1363"/>
      <c r="V25" s="1363"/>
      <c r="W25" s="1363"/>
      <c r="X25" s="1363"/>
    </row>
    <row r="26" spans="2:24" ht="24" customHeight="1" x14ac:dyDescent="0.25">
      <c r="B26" s="219"/>
      <c r="C26" s="219"/>
      <c r="D26" s="1363"/>
      <c r="E26" s="1363"/>
      <c r="F26" s="1363"/>
      <c r="G26" s="1363"/>
      <c r="H26" s="1363"/>
      <c r="I26" s="1363"/>
      <c r="J26" s="1363"/>
      <c r="K26" s="1363"/>
      <c r="L26" s="219"/>
      <c r="M26" s="1364">
        <v>43830</v>
      </c>
      <c r="N26" s="1365"/>
      <c r="O26" s="1366">
        <v>44196</v>
      </c>
      <c r="P26" s="1367"/>
      <c r="Q26" s="1366">
        <v>44561</v>
      </c>
      <c r="R26" s="1367"/>
      <c r="S26" s="1370">
        <v>44926</v>
      </c>
      <c r="T26" s="1371"/>
      <c r="U26" s="1368">
        <v>44926</v>
      </c>
      <c r="V26" s="1372"/>
      <c r="W26" s="1368">
        <f>W6</f>
        <v>45504</v>
      </c>
      <c r="X26" s="1369"/>
    </row>
    <row r="27" spans="2:24" x14ac:dyDescent="0.25">
      <c r="B27" s="225"/>
      <c r="C27" s="225"/>
      <c r="D27" s="226">
        <v>43465</v>
      </c>
      <c r="E27" s="227">
        <v>43830</v>
      </c>
      <c r="F27" s="228">
        <v>44196</v>
      </c>
      <c r="G27" s="228">
        <v>44561</v>
      </c>
      <c r="H27" s="228">
        <v>44926</v>
      </c>
      <c r="I27" s="228">
        <v>45291</v>
      </c>
      <c r="J27" s="228">
        <v>45504</v>
      </c>
      <c r="K27" s="229"/>
      <c r="L27" s="219"/>
      <c r="M27" s="230" t="s">
        <v>28</v>
      </c>
      <c r="N27" s="231" t="s">
        <v>341</v>
      </c>
      <c r="O27" s="232" t="s">
        <v>28</v>
      </c>
      <c r="P27" s="233" t="s">
        <v>341</v>
      </c>
      <c r="Q27" s="231" t="s">
        <v>28</v>
      </c>
      <c r="R27" s="232" t="s">
        <v>341</v>
      </c>
      <c r="S27" s="232" t="s">
        <v>28</v>
      </c>
      <c r="T27" s="232" t="s">
        <v>341</v>
      </c>
      <c r="U27" s="232" t="s">
        <v>28</v>
      </c>
      <c r="V27" s="227" t="s">
        <v>341</v>
      </c>
      <c r="W27" s="231" t="s">
        <v>28</v>
      </c>
      <c r="X27" s="229" t="s">
        <v>341</v>
      </c>
    </row>
    <row r="28" spans="2:24" x14ac:dyDescent="0.25">
      <c r="B28" s="235" t="s">
        <v>69</v>
      </c>
      <c r="C28" s="219"/>
      <c r="D28" s="236">
        <v>1320659</v>
      </c>
      <c r="E28" s="237">
        <v>1411021</v>
      </c>
      <c r="F28" s="237">
        <v>1427207</v>
      </c>
      <c r="G28" s="237">
        <v>1569205</v>
      </c>
      <c r="H28" s="237">
        <v>1727429</v>
      </c>
      <c r="I28" s="237">
        <v>1906051</v>
      </c>
      <c r="J28" s="238">
        <v>2027909</v>
      </c>
      <c r="K28" s="239"/>
      <c r="L28" s="223"/>
      <c r="M28" s="271">
        <v>6.842190149008931E-2</v>
      </c>
      <c r="N28" s="272">
        <v>90362</v>
      </c>
      <c r="O28" s="273">
        <v>1.1471126227037054E-2</v>
      </c>
      <c r="P28" s="237">
        <v>16186</v>
      </c>
      <c r="Q28" s="273">
        <f>G28/F28-1</f>
        <v>9.9493626362538778E-2</v>
      </c>
      <c r="R28" s="237">
        <f>G28-F28</f>
        <v>141998</v>
      </c>
      <c r="S28" s="273">
        <f>H28/G28-1</f>
        <v>0.10083067540569912</v>
      </c>
      <c r="T28" s="237">
        <f>H28-G28</f>
        <v>158224</v>
      </c>
      <c r="U28" s="273">
        <f>I28/H28-1</f>
        <v>0.10340338155721596</v>
      </c>
      <c r="V28" s="237">
        <f>I28-H28</f>
        <v>178622</v>
      </c>
      <c r="W28" s="273">
        <v>0.10968539445121461</v>
      </c>
      <c r="X28" s="243">
        <v>200446</v>
      </c>
    </row>
    <row r="29" spans="2:24" ht="15" customHeight="1" x14ac:dyDescent="0.25">
      <c r="B29" s="274" t="s">
        <v>349</v>
      </c>
      <c r="C29" s="219"/>
      <c r="D29" s="275">
        <v>52274</v>
      </c>
      <c r="E29" s="276">
        <v>60438</v>
      </c>
      <c r="F29" s="276">
        <v>61411</v>
      </c>
      <c r="G29" s="276">
        <v>62214</v>
      </c>
      <c r="H29" s="276">
        <v>65642</v>
      </c>
      <c r="I29" s="276">
        <v>69697</v>
      </c>
      <c r="J29" s="277">
        <v>72834</v>
      </c>
      <c r="K29" s="267"/>
      <c r="L29" s="222"/>
      <c r="M29" s="278">
        <v>0.15617706699315148</v>
      </c>
      <c r="N29" s="279">
        <v>8164</v>
      </c>
      <c r="O29" s="280">
        <v>1.6099142923326371E-2</v>
      </c>
      <c r="P29" s="279">
        <v>973</v>
      </c>
      <c r="Q29" s="281">
        <f t="shared" ref="Q29:Q42" si="10">G29/F29-1</f>
        <v>1.3075833319763586E-2</v>
      </c>
      <c r="R29" s="276">
        <f t="shared" ref="R29:R43" si="11">G29-F29</f>
        <v>803</v>
      </c>
      <c r="S29" s="280">
        <f t="shared" ref="S29:S43" si="12">H29/G29-1</f>
        <v>5.510013823255222E-2</v>
      </c>
      <c r="T29" s="279">
        <f t="shared" ref="T29:T42" si="13">H29-G29</f>
        <v>3428</v>
      </c>
      <c r="U29" s="280">
        <f t="shared" ref="U29:U43" si="14">I29/H29-1</f>
        <v>6.1774473660156648E-2</v>
      </c>
      <c r="V29" s="279">
        <f t="shared" ref="V29:V43" si="15">I29-H29</f>
        <v>4055</v>
      </c>
      <c r="W29" s="281">
        <v>7.0946492376009029E-2</v>
      </c>
      <c r="X29" s="279">
        <v>4825</v>
      </c>
    </row>
    <row r="30" spans="2:24" x14ac:dyDescent="0.25">
      <c r="B30" s="252" t="s">
        <v>350</v>
      </c>
      <c r="C30" s="219"/>
      <c r="D30" s="253">
        <v>224714</v>
      </c>
      <c r="E30" s="254">
        <v>246617</v>
      </c>
      <c r="F30" s="254">
        <v>254644</v>
      </c>
      <c r="G30" s="254">
        <v>292469</v>
      </c>
      <c r="H30" s="254">
        <v>351993</v>
      </c>
      <c r="I30" s="254">
        <v>427677</v>
      </c>
      <c r="J30" s="255">
        <v>494101</v>
      </c>
      <c r="K30" s="269"/>
      <c r="L30" s="219"/>
      <c r="M30" s="256">
        <v>9.747056258177067E-2</v>
      </c>
      <c r="N30" s="257">
        <v>21903</v>
      </c>
      <c r="O30" s="258">
        <v>3.2548445565390827E-2</v>
      </c>
      <c r="P30" s="257">
        <v>8027</v>
      </c>
      <c r="Q30" s="282">
        <f t="shared" si="10"/>
        <v>0.14854070781169004</v>
      </c>
      <c r="R30" s="254">
        <f t="shared" si="11"/>
        <v>37825</v>
      </c>
      <c r="S30" s="258">
        <f t="shared" si="12"/>
        <v>0.20352242459884629</v>
      </c>
      <c r="T30" s="257">
        <f t="shared" si="13"/>
        <v>59524</v>
      </c>
      <c r="U30" s="258">
        <f t="shared" si="14"/>
        <v>0.21501563951555847</v>
      </c>
      <c r="V30" s="257">
        <f t="shared" si="15"/>
        <v>75684</v>
      </c>
      <c r="W30" s="282">
        <v>0.24802604658681604</v>
      </c>
      <c r="X30" s="257">
        <v>98195</v>
      </c>
    </row>
    <row r="31" spans="2:24" x14ac:dyDescent="0.25">
      <c r="B31" s="252" t="s">
        <v>351</v>
      </c>
      <c r="C31" s="219"/>
      <c r="D31" s="253">
        <v>235924</v>
      </c>
      <c r="E31" s="254">
        <v>250318</v>
      </c>
      <c r="F31" s="254">
        <v>253202</v>
      </c>
      <c r="G31" s="254">
        <v>291129</v>
      </c>
      <c r="H31" s="254">
        <v>322595</v>
      </c>
      <c r="I31" s="254">
        <v>343152</v>
      </c>
      <c r="J31" s="255">
        <v>344059</v>
      </c>
      <c r="K31" s="269"/>
      <c r="L31" s="219"/>
      <c r="M31" s="256">
        <v>6.1011173089638993E-2</v>
      </c>
      <c r="N31" s="257">
        <v>14394</v>
      </c>
      <c r="O31" s="258">
        <v>1.1521344849351633E-2</v>
      </c>
      <c r="P31" s="257">
        <v>2884</v>
      </c>
      <c r="Q31" s="282">
        <f t="shared" si="10"/>
        <v>0.14978949613352177</v>
      </c>
      <c r="R31" s="254">
        <f t="shared" si="11"/>
        <v>37927</v>
      </c>
      <c r="S31" s="258">
        <f t="shared" si="12"/>
        <v>0.1080826712556977</v>
      </c>
      <c r="T31" s="257">
        <f t="shared" si="13"/>
        <v>31466</v>
      </c>
      <c r="U31" s="258">
        <f t="shared" si="14"/>
        <v>6.3723864288039112E-2</v>
      </c>
      <c r="V31" s="257">
        <f t="shared" si="15"/>
        <v>20557</v>
      </c>
      <c r="W31" s="282">
        <v>3.3371577543640507E-2</v>
      </c>
      <c r="X31" s="257">
        <v>11111</v>
      </c>
    </row>
    <row r="32" spans="2:24" x14ac:dyDescent="0.25">
      <c r="B32" s="252" t="s">
        <v>352</v>
      </c>
      <c r="C32" s="219"/>
      <c r="D32" s="253">
        <v>94802</v>
      </c>
      <c r="E32" s="254">
        <v>96748</v>
      </c>
      <c r="F32" s="254">
        <v>88465</v>
      </c>
      <c r="G32" s="254">
        <v>91795</v>
      </c>
      <c r="H32" s="254">
        <v>97929</v>
      </c>
      <c r="I32" s="254">
        <v>104917</v>
      </c>
      <c r="J32" s="255">
        <v>106814</v>
      </c>
      <c r="L32" s="222"/>
      <c r="M32" s="256">
        <v>2.0526993101411373E-2</v>
      </c>
      <c r="N32" s="257">
        <v>1946</v>
      </c>
      <c r="O32" s="258">
        <v>-8.5614172902799046E-2</v>
      </c>
      <c r="P32" s="257">
        <v>-8283</v>
      </c>
      <c r="Q32" s="282">
        <f t="shared" si="10"/>
        <v>3.764200531283568E-2</v>
      </c>
      <c r="R32" s="254">
        <f t="shared" si="11"/>
        <v>3330</v>
      </c>
      <c r="S32" s="258">
        <f t="shared" si="12"/>
        <v>6.6822811699983609E-2</v>
      </c>
      <c r="T32" s="257">
        <f t="shared" si="13"/>
        <v>6134</v>
      </c>
      <c r="U32" s="258">
        <f t="shared" si="14"/>
        <v>7.1357820461763088E-2</v>
      </c>
      <c r="V32" s="257">
        <f t="shared" si="15"/>
        <v>6988</v>
      </c>
      <c r="W32" s="282">
        <v>4.7247414088925854E-2</v>
      </c>
      <c r="X32" s="257">
        <v>4819</v>
      </c>
    </row>
    <row r="33" spans="2:28" x14ac:dyDescent="0.25">
      <c r="B33" s="252" t="s">
        <v>353</v>
      </c>
      <c r="C33" s="219"/>
      <c r="D33" s="253">
        <v>166579</v>
      </c>
      <c r="E33" s="254">
        <v>170785</v>
      </c>
      <c r="F33" s="254">
        <v>156437</v>
      </c>
      <c r="G33" s="254">
        <v>169990</v>
      </c>
      <c r="H33" s="254">
        <v>175956</v>
      </c>
      <c r="I33" s="254">
        <v>181817</v>
      </c>
      <c r="J33" s="255">
        <v>182518</v>
      </c>
      <c r="K33" s="269"/>
      <c r="L33" s="219"/>
      <c r="M33" s="256">
        <v>2.5249281121870082E-2</v>
      </c>
      <c r="N33" s="257">
        <v>4206</v>
      </c>
      <c r="O33" s="258">
        <v>-8.4012061949234385E-2</v>
      </c>
      <c r="P33" s="257">
        <v>-14348</v>
      </c>
      <c r="Q33" s="282">
        <f t="shared" si="10"/>
        <v>8.6635514616107523E-2</v>
      </c>
      <c r="R33" s="254">
        <f t="shared" si="11"/>
        <v>13553</v>
      </c>
      <c r="S33" s="258">
        <f t="shared" si="12"/>
        <v>3.5096182128360409E-2</v>
      </c>
      <c r="T33" s="257">
        <f t="shared" si="13"/>
        <v>5966</v>
      </c>
      <c r="U33" s="258">
        <f t="shared" si="14"/>
        <v>3.3309463729568778E-2</v>
      </c>
      <c r="V33" s="257">
        <f t="shared" si="15"/>
        <v>5861</v>
      </c>
      <c r="W33" s="282">
        <v>1.9454296645907254E-2</v>
      </c>
      <c r="X33" s="257">
        <v>3483</v>
      </c>
      <c r="Z33" s="224"/>
    </row>
    <row r="34" spans="2:28" x14ac:dyDescent="0.25">
      <c r="B34" s="252" t="s">
        <v>354</v>
      </c>
      <c r="C34" s="219"/>
      <c r="D34" s="253">
        <v>132491</v>
      </c>
      <c r="E34" s="254">
        <v>151340</v>
      </c>
      <c r="F34" s="254">
        <v>154547</v>
      </c>
      <c r="G34" s="254">
        <v>170517</v>
      </c>
      <c r="H34" s="254">
        <v>187214</v>
      </c>
      <c r="I34" s="254">
        <v>210403</v>
      </c>
      <c r="J34" s="255">
        <v>218420</v>
      </c>
      <c r="L34" s="222"/>
      <c r="M34" s="256">
        <v>0.14226626714267376</v>
      </c>
      <c r="N34" s="257">
        <v>18849</v>
      </c>
      <c r="O34" s="258">
        <v>2.1190696445090529E-2</v>
      </c>
      <c r="P34" s="257">
        <v>3207</v>
      </c>
      <c r="Q34" s="282">
        <f t="shared" si="10"/>
        <v>0.10333426077503938</v>
      </c>
      <c r="R34" s="254">
        <f t="shared" si="11"/>
        <v>15970</v>
      </c>
      <c r="S34" s="258">
        <f t="shared" si="12"/>
        <v>9.7919855498278752E-2</v>
      </c>
      <c r="T34" s="257">
        <f t="shared" si="13"/>
        <v>16697</v>
      </c>
      <c r="U34" s="258">
        <f t="shared" si="14"/>
        <v>0.12386359994444862</v>
      </c>
      <c r="V34" s="257">
        <f t="shared" si="15"/>
        <v>23189</v>
      </c>
      <c r="W34" s="282">
        <v>9.2668187457477957E-2</v>
      </c>
      <c r="X34" s="257">
        <v>18524</v>
      </c>
    </row>
    <row r="35" spans="2:28" x14ac:dyDescent="0.25">
      <c r="B35" s="252" t="s">
        <v>355</v>
      </c>
      <c r="C35" s="219"/>
      <c r="D35" s="253">
        <v>7022</v>
      </c>
      <c r="E35" s="254">
        <v>9202</v>
      </c>
      <c r="F35" s="254">
        <v>11820</v>
      </c>
      <c r="G35" s="254">
        <v>15678</v>
      </c>
      <c r="H35" s="254">
        <v>19892</v>
      </c>
      <c r="I35" s="254">
        <v>22322</v>
      </c>
      <c r="J35" s="255">
        <v>23398</v>
      </c>
      <c r="K35" s="269"/>
      <c r="L35" s="219"/>
      <c r="M35" s="256">
        <v>0.31045286243235548</v>
      </c>
      <c r="N35" s="257">
        <v>2180</v>
      </c>
      <c r="O35" s="258">
        <v>0.28450336883286242</v>
      </c>
      <c r="P35" s="257">
        <v>2618</v>
      </c>
      <c r="Q35" s="282">
        <f t="shared" si="10"/>
        <v>0.3263959390862945</v>
      </c>
      <c r="R35" s="254">
        <f t="shared" si="11"/>
        <v>3858</v>
      </c>
      <c r="S35" s="258">
        <f t="shared" si="12"/>
        <v>0.26878428370965679</v>
      </c>
      <c r="T35" s="257">
        <f t="shared" si="13"/>
        <v>4214</v>
      </c>
      <c r="U35" s="258">
        <f t="shared" si="14"/>
        <v>0.12215966217574903</v>
      </c>
      <c r="V35" s="257">
        <f t="shared" si="15"/>
        <v>2430</v>
      </c>
      <c r="W35" s="282">
        <v>0.10430432320181238</v>
      </c>
      <c r="X35" s="257">
        <v>2210</v>
      </c>
    </row>
    <row r="36" spans="2:28" x14ac:dyDescent="0.25">
      <c r="B36" s="252" t="s">
        <v>356</v>
      </c>
      <c r="C36" s="219"/>
      <c r="D36" s="253">
        <v>171</v>
      </c>
      <c r="E36" s="254">
        <v>236</v>
      </c>
      <c r="F36" s="254">
        <v>293</v>
      </c>
      <c r="G36" s="254">
        <v>388</v>
      </c>
      <c r="H36" s="254">
        <v>233</v>
      </c>
      <c r="I36" s="254">
        <v>197</v>
      </c>
      <c r="J36" s="255">
        <v>222</v>
      </c>
      <c r="L36" s="222"/>
      <c r="M36" s="256">
        <v>0.38011695906432741</v>
      </c>
      <c r="N36" s="257">
        <v>65</v>
      </c>
      <c r="O36" s="258">
        <v>0.24152542372881358</v>
      </c>
      <c r="P36" s="257">
        <v>57</v>
      </c>
      <c r="Q36" s="282">
        <f t="shared" si="10"/>
        <v>0.32423208191126274</v>
      </c>
      <c r="R36" s="254">
        <f t="shared" si="11"/>
        <v>95</v>
      </c>
      <c r="S36" s="258">
        <f t="shared" si="12"/>
        <v>-0.39948453608247425</v>
      </c>
      <c r="T36" s="257">
        <f t="shared" si="13"/>
        <v>-155</v>
      </c>
      <c r="U36" s="258">
        <f t="shared" si="14"/>
        <v>-0.15450643776824036</v>
      </c>
      <c r="V36" s="257">
        <f t="shared" si="15"/>
        <v>-36</v>
      </c>
      <c r="W36" s="282">
        <v>3.2558139534883734E-2</v>
      </c>
      <c r="X36" s="257">
        <v>7</v>
      </c>
    </row>
    <row r="37" spans="2:28" x14ac:dyDescent="0.25">
      <c r="B37" s="252" t="s">
        <v>357</v>
      </c>
      <c r="C37" s="219"/>
      <c r="D37" s="253">
        <v>29845</v>
      </c>
      <c r="E37" s="254">
        <v>37073</v>
      </c>
      <c r="F37" s="254">
        <v>46805</v>
      </c>
      <c r="G37" s="254">
        <v>56289</v>
      </c>
      <c r="H37" s="254">
        <v>61732</v>
      </c>
      <c r="I37" s="254">
        <v>67194</v>
      </c>
      <c r="J37" s="255">
        <v>69553</v>
      </c>
      <c r="K37" s="269"/>
      <c r="L37" s="219"/>
      <c r="M37" s="256">
        <v>0.24218462053945378</v>
      </c>
      <c r="N37" s="257">
        <v>7228</v>
      </c>
      <c r="O37" s="258">
        <v>0.26250910366034574</v>
      </c>
      <c r="P37" s="257">
        <v>9732</v>
      </c>
      <c r="Q37" s="282">
        <f t="shared" si="10"/>
        <v>0.20262792436705479</v>
      </c>
      <c r="R37" s="254">
        <f t="shared" si="11"/>
        <v>9484</v>
      </c>
      <c r="S37" s="258">
        <f t="shared" si="12"/>
        <v>9.6697400913144715E-2</v>
      </c>
      <c r="T37" s="257">
        <f t="shared" si="13"/>
        <v>5443</v>
      </c>
      <c r="U37" s="258">
        <f t="shared" si="14"/>
        <v>8.8479232812803676E-2</v>
      </c>
      <c r="V37" s="257">
        <f t="shared" si="15"/>
        <v>5462</v>
      </c>
      <c r="W37" s="282">
        <v>8.2705479452054753E-2</v>
      </c>
      <c r="X37" s="257">
        <v>5313</v>
      </c>
    </row>
    <row r="38" spans="2:28" x14ac:dyDescent="0.25">
      <c r="B38" s="252" t="s">
        <v>358</v>
      </c>
      <c r="C38" s="219"/>
      <c r="D38" s="253">
        <v>21423</v>
      </c>
      <c r="E38" s="254">
        <v>24365</v>
      </c>
      <c r="F38" s="254">
        <v>24374</v>
      </c>
      <c r="G38" s="254">
        <v>23330</v>
      </c>
      <c r="H38" s="254">
        <v>22270</v>
      </c>
      <c r="I38" s="254">
        <v>27295</v>
      </c>
      <c r="J38" s="255">
        <v>29488</v>
      </c>
      <c r="K38" s="269"/>
      <c r="L38" s="219"/>
      <c r="M38" s="256">
        <v>0.13732903888344294</v>
      </c>
      <c r="N38" s="257">
        <v>2942</v>
      </c>
      <c r="O38" s="258">
        <v>3.6938231069161276E-4</v>
      </c>
      <c r="P38" s="257">
        <v>9</v>
      </c>
      <c r="Q38" s="282">
        <f t="shared" si="10"/>
        <v>-4.2832526462624143E-2</v>
      </c>
      <c r="R38" s="254">
        <f t="shared" si="11"/>
        <v>-1044</v>
      </c>
      <c r="S38" s="258">
        <f t="shared" si="12"/>
        <v>-4.5435062151735983E-2</v>
      </c>
      <c r="T38" s="257">
        <f t="shared" si="13"/>
        <v>-1060</v>
      </c>
      <c r="U38" s="258">
        <f t="shared" si="14"/>
        <v>0.22563987427031873</v>
      </c>
      <c r="V38" s="257">
        <f t="shared" si="15"/>
        <v>5025</v>
      </c>
      <c r="W38" s="282">
        <v>0.18549489426710619</v>
      </c>
      <c r="X38" s="257">
        <v>4614</v>
      </c>
    </row>
    <row r="39" spans="2:28" x14ac:dyDescent="0.25">
      <c r="B39" s="252" t="s">
        <v>359</v>
      </c>
      <c r="C39" s="219"/>
      <c r="D39" s="253">
        <v>73552</v>
      </c>
      <c r="E39" s="254">
        <v>80417</v>
      </c>
      <c r="F39" s="254">
        <v>71239</v>
      </c>
      <c r="G39" s="254">
        <v>74832</v>
      </c>
      <c r="H39" s="254">
        <v>83087</v>
      </c>
      <c r="I39" s="254">
        <v>93395</v>
      </c>
      <c r="J39" s="255">
        <v>95759</v>
      </c>
      <c r="K39" s="269"/>
      <c r="L39" s="219"/>
      <c r="M39" s="256">
        <v>9.333532738742667E-2</v>
      </c>
      <c r="N39" s="257">
        <v>6865</v>
      </c>
      <c r="O39" s="258">
        <v>-0.11413009687006481</v>
      </c>
      <c r="P39" s="257">
        <v>-9178</v>
      </c>
      <c r="Q39" s="282">
        <f t="shared" si="10"/>
        <v>5.0435856763851206E-2</v>
      </c>
      <c r="R39" s="254">
        <f t="shared" si="11"/>
        <v>3593</v>
      </c>
      <c r="S39" s="258">
        <f t="shared" si="12"/>
        <v>0.11031376951036997</v>
      </c>
      <c r="T39" s="257">
        <f t="shared" si="13"/>
        <v>8255</v>
      </c>
      <c r="U39" s="258">
        <f t="shared" si="14"/>
        <v>0.12406272942818974</v>
      </c>
      <c r="V39" s="257">
        <f t="shared" si="15"/>
        <v>10308</v>
      </c>
      <c r="W39" s="282">
        <v>7.1381420691661424E-2</v>
      </c>
      <c r="X39" s="257">
        <v>6380</v>
      </c>
    </row>
    <row r="40" spans="2:28" x14ac:dyDescent="0.25">
      <c r="B40" s="252" t="s">
        <v>360</v>
      </c>
      <c r="C40" s="219"/>
      <c r="D40" s="253">
        <v>478</v>
      </c>
      <c r="E40" s="254">
        <v>47</v>
      </c>
      <c r="F40" s="254">
        <v>16</v>
      </c>
      <c r="G40" s="254">
        <v>0</v>
      </c>
      <c r="H40" s="254">
        <v>0</v>
      </c>
      <c r="I40" s="254">
        <v>0</v>
      </c>
      <c r="J40" s="255">
        <v>0</v>
      </c>
      <c r="L40" s="222"/>
      <c r="M40" s="256">
        <v>-0.90167364016736395</v>
      </c>
      <c r="N40" s="257">
        <v>-431</v>
      </c>
      <c r="O40" s="258">
        <v>-0.65957446808510634</v>
      </c>
      <c r="P40" s="257">
        <v>-31</v>
      </c>
      <c r="Q40" s="282">
        <f t="shared" si="10"/>
        <v>-1</v>
      </c>
      <c r="R40" s="254">
        <f t="shared" si="11"/>
        <v>-16</v>
      </c>
      <c r="S40" s="283" t="str">
        <f>IFERROR((H40/G40-1),"-")</f>
        <v>-</v>
      </c>
      <c r="T40" s="257">
        <f t="shared" si="13"/>
        <v>0</v>
      </c>
      <c r="U40" s="283" t="s">
        <v>364</v>
      </c>
      <c r="V40" s="257">
        <f t="shared" si="15"/>
        <v>0</v>
      </c>
      <c r="W40" s="284" t="s">
        <v>364</v>
      </c>
      <c r="X40" s="257">
        <v>0</v>
      </c>
    </row>
    <row r="41" spans="2:28" x14ac:dyDescent="0.25">
      <c r="B41" s="252" t="s">
        <v>361</v>
      </c>
      <c r="C41" s="219"/>
      <c r="D41" s="253">
        <v>406849</v>
      </c>
      <c r="E41" s="254">
        <v>426938</v>
      </c>
      <c r="F41" s="254">
        <v>450517</v>
      </c>
      <c r="G41" s="254">
        <v>482545</v>
      </c>
      <c r="H41" s="254">
        <v>517053</v>
      </c>
      <c r="I41" s="254">
        <v>558234</v>
      </c>
      <c r="J41" s="255">
        <v>598483</v>
      </c>
      <c r="L41" s="222"/>
      <c r="M41" s="256">
        <v>4.9377041605116467E-2</v>
      </c>
      <c r="N41" s="257">
        <v>20089</v>
      </c>
      <c r="O41" s="258">
        <v>5.5228159592259241E-2</v>
      </c>
      <c r="P41" s="257">
        <v>23579</v>
      </c>
      <c r="Q41" s="282">
        <f t="shared" si="10"/>
        <v>7.109165691860686E-2</v>
      </c>
      <c r="R41" s="254">
        <f t="shared" si="11"/>
        <v>32028</v>
      </c>
      <c r="S41" s="258">
        <f t="shared" si="12"/>
        <v>7.1512501424737529E-2</v>
      </c>
      <c r="T41" s="257">
        <f t="shared" si="13"/>
        <v>34508</v>
      </c>
      <c r="U41" s="258">
        <f t="shared" si="14"/>
        <v>7.9645606930043966E-2</v>
      </c>
      <c r="V41" s="257">
        <f t="shared" si="15"/>
        <v>41181</v>
      </c>
      <c r="W41" s="282">
        <v>0.10847222813876956</v>
      </c>
      <c r="X41" s="257">
        <v>58566</v>
      </c>
    </row>
    <row r="42" spans="2:28" x14ac:dyDescent="0.25">
      <c r="B42" s="259" t="s">
        <v>362</v>
      </c>
      <c r="C42" s="219"/>
      <c r="D42" s="260">
        <v>7026</v>
      </c>
      <c r="E42" s="261">
        <v>7837</v>
      </c>
      <c r="F42" s="254">
        <v>7984</v>
      </c>
      <c r="G42" s="261">
        <v>8546</v>
      </c>
      <c r="H42" s="261">
        <v>9047</v>
      </c>
      <c r="I42" s="261">
        <v>10154</v>
      </c>
      <c r="J42" s="262">
        <v>10680</v>
      </c>
      <c r="K42" s="263"/>
      <c r="L42" s="222"/>
      <c r="M42" s="264">
        <v>0.11542840876743532</v>
      </c>
      <c r="N42" s="265">
        <v>811</v>
      </c>
      <c r="O42" s="266">
        <v>1.8757177491387056E-2</v>
      </c>
      <c r="P42" s="265">
        <v>147</v>
      </c>
      <c r="Q42" s="285">
        <f t="shared" si="10"/>
        <v>7.039078156312617E-2</v>
      </c>
      <c r="R42" s="261">
        <f t="shared" si="11"/>
        <v>562</v>
      </c>
      <c r="S42" s="266">
        <f t="shared" si="12"/>
        <v>5.8623917622279365E-2</v>
      </c>
      <c r="T42" s="265">
        <f t="shared" si="13"/>
        <v>501</v>
      </c>
      <c r="U42" s="266">
        <f t="shared" si="14"/>
        <v>0.12236100364761793</v>
      </c>
      <c r="V42" s="265">
        <f t="shared" si="15"/>
        <v>1107</v>
      </c>
      <c r="W42" s="285">
        <v>9.4598749615660616E-2</v>
      </c>
      <c r="X42" s="265">
        <v>923</v>
      </c>
      <c r="Z42" s="224"/>
      <c r="AA42" s="224"/>
      <c r="AB42" s="286"/>
    </row>
    <row r="43" spans="2:28" x14ac:dyDescent="0.25">
      <c r="B43" s="287" t="s">
        <v>363</v>
      </c>
      <c r="C43" s="219"/>
      <c r="D43" s="288">
        <v>1.2526703184652961</v>
      </c>
      <c r="E43" s="288">
        <v>1.2652820209777229</v>
      </c>
      <c r="F43" s="289">
        <v>1.2694973448493636</v>
      </c>
      <c r="G43" s="288">
        <v>1.2839792757306434</v>
      </c>
      <c r="H43" s="288">
        <v>1.31519745522625</v>
      </c>
      <c r="I43" s="288">
        <v>1.3500225942121986</v>
      </c>
      <c r="J43" s="288">
        <v>1.3832185146785987</v>
      </c>
      <c r="K43" s="239"/>
      <c r="L43" s="223"/>
      <c r="M43" s="290">
        <f>E43/D43-1</f>
        <v>1.0067854507703089E-2</v>
      </c>
      <c r="N43" s="291">
        <f t="shared" ref="N43" si="16">E43-D43</f>
        <v>1.2611702512426826E-2</v>
      </c>
      <c r="O43" s="290">
        <f>F43/E43-1</f>
        <v>3.3315290992463886E-3</v>
      </c>
      <c r="P43" s="292">
        <f t="shared" ref="P43" si="17">F43-E43</f>
        <v>4.2153238716406971E-3</v>
      </c>
      <c r="Q43" s="293">
        <f>G43/F43-1</f>
        <v>1.1407610216780828E-2</v>
      </c>
      <c r="R43" s="291">
        <f t="shared" si="11"/>
        <v>1.4481930881279803E-2</v>
      </c>
      <c r="S43" s="290">
        <f t="shared" si="12"/>
        <v>2.4313616337648503E-2</v>
      </c>
      <c r="T43" s="291">
        <f>H43-G43</f>
        <v>3.1218179495606568E-2</v>
      </c>
      <c r="U43" s="294">
        <f t="shared" si="14"/>
        <v>2.6479019441197016E-2</v>
      </c>
      <c r="V43" s="291">
        <f t="shared" si="15"/>
        <v>3.4825138985948634E-2</v>
      </c>
      <c r="W43" s="290">
        <v>4.2153238716406971E-3</v>
      </c>
      <c r="X43" s="295">
        <v>3.3199998627456484E-2</v>
      </c>
    </row>
  </sheetData>
  <mergeCells count="17">
    <mergeCell ref="B3:W3"/>
    <mergeCell ref="D5:K6"/>
    <mergeCell ref="M5:X5"/>
    <mergeCell ref="M6:N6"/>
    <mergeCell ref="O6:P6"/>
    <mergeCell ref="W6:X6"/>
    <mergeCell ref="Q6:R6"/>
    <mergeCell ref="S6:T6"/>
    <mergeCell ref="U6:V6"/>
    <mergeCell ref="D25:K26"/>
    <mergeCell ref="M25:X25"/>
    <mergeCell ref="M26:N26"/>
    <mergeCell ref="O26:P26"/>
    <mergeCell ref="W26:X26"/>
    <mergeCell ref="Q26:R26"/>
    <mergeCell ref="S26:T26"/>
    <mergeCell ref="U26:V26"/>
  </mergeCells>
  <pageMargins left="0.7" right="0.7" top="0.75" bottom="0.75" header="0.3" footer="0.3"/>
  <pageSetup paperSize="9" scale="58"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100-000001000000}">
          <x14:colorSeries rgb="FF376092"/>
          <x14:colorNegative rgb="FFD00000"/>
          <x14:colorAxis rgb="FF000000"/>
          <x14:colorMarkers rgb="FFD00000"/>
          <x14:colorFirst rgb="FFD00000"/>
          <x14:colorLast rgb="FFD00000"/>
          <x14:colorHigh rgb="FFD00000"/>
          <x14:colorLow rgb="FFD00000"/>
          <x14:sparklines>
            <x14:sparkline>
              <xm:f>EVO!D28:J28</xm:f>
              <xm:sqref>K28</xm:sqref>
            </x14:sparkline>
            <x14:sparkline>
              <xm:f>EVO!D29:J29</xm:f>
              <xm:sqref>K29</xm:sqref>
            </x14:sparkline>
            <x14:sparkline>
              <xm:f>EVO!D30:J30</xm:f>
              <xm:sqref>K30</xm:sqref>
            </x14:sparkline>
            <x14:sparkline>
              <xm:f>EVO!D31:J31</xm:f>
              <xm:sqref>K31</xm:sqref>
            </x14:sparkline>
            <x14:sparkline>
              <xm:f>EVO!D32:J32</xm:f>
              <xm:sqref>K32</xm:sqref>
            </x14:sparkline>
            <x14:sparkline>
              <xm:f>EVO!D33:J33</xm:f>
              <xm:sqref>K33</xm:sqref>
            </x14:sparkline>
            <x14:sparkline>
              <xm:f>EVO!D34:J34</xm:f>
              <xm:sqref>K34</xm:sqref>
            </x14:sparkline>
            <x14:sparkline>
              <xm:f>EVO!D35:J35</xm:f>
              <xm:sqref>K35</xm:sqref>
            </x14:sparkline>
            <x14:sparkline>
              <xm:f>EVO!D36:J36</xm:f>
              <xm:sqref>K36</xm:sqref>
            </x14:sparkline>
            <x14:sparkline>
              <xm:f>EVO!D37:J37</xm:f>
              <xm:sqref>K37</xm:sqref>
            </x14:sparkline>
            <x14:sparkline>
              <xm:f>EVO!D38:J38</xm:f>
              <xm:sqref>K38</xm:sqref>
            </x14:sparkline>
            <x14:sparkline>
              <xm:f>EVO!D39:J39</xm:f>
              <xm:sqref>K39</xm:sqref>
            </x14:sparkline>
            <x14:sparkline>
              <xm:f>EVO!D40:J40</xm:f>
              <xm:sqref>K40</xm:sqref>
            </x14:sparkline>
            <x14:sparkline>
              <xm:f>EVO!D41:J41</xm:f>
              <xm:sqref>K41</xm:sqref>
            </x14:sparkline>
            <x14:sparkline>
              <xm:f>EVO!D42:J42</xm:f>
              <xm:sqref>K42</xm:sqref>
            </x14:sparkline>
            <x14:sparkline>
              <xm:f>EVO!D43:J43</xm:f>
              <xm:sqref>K43</xm:sqref>
            </x14:sparkline>
          </x14:sparklines>
        </x14:sparklineGroup>
        <x14:sparklineGroup manualMax="0" manualMin="0" displayEmptyCellsAs="gap" xr2:uid="{00000000-0003-0000-1100-000000000000}">
          <x14:colorSeries rgb="FF376092"/>
          <x14:colorNegative rgb="FFD00000"/>
          <x14:colorAxis rgb="FF000000"/>
          <x14:colorMarkers rgb="FFD00000"/>
          <x14:colorFirst rgb="FFD00000"/>
          <x14:colorLast rgb="FFD00000"/>
          <x14:colorHigh rgb="FFD00000"/>
          <x14:colorLow rgb="FFD00000"/>
          <x14:sparklines>
            <x14:sparkline>
              <xm:f>EVO!D9:J9</xm:f>
              <xm:sqref>K9</xm:sqref>
            </x14:sparkline>
            <x14:sparkline>
              <xm:f>EVO!D10:J10</xm:f>
              <xm:sqref>K10</xm:sqref>
            </x14:sparkline>
            <x14:sparkline>
              <xm:f>EVO!D11:J11</xm:f>
              <xm:sqref>K11</xm:sqref>
            </x14:sparkline>
            <x14:sparkline>
              <xm:f>EVO!D12:J12</xm:f>
              <xm:sqref>K12</xm:sqref>
            </x14:sparkline>
            <x14:sparkline>
              <xm:f>EVO!D13:J13</xm:f>
              <xm:sqref>K13</xm:sqref>
            </x14:sparkline>
            <x14:sparkline>
              <xm:f>EVO!D14:J14</xm:f>
              <xm:sqref>K14</xm:sqref>
            </x14:sparkline>
            <x14:sparkline>
              <xm:f>EVO!D15:J15</xm:f>
              <xm:sqref>K15</xm:sqref>
            </x14:sparkline>
            <x14:sparkline>
              <xm:f>EVO!D16:J16</xm:f>
              <xm:sqref>K16</xm:sqref>
            </x14:sparkline>
            <x14:sparkline>
              <xm:f>EVO!D17:J17</xm:f>
              <xm:sqref>K17</xm:sqref>
            </x14:sparkline>
            <x14:sparkline>
              <xm:f>EVO!D18:J18</xm:f>
              <xm:sqref>K18</xm:sqref>
            </x14:sparkline>
            <x14:sparkline>
              <xm:f>EVO!D19:J19</xm:f>
              <xm:sqref>K19</xm:sqref>
            </x14:sparkline>
            <x14:sparkline>
              <xm:f>EVO!D20:J20</xm:f>
              <xm:sqref>K20</xm:sqref>
            </x14:sparkline>
            <x14:sparkline>
              <xm:f>EVO!D21:J21</xm:f>
              <xm:sqref>K21</xm:sqref>
            </x14:sparkline>
            <x14:sparkline>
              <xm:f>EVO!D22:J22</xm:f>
              <xm:sqref>K22</xm:sqref>
            </x14:sparkline>
            <x14:sparkline>
              <xm:f>EVO!D23:J23</xm:f>
              <xm:sqref>K23</xm:sqref>
            </x14:sparkline>
          </x14:sparklines>
        </x14:sparklineGroup>
      </x14:sparklineGroup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25">
    <tabColor theme="0"/>
    <pageSetUpPr fitToPage="1"/>
  </sheetPr>
  <dimension ref="B1:AD56"/>
  <sheetViews>
    <sheetView zoomScaleNormal="100" workbookViewId="0"/>
  </sheetViews>
  <sheetFormatPr baseColWidth="10" defaultColWidth="11.42578125" defaultRowHeight="15" x14ac:dyDescent="0.2"/>
  <cols>
    <col min="1" max="1" width="0.7109375" style="615" customWidth="1"/>
    <col min="2" max="2" width="21.7109375" style="615" customWidth="1"/>
    <col min="3" max="3" width="0.5703125" style="615" customWidth="1"/>
    <col min="4" max="4" width="9.7109375" style="615" customWidth="1"/>
    <col min="5" max="5" width="0.7109375" style="615" customWidth="1"/>
    <col min="6" max="6" width="6.42578125" style="615" customWidth="1"/>
    <col min="7" max="7" width="5.5703125" style="615" customWidth="1"/>
    <col min="8" max="8" width="7.5703125" style="615" customWidth="1"/>
    <col min="9" max="9" width="6.140625" style="615" bestFit="1" customWidth="1"/>
    <col min="10" max="10" width="7.5703125" style="615" customWidth="1"/>
    <col min="11" max="11" width="6.140625" style="615" bestFit="1" customWidth="1"/>
    <col min="12" max="12" width="7.28515625" style="615" customWidth="1"/>
    <col min="13" max="13" width="5.7109375" style="615" customWidth="1"/>
    <col min="14" max="14" width="7.42578125" style="615" customWidth="1"/>
    <col min="15" max="15" width="6.140625" style="615" bestFit="1" customWidth="1"/>
    <col min="16" max="16" width="7.140625" style="615" customWidth="1"/>
    <col min="17" max="17" width="6" style="615" customWidth="1"/>
    <col min="18" max="18" width="7.28515625" style="615" customWidth="1"/>
    <col min="19" max="19" width="6.140625" style="615" bestFit="1" customWidth="1"/>
    <col min="20" max="20" width="6.85546875" style="615" customWidth="1"/>
    <col min="21" max="21" width="5.42578125" style="615" customWidth="1"/>
    <col min="22" max="22" width="8.5703125" style="615" customWidth="1"/>
    <col min="23" max="23" width="6.7109375" style="615" customWidth="1"/>
    <col min="24" max="24" width="0.5703125" style="734" customWidth="1"/>
    <col min="25" max="25" width="10.42578125" style="734" customWidth="1"/>
    <col min="26" max="26" width="1.42578125" style="615" customWidth="1"/>
    <col min="27" max="16384" width="11.42578125" style="615"/>
  </cols>
  <sheetData>
    <row r="1" spans="2:30" s="613" customFormat="1" ht="9" customHeight="1" x14ac:dyDescent="0.2">
      <c r="B1" s="613" t="s">
        <v>33</v>
      </c>
      <c r="C1" s="617"/>
      <c r="D1" s="617"/>
      <c r="E1" s="617"/>
      <c r="F1" s="718" t="s">
        <v>64</v>
      </c>
      <c r="G1" s="718"/>
      <c r="H1" s="718" t="s">
        <v>55</v>
      </c>
      <c r="I1" s="718"/>
      <c r="J1" s="718" t="s">
        <v>56</v>
      </c>
      <c r="K1" s="718"/>
      <c r="L1" s="718" t="s">
        <v>63</v>
      </c>
      <c r="M1" s="718"/>
      <c r="N1" s="718" t="s">
        <v>58</v>
      </c>
      <c r="O1" s="718"/>
      <c r="P1" s="718" t="s">
        <v>67</v>
      </c>
      <c r="Q1" s="718"/>
      <c r="R1" s="718" t="s">
        <v>66</v>
      </c>
      <c r="S1" s="718"/>
      <c r="T1" s="718" t="s">
        <v>65</v>
      </c>
      <c r="U1" s="718"/>
      <c r="X1" s="719"/>
      <c r="Y1" s="719"/>
    </row>
    <row r="2" spans="2:30" s="619" customFormat="1" ht="49.5" customHeight="1" x14ac:dyDescent="0.25">
      <c r="B2" s="720"/>
      <c r="C2" s="720"/>
      <c r="D2" s="720"/>
      <c r="E2" s="720"/>
      <c r="F2" s="720"/>
      <c r="G2" s="720"/>
      <c r="H2" s="720"/>
      <c r="I2" s="720"/>
      <c r="J2" s="720"/>
      <c r="K2" s="720"/>
      <c r="X2" s="667"/>
      <c r="Y2" s="667"/>
    </row>
    <row r="3" spans="2:30" s="621" customFormat="1" ht="18.75" customHeight="1" x14ac:dyDescent="0.2">
      <c r="B3" s="1480" t="s">
        <v>419</v>
      </c>
      <c r="C3" s="1480"/>
      <c r="D3" s="1480"/>
      <c r="E3" s="1480"/>
      <c r="F3" s="1480"/>
      <c r="G3" s="1480"/>
      <c r="H3" s="1480"/>
      <c r="I3" s="1480"/>
      <c r="J3" s="1480"/>
      <c r="K3" s="1480"/>
      <c r="L3" s="1480"/>
      <c r="M3" s="1480"/>
      <c r="N3" s="1480"/>
      <c r="O3" s="1480"/>
      <c r="P3" s="1480"/>
      <c r="Q3" s="1480"/>
      <c r="R3" s="1480"/>
      <c r="S3" s="1480"/>
      <c r="T3" s="1480"/>
      <c r="U3" s="1480"/>
      <c r="V3" s="1480"/>
      <c r="W3" s="1480"/>
      <c r="X3" s="1480"/>
      <c r="Y3" s="823"/>
    </row>
    <row r="4" spans="2:30" s="621" customFormat="1" ht="14.25" customHeight="1" x14ac:dyDescent="0.2">
      <c r="B4" s="1415" t="str">
        <f>porsaad!$B$6</f>
        <v>Situación a 31 de julio de 2024</v>
      </c>
      <c r="C4" s="1415"/>
      <c r="D4" s="1415"/>
      <c r="E4" s="1415"/>
      <c r="F4" s="1415"/>
      <c r="G4" s="1415"/>
      <c r="H4" s="1415"/>
      <c r="I4" s="1415"/>
      <c r="J4" s="1415"/>
      <c r="K4" s="1415"/>
      <c r="L4" s="1415"/>
      <c r="M4" s="1415"/>
      <c r="N4" s="1415"/>
      <c r="O4" s="1415"/>
      <c r="P4" s="1415"/>
      <c r="Q4" s="1415"/>
      <c r="R4" s="1415"/>
      <c r="S4" s="1415"/>
      <c r="T4" s="1415"/>
      <c r="U4" s="1415"/>
      <c r="V4" s="1415"/>
      <c r="W4" s="1415"/>
      <c r="X4" s="622"/>
      <c r="Y4" s="824"/>
    </row>
    <row r="5" spans="2:30" s="621" customFormat="1" ht="5.25" customHeight="1" x14ac:dyDescent="0.2">
      <c r="B5" s="825"/>
      <c r="C5" s="825"/>
      <c r="D5" s="825"/>
      <c r="E5" s="825"/>
      <c r="F5" s="825"/>
      <c r="G5" s="825"/>
      <c r="H5" s="825"/>
      <c r="I5" s="825"/>
      <c r="J5" s="825"/>
      <c r="K5" s="825"/>
      <c r="L5" s="825"/>
      <c r="M5" s="825"/>
      <c r="N5" s="825"/>
      <c r="O5" s="825"/>
      <c r="P5" s="825"/>
      <c r="Q5" s="825"/>
      <c r="R5" s="825"/>
      <c r="S5" s="825"/>
      <c r="T5" s="825"/>
      <c r="U5" s="825"/>
      <c r="V5" s="825"/>
      <c r="W5" s="825"/>
      <c r="X5" s="826"/>
      <c r="Y5" s="723"/>
    </row>
    <row r="6" spans="2:30" s="621" customFormat="1" ht="19.5" customHeight="1" x14ac:dyDescent="0.2">
      <c r="B6" s="623"/>
      <c r="C6" s="623"/>
      <c r="D6" s="668"/>
      <c r="E6" s="623"/>
      <c r="F6" s="1530" t="s">
        <v>52</v>
      </c>
      <c r="G6" s="1531"/>
      <c r="H6" s="1531"/>
      <c r="I6" s="1531"/>
      <c r="J6" s="1531"/>
      <c r="K6" s="1531"/>
      <c r="L6" s="1531"/>
      <c r="M6" s="1531"/>
      <c r="N6" s="1531"/>
      <c r="O6" s="1531"/>
      <c r="P6" s="1531"/>
      <c r="Q6" s="1531"/>
      <c r="R6" s="1531"/>
      <c r="S6" s="1531"/>
      <c r="T6" s="1531"/>
      <c r="U6" s="1531"/>
      <c r="V6" s="1531"/>
      <c r="W6" s="1532"/>
      <c r="X6" s="827"/>
      <c r="Y6" s="828"/>
    </row>
    <row r="7" spans="2:30" s="621" customFormat="1" ht="64.5" customHeight="1" x14ac:dyDescent="0.2">
      <c r="B7" s="1488" t="s">
        <v>12</v>
      </c>
      <c r="C7" s="625"/>
      <c r="D7" s="873" t="s">
        <v>248</v>
      </c>
      <c r="E7" s="625"/>
      <c r="F7" s="1533" t="s">
        <v>54</v>
      </c>
      <c r="G7" s="1534"/>
      <c r="H7" s="1535" t="s">
        <v>55</v>
      </c>
      <c r="I7" s="1536"/>
      <c r="J7" s="1537" t="s">
        <v>56</v>
      </c>
      <c r="K7" s="1538"/>
      <c r="L7" s="1537" t="s">
        <v>57</v>
      </c>
      <c r="M7" s="1539"/>
      <c r="N7" s="1538" t="s">
        <v>58</v>
      </c>
      <c r="O7" s="1538"/>
      <c r="P7" s="1537" t="s">
        <v>59</v>
      </c>
      <c r="Q7" s="1539"/>
      <c r="R7" s="1535" t="s">
        <v>60</v>
      </c>
      <c r="S7" s="1536"/>
      <c r="T7" s="1537" t="s">
        <v>61</v>
      </c>
      <c r="U7" s="1539"/>
      <c r="V7" s="1537" t="s">
        <v>0</v>
      </c>
      <c r="W7" s="1540"/>
      <c r="X7" s="627"/>
      <c r="Y7" s="857" t="s">
        <v>249</v>
      </c>
      <c r="AD7" s="829"/>
    </row>
    <row r="8" spans="2:30" s="626" customFormat="1" ht="20.25" customHeight="1" x14ac:dyDescent="0.2">
      <c r="B8" s="1489"/>
      <c r="C8" s="628"/>
      <c r="D8" s="864" t="s">
        <v>9</v>
      </c>
      <c r="E8" s="614"/>
      <c r="F8" s="865" t="s">
        <v>9</v>
      </c>
      <c r="G8" s="866" t="s">
        <v>28</v>
      </c>
      <c r="H8" s="867" t="s">
        <v>9</v>
      </c>
      <c r="I8" s="868" t="s">
        <v>28</v>
      </c>
      <c r="J8" s="866" t="s">
        <v>9</v>
      </c>
      <c r="K8" s="866" t="s">
        <v>28</v>
      </c>
      <c r="L8" s="866" t="s">
        <v>9</v>
      </c>
      <c r="M8" s="866" t="s">
        <v>28</v>
      </c>
      <c r="N8" s="861" t="s">
        <v>9</v>
      </c>
      <c r="O8" s="866" t="s">
        <v>28</v>
      </c>
      <c r="P8" s="866" t="s">
        <v>9</v>
      </c>
      <c r="Q8" s="867" t="s">
        <v>28</v>
      </c>
      <c r="R8" s="867" t="s">
        <v>9</v>
      </c>
      <c r="S8" s="868" t="s">
        <v>28</v>
      </c>
      <c r="T8" s="866" t="s">
        <v>9</v>
      </c>
      <c r="U8" s="869" t="s">
        <v>28</v>
      </c>
      <c r="V8" s="866" t="s">
        <v>9</v>
      </c>
      <c r="W8" s="870" t="s">
        <v>28</v>
      </c>
      <c r="X8" s="871"/>
      <c r="Y8" s="872" t="s">
        <v>9</v>
      </c>
    </row>
    <row r="9" spans="2:30" s="626" customFormat="1" ht="8.25" customHeight="1" x14ac:dyDescent="0.2">
      <c r="B9" s="630"/>
      <c r="C9" s="631"/>
      <c r="E9" s="631"/>
      <c r="F9" s="630"/>
      <c r="G9" s="630"/>
      <c r="H9" s="630"/>
      <c r="I9" s="630"/>
      <c r="J9" s="630"/>
      <c r="K9" s="630"/>
      <c r="L9" s="630"/>
      <c r="M9" s="630"/>
      <c r="N9" s="863"/>
      <c r="O9" s="630"/>
      <c r="P9" s="630"/>
      <c r="Q9" s="630"/>
      <c r="R9" s="630"/>
      <c r="S9" s="630"/>
      <c r="T9" s="630"/>
      <c r="U9" s="630"/>
      <c r="V9" s="830"/>
      <c r="W9" s="831"/>
      <c r="X9" s="630"/>
      <c r="Y9" s="630"/>
    </row>
    <row r="10" spans="2:30" s="631" customFormat="1" ht="18" customHeight="1" x14ac:dyDescent="0.2">
      <c r="B10" s="674" t="s">
        <v>8</v>
      </c>
      <c r="C10" s="633"/>
      <c r="D10" s="832">
        <v>131406</v>
      </c>
      <c r="E10" s="633"/>
      <c r="F10" s="675">
        <v>25</v>
      </c>
      <c r="G10" s="676">
        <v>0.10980645769756742</v>
      </c>
      <c r="H10" s="675">
        <v>59074</v>
      </c>
      <c r="I10" s="676">
        <v>28.272131390500057</v>
      </c>
      <c r="J10" s="675">
        <v>69443</v>
      </c>
      <c r="K10" s="676">
        <v>32.258846830096402</v>
      </c>
      <c r="L10" s="675">
        <v>8222</v>
      </c>
      <c r="M10" s="676">
        <v>4.8732510121730224</v>
      </c>
      <c r="N10" s="675">
        <v>15941</v>
      </c>
      <c r="O10" s="676">
        <v>8.4901275236959641</v>
      </c>
      <c r="P10" s="675">
        <v>2321</v>
      </c>
      <c r="Q10" s="676">
        <v>1.0178991262639532</v>
      </c>
      <c r="R10" s="675">
        <v>39322</v>
      </c>
      <c r="S10" s="676">
        <v>24.976590341073678</v>
      </c>
      <c r="T10" s="675">
        <v>4</v>
      </c>
      <c r="U10" s="676">
        <v>1.3473184993566553E-3</v>
      </c>
      <c r="V10" s="833">
        <f>F10+H10+J10+L10+N10+P10+R10+T10</f>
        <v>194352</v>
      </c>
      <c r="W10" s="676">
        <f t="shared" ref="V10:W27" si="0">G10+I10+K10+M10+O10+Q10+S10+U10</f>
        <v>100</v>
      </c>
      <c r="X10" s="678"/>
      <c r="Y10" s="834">
        <f t="shared" ref="Y10:Y27" si="1">V10/D10</f>
        <v>1.4790192228665358</v>
      </c>
    </row>
    <row r="11" spans="2:30" s="633" customFormat="1" ht="18" customHeight="1" x14ac:dyDescent="0.2">
      <c r="B11" s="682" t="s">
        <v>7</v>
      </c>
      <c r="D11" s="835">
        <v>15178</v>
      </c>
      <c r="F11" s="683">
        <v>1240</v>
      </c>
      <c r="G11" s="684">
        <v>6.7192847663616684</v>
      </c>
      <c r="H11" s="683">
        <v>2887</v>
      </c>
      <c r="I11" s="684">
        <v>7.4806174477893412</v>
      </c>
      <c r="J11" s="683">
        <v>1615</v>
      </c>
      <c r="K11" s="684">
        <v>9.4083956136062028</v>
      </c>
      <c r="L11" s="683">
        <v>659</v>
      </c>
      <c r="M11" s="684">
        <v>4.4632255360759938</v>
      </c>
      <c r="N11" s="683">
        <v>1221</v>
      </c>
      <c r="O11" s="684">
        <v>7.9346231752462106</v>
      </c>
      <c r="P11" s="683">
        <v>3801</v>
      </c>
      <c r="Q11" s="684">
        <v>21.121743381993433</v>
      </c>
      <c r="R11" s="683">
        <v>7860</v>
      </c>
      <c r="S11" s="684">
        <v>42.87211007892715</v>
      </c>
      <c r="T11" s="683">
        <v>0</v>
      </c>
      <c r="U11" s="684">
        <v>0</v>
      </c>
      <c r="V11" s="836">
        <f t="shared" si="0"/>
        <v>19283</v>
      </c>
      <c r="W11" s="684">
        <f t="shared" si="0"/>
        <v>100</v>
      </c>
      <c r="X11" s="678"/>
      <c r="Y11" s="837">
        <f t="shared" si="1"/>
        <v>1.2704572407431809</v>
      </c>
    </row>
    <row r="12" spans="2:30" s="633" customFormat="1" ht="22.5" customHeight="1" x14ac:dyDescent="0.2">
      <c r="B12" s="682" t="s">
        <v>37</v>
      </c>
      <c r="D12" s="835">
        <v>10672</v>
      </c>
      <c r="F12" s="685">
        <v>2770</v>
      </c>
      <c r="G12" s="684">
        <v>23.348325837081461</v>
      </c>
      <c r="H12" s="685">
        <v>1387</v>
      </c>
      <c r="I12" s="684">
        <v>3.2783608195902048</v>
      </c>
      <c r="J12" s="685">
        <v>1933</v>
      </c>
      <c r="K12" s="684">
        <v>9.9050474762618688</v>
      </c>
      <c r="L12" s="685">
        <v>879</v>
      </c>
      <c r="M12" s="684">
        <v>9.3253373313343335</v>
      </c>
      <c r="N12" s="685">
        <v>1939</v>
      </c>
      <c r="O12" s="684">
        <v>15.282358820589705</v>
      </c>
      <c r="P12" s="685">
        <v>1660</v>
      </c>
      <c r="Q12" s="684">
        <v>7.6761619190404797</v>
      </c>
      <c r="R12" s="685">
        <v>4219</v>
      </c>
      <c r="S12" s="684">
        <v>31.174412793603199</v>
      </c>
      <c r="T12" s="685">
        <v>4</v>
      </c>
      <c r="U12" s="684">
        <v>9.9950024987506252E-3</v>
      </c>
      <c r="V12" s="836">
        <f t="shared" si="0"/>
        <v>14791</v>
      </c>
      <c r="W12" s="684">
        <f t="shared" si="0"/>
        <v>100</v>
      </c>
      <c r="X12" s="678"/>
      <c r="Y12" s="837">
        <f t="shared" si="1"/>
        <v>1.3859632683658172</v>
      </c>
    </row>
    <row r="13" spans="2:30" s="633" customFormat="1" ht="18" customHeight="1" x14ac:dyDescent="0.2">
      <c r="B13" s="682" t="s">
        <v>38</v>
      </c>
      <c r="D13" s="835">
        <v>10223</v>
      </c>
      <c r="F13" s="683">
        <v>1028</v>
      </c>
      <c r="G13" s="684">
        <v>4.3208578637510513</v>
      </c>
      <c r="H13" s="683">
        <v>5113</v>
      </c>
      <c r="I13" s="684">
        <v>17.29394449116905</v>
      </c>
      <c r="J13" s="683">
        <v>779</v>
      </c>
      <c r="K13" s="684">
        <v>2.6913372582001682</v>
      </c>
      <c r="L13" s="683">
        <v>924</v>
      </c>
      <c r="M13" s="684">
        <v>5.1198486122792266</v>
      </c>
      <c r="N13" s="683">
        <v>856</v>
      </c>
      <c r="O13" s="684">
        <v>9.8927670311185878</v>
      </c>
      <c r="P13" s="683">
        <v>343</v>
      </c>
      <c r="Q13" s="684">
        <v>3.4798149705634986</v>
      </c>
      <c r="R13" s="683">
        <v>7844</v>
      </c>
      <c r="S13" s="684">
        <v>57.201429772918416</v>
      </c>
      <c r="T13" s="683">
        <v>0</v>
      </c>
      <c r="U13" s="684">
        <v>0</v>
      </c>
      <c r="V13" s="836">
        <f t="shared" si="0"/>
        <v>16887</v>
      </c>
      <c r="W13" s="684">
        <f t="shared" si="0"/>
        <v>100</v>
      </c>
      <c r="X13" s="678"/>
      <c r="Y13" s="837">
        <f t="shared" si="1"/>
        <v>1.6518634451726499</v>
      </c>
    </row>
    <row r="14" spans="2:30" s="633" customFormat="1" ht="18" customHeight="1" x14ac:dyDescent="0.2">
      <c r="B14" s="682" t="s">
        <v>6</v>
      </c>
      <c r="D14" s="835">
        <v>15203</v>
      </c>
      <c r="F14" s="683">
        <v>597</v>
      </c>
      <c r="G14" s="684">
        <v>0.42908762420957541</v>
      </c>
      <c r="H14" s="683">
        <v>943</v>
      </c>
      <c r="I14" s="684">
        <v>4.9683830171635046</v>
      </c>
      <c r="J14" s="683">
        <v>316</v>
      </c>
      <c r="K14" s="684">
        <v>4.5167118337850046E-2</v>
      </c>
      <c r="L14" s="683">
        <v>1950</v>
      </c>
      <c r="M14" s="684">
        <v>21.081752484191508</v>
      </c>
      <c r="N14" s="683">
        <v>1920</v>
      </c>
      <c r="O14" s="684">
        <v>16.700542005420054</v>
      </c>
      <c r="P14" s="683">
        <v>4860</v>
      </c>
      <c r="Q14" s="684">
        <v>17.626467931345982</v>
      </c>
      <c r="R14" s="683">
        <v>6978</v>
      </c>
      <c r="S14" s="684">
        <v>39.14859981933153</v>
      </c>
      <c r="T14" s="683">
        <v>0</v>
      </c>
      <c r="U14" s="684">
        <v>0</v>
      </c>
      <c r="V14" s="836">
        <f t="shared" si="0"/>
        <v>17564</v>
      </c>
      <c r="W14" s="684">
        <f t="shared" si="0"/>
        <v>100</v>
      </c>
      <c r="X14" s="678"/>
      <c r="Y14" s="837">
        <f t="shared" si="1"/>
        <v>1.1552982963888707</v>
      </c>
    </row>
    <row r="15" spans="2:30" s="633" customFormat="1" ht="18" customHeight="1" x14ac:dyDescent="0.2">
      <c r="B15" s="682" t="s">
        <v>5</v>
      </c>
      <c r="D15" s="835">
        <v>7729</v>
      </c>
      <c r="F15" s="685">
        <v>3394</v>
      </c>
      <c r="G15" s="684">
        <v>0</v>
      </c>
      <c r="H15" s="685">
        <v>1464</v>
      </c>
      <c r="I15" s="684">
        <v>11.413246850442809</v>
      </c>
      <c r="J15" s="685">
        <v>586</v>
      </c>
      <c r="K15" s="684">
        <v>6.1619059498565552</v>
      </c>
      <c r="L15" s="685">
        <v>857</v>
      </c>
      <c r="M15" s="684">
        <v>9.0931769988773858</v>
      </c>
      <c r="N15" s="685">
        <v>2707</v>
      </c>
      <c r="O15" s="684">
        <v>28.888611700137208</v>
      </c>
      <c r="P15" s="685">
        <v>103</v>
      </c>
      <c r="Q15" s="684">
        <v>0</v>
      </c>
      <c r="R15" s="685">
        <v>3559</v>
      </c>
      <c r="S15" s="684">
        <v>44.443058500686043</v>
      </c>
      <c r="T15" s="685">
        <v>0</v>
      </c>
      <c r="U15" s="684">
        <v>0</v>
      </c>
      <c r="V15" s="836">
        <f t="shared" si="0"/>
        <v>12670</v>
      </c>
      <c r="W15" s="684">
        <f t="shared" si="0"/>
        <v>100</v>
      </c>
      <c r="X15" s="678"/>
      <c r="Y15" s="837">
        <f t="shared" si="1"/>
        <v>1.639280631388278</v>
      </c>
    </row>
    <row r="16" spans="2:30" s="744" customFormat="1" ht="18" customHeight="1" x14ac:dyDescent="0.2">
      <c r="B16" s="838" t="s">
        <v>4</v>
      </c>
      <c r="D16" s="839">
        <v>41028</v>
      </c>
      <c r="E16" s="822"/>
      <c r="F16" s="840">
        <v>4539</v>
      </c>
      <c r="G16" s="841">
        <v>10.020679338261175</v>
      </c>
      <c r="H16" s="840">
        <v>8419</v>
      </c>
      <c r="I16" s="841">
        <v>9.329901443153819</v>
      </c>
      <c r="J16" s="840">
        <v>6762</v>
      </c>
      <c r="K16" s="841">
        <v>17.52243928194298</v>
      </c>
      <c r="L16" s="840">
        <v>2442</v>
      </c>
      <c r="M16" s="841">
        <v>6.0366068285814851</v>
      </c>
      <c r="N16" s="840">
        <v>3233</v>
      </c>
      <c r="O16" s="841">
        <v>6.7053854276663145</v>
      </c>
      <c r="P16" s="840">
        <v>17334</v>
      </c>
      <c r="Q16" s="841">
        <v>27.28132699753608</v>
      </c>
      <c r="R16" s="840">
        <v>12822</v>
      </c>
      <c r="S16" s="841">
        <v>22.32268567405843</v>
      </c>
      <c r="T16" s="840">
        <v>840</v>
      </c>
      <c r="U16" s="841">
        <v>0.78097500879971837</v>
      </c>
      <c r="V16" s="842">
        <f t="shared" si="0"/>
        <v>56391</v>
      </c>
      <c r="W16" s="841">
        <f t="shared" si="0"/>
        <v>100</v>
      </c>
      <c r="X16" s="843"/>
      <c r="Y16" s="837">
        <f t="shared" si="1"/>
        <v>1.374451594033343</v>
      </c>
    </row>
    <row r="17" spans="2:25" s="744" customFormat="1" ht="18" customHeight="1" x14ac:dyDescent="0.2">
      <c r="B17" s="838" t="s">
        <v>40</v>
      </c>
      <c r="D17" s="839">
        <v>24360</v>
      </c>
      <c r="E17" s="822"/>
      <c r="F17" s="840">
        <v>2574</v>
      </c>
      <c r="G17" s="841">
        <v>6.2973598149477548</v>
      </c>
      <c r="H17" s="840">
        <v>8935</v>
      </c>
      <c r="I17" s="841">
        <v>14.552923346893197</v>
      </c>
      <c r="J17" s="840">
        <v>4553</v>
      </c>
      <c r="K17" s="841">
        <v>18.975831538645608</v>
      </c>
      <c r="L17" s="840">
        <v>1486</v>
      </c>
      <c r="M17" s="841">
        <v>5.4997208263539923</v>
      </c>
      <c r="N17" s="840">
        <v>3999</v>
      </c>
      <c r="O17" s="841">
        <v>17.08542713567839</v>
      </c>
      <c r="P17" s="840">
        <v>4056</v>
      </c>
      <c r="Q17" s="841">
        <v>12.363404323203318</v>
      </c>
      <c r="R17" s="840">
        <v>7447</v>
      </c>
      <c r="S17" s="841">
        <v>25.201403844619925</v>
      </c>
      <c r="T17" s="840">
        <v>3</v>
      </c>
      <c r="U17" s="841">
        <v>2.3929169657812874E-2</v>
      </c>
      <c r="V17" s="842">
        <f t="shared" si="0"/>
        <v>33053</v>
      </c>
      <c r="W17" s="841">
        <f t="shared" si="0"/>
        <v>99.999999999999986</v>
      </c>
      <c r="X17" s="843"/>
      <c r="Y17" s="837">
        <f t="shared" si="1"/>
        <v>1.3568555008210181</v>
      </c>
    </row>
    <row r="18" spans="2:25" s="744" customFormat="1" ht="18" customHeight="1" x14ac:dyDescent="0.2">
      <c r="B18" s="838" t="s">
        <v>41</v>
      </c>
      <c r="D18" s="839">
        <v>87164</v>
      </c>
      <c r="E18" s="822"/>
      <c r="F18" s="840">
        <v>5</v>
      </c>
      <c r="G18" s="841">
        <v>0.42117310443490702</v>
      </c>
      <c r="H18" s="840">
        <v>11725</v>
      </c>
      <c r="I18" s="841">
        <v>9.6183118741058653</v>
      </c>
      <c r="J18" s="840">
        <v>13105</v>
      </c>
      <c r="K18" s="841">
        <v>13.866666666666667</v>
      </c>
      <c r="L18" s="840">
        <v>7212</v>
      </c>
      <c r="M18" s="841">
        <v>8.0606580829756798</v>
      </c>
      <c r="N18" s="840">
        <v>20021</v>
      </c>
      <c r="O18" s="841">
        <v>18.894420600858368</v>
      </c>
      <c r="P18" s="840">
        <v>11288</v>
      </c>
      <c r="Q18" s="841">
        <v>7.6623748211731044</v>
      </c>
      <c r="R18" s="840">
        <v>45664</v>
      </c>
      <c r="S18" s="841">
        <v>41.460371959942776</v>
      </c>
      <c r="T18" s="840">
        <v>18</v>
      </c>
      <c r="U18" s="841">
        <v>1.602288984263233E-2</v>
      </c>
      <c r="V18" s="842">
        <f t="shared" si="0"/>
        <v>109038</v>
      </c>
      <c r="W18" s="841">
        <f t="shared" si="0"/>
        <v>99.999999999999986</v>
      </c>
      <c r="X18" s="843"/>
      <c r="Y18" s="837">
        <f t="shared" si="1"/>
        <v>1.2509522279840302</v>
      </c>
    </row>
    <row r="19" spans="2:25" s="744" customFormat="1" ht="18" customHeight="1" x14ac:dyDescent="0.2">
      <c r="B19" s="838" t="s">
        <v>3</v>
      </c>
      <c r="D19" s="839">
        <v>58989</v>
      </c>
      <c r="E19" s="822"/>
      <c r="F19" s="840">
        <v>307</v>
      </c>
      <c r="G19" s="841">
        <v>0.3575259206292456</v>
      </c>
      <c r="H19" s="840">
        <v>32160</v>
      </c>
      <c r="I19" s="841">
        <v>6.0600643546657134</v>
      </c>
      <c r="J19" s="840">
        <v>1967</v>
      </c>
      <c r="K19" s="841">
        <v>9.8319628173042545E-2</v>
      </c>
      <c r="L19" s="840">
        <v>4199</v>
      </c>
      <c r="M19" s="841">
        <v>10.001787629603147</v>
      </c>
      <c r="N19" s="840">
        <v>6494</v>
      </c>
      <c r="O19" s="841">
        <v>14.864140150160887</v>
      </c>
      <c r="P19" s="840">
        <v>8899</v>
      </c>
      <c r="Q19" s="841">
        <v>14.593016327017041</v>
      </c>
      <c r="R19" s="840">
        <v>37481</v>
      </c>
      <c r="S19" s="841">
        <v>54.019187224407105</v>
      </c>
      <c r="T19" s="840">
        <v>296</v>
      </c>
      <c r="U19" s="841">
        <v>5.9587653438207605E-3</v>
      </c>
      <c r="V19" s="842">
        <f t="shared" si="0"/>
        <v>91803</v>
      </c>
      <c r="W19" s="841">
        <f t="shared" si="0"/>
        <v>100</v>
      </c>
      <c r="X19" s="843"/>
      <c r="Y19" s="837">
        <f t="shared" si="1"/>
        <v>1.5562732034786146</v>
      </c>
    </row>
    <row r="20" spans="2:25" s="633" customFormat="1" ht="18" customHeight="1" x14ac:dyDescent="0.2">
      <c r="B20" s="838" t="s">
        <v>2</v>
      </c>
      <c r="D20" s="835">
        <v>12071</v>
      </c>
      <c r="F20" s="683">
        <v>339</v>
      </c>
      <c r="G20" s="684">
        <v>1.8696778970751573</v>
      </c>
      <c r="H20" s="683">
        <v>2179</v>
      </c>
      <c r="I20" s="684">
        <v>6.5808959644576079</v>
      </c>
      <c r="J20" s="683">
        <v>301</v>
      </c>
      <c r="K20" s="684">
        <v>2.4157719363198815</v>
      </c>
      <c r="L20" s="683">
        <v>899</v>
      </c>
      <c r="M20" s="684">
        <v>7.2102924842650866</v>
      </c>
      <c r="N20" s="683">
        <v>1836</v>
      </c>
      <c r="O20" s="684">
        <v>12.865605331358756</v>
      </c>
      <c r="P20" s="683">
        <v>6355</v>
      </c>
      <c r="Q20" s="684">
        <v>43.169196593854132</v>
      </c>
      <c r="R20" s="683">
        <v>2551</v>
      </c>
      <c r="S20" s="684">
        <v>25.888559792669383</v>
      </c>
      <c r="T20" s="683">
        <v>0</v>
      </c>
      <c r="U20" s="684">
        <v>0</v>
      </c>
      <c r="V20" s="836">
        <f t="shared" si="0"/>
        <v>14460</v>
      </c>
      <c r="W20" s="684">
        <f t="shared" si="0"/>
        <v>100</v>
      </c>
      <c r="X20" s="678"/>
      <c r="Y20" s="837">
        <f t="shared" si="1"/>
        <v>1.1979123519178196</v>
      </c>
    </row>
    <row r="21" spans="2:25" s="633" customFormat="1" ht="18" customHeight="1" x14ac:dyDescent="0.2">
      <c r="B21" s="682" t="s">
        <v>35</v>
      </c>
      <c r="D21" s="835">
        <v>26269</v>
      </c>
      <c r="F21" s="683">
        <v>2220</v>
      </c>
      <c r="G21" s="684">
        <v>6.8877841448142387</v>
      </c>
      <c r="H21" s="683">
        <v>5490</v>
      </c>
      <c r="I21" s="684">
        <v>7.9655421046639594</v>
      </c>
      <c r="J21" s="683">
        <v>8718</v>
      </c>
      <c r="K21" s="684">
        <v>32.791924405145913</v>
      </c>
      <c r="L21" s="683">
        <v>3192</v>
      </c>
      <c r="M21" s="684">
        <v>12.428370839816326</v>
      </c>
      <c r="N21" s="683">
        <v>2607</v>
      </c>
      <c r="O21" s="684">
        <v>10.219726006603166</v>
      </c>
      <c r="P21" s="683">
        <v>5232</v>
      </c>
      <c r="Q21" s="684">
        <v>11.248149975333005</v>
      </c>
      <c r="R21" s="683">
        <v>6718</v>
      </c>
      <c r="S21" s="684">
        <v>18.30670562786991</v>
      </c>
      <c r="T21" s="683">
        <v>47</v>
      </c>
      <c r="U21" s="684">
        <v>0.15179689575348185</v>
      </c>
      <c r="V21" s="836">
        <f t="shared" si="0"/>
        <v>34224</v>
      </c>
      <c r="W21" s="684">
        <f t="shared" si="0"/>
        <v>100</v>
      </c>
      <c r="X21" s="678"/>
      <c r="Y21" s="837">
        <f t="shared" si="1"/>
        <v>1.3028284289466672</v>
      </c>
    </row>
    <row r="22" spans="2:25" s="633" customFormat="1" ht="21" customHeight="1" x14ac:dyDescent="0.2">
      <c r="B22" s="682" t="s">
        <v>42</v>
      </c>
      <c r="D22" s="835">
        <v>69521</v>
      </c>
      <c r="F22" s="683">
        <v>2428</v>
      </c>
      <c r="G22" s="684">
        <v>2.5204128338771832</v>
      </c>
      <c r="H22" s="683">
        <v>28827</v>
      </c>
      <c r="I22" s="684">
        <v>25.114060861990048</v>
      </c>
      <c r="J22" s="683">
        <v>20989</v>
      </c>
      <c r="K22" s="684">
        <v>22.629084412420454</v>
      </c>
      <c r="L22" s="683">
        <v>7902</v>
      </c>
      <c r="M22" s="684">
        <v>9.9753421825859707</v>
      </c>
      <c r="N22" s="683">
        <v>8083</v>
      </c>
      <c r="O22" s="684">
        <v>9.2193659840240976</v>
      </c>
      <c r="P22" s="683">
        <v>9930</v>
      </c>
      <c r="Q22" s="684">
        <v>9.4349373218952568</v>
      </c>
      <c r="R22" s="683">
        <v>19711</v>
      </c>
      <c r="S22" s="684">
        <v>21.083172147001935</v>
      </c>
      <c r="T22" s="683">
        <v>16</v>
      </c>
      <c r="U22" s="684">
        <v>2.3624256205058543E-2</v>
      </c>
      <c r="V22" s="836">
        <f t="shared" si="0"/>
        <v>97886</v>
      </c>
      <c r="W22" s="684">
        <f t="shared" si="0"/>
        <v>100</v>
      </c>
      <c r="X22" s="678"/>
      <c r="Y22" s="837">
        <f t="shared" si="1"/>
        <v>1.4080062139497418</v>
      </c>
    </row>
    <row r="23" spans="2:25" s="633" customFormat="1" ht="18" customHeight="1" x14ac:dyDescent="0.2">
      <c r="B23" s="682" t="s">
        <v>43</v>
      </c>
      <c r="D23" s="835">
        <v>17141</v>
      </c>
      <c r="F23" s="683">
        <v>1872</v>
      </c>
      <c r="G23" s="684">
        <v>10.863942058975686</v>
      </c>
      <c r="H23" s="683">
        <v>4147</v>
      </c>
      <c r="I23" s="684">
        <v>12.81945162959131</v>
      </c>
      <c r="J23" s="683">
        <v>1199</v>
      </c>
      <c r="K23" s="684">
        <v>1.5468184169684429</v>
      </c>
      <c r="L23" s="683">
        <v>2011</v>
      </c>
      <c r="M23" s="684">
        <v>10.57941024314537</v>
      </c>
      <c r="N23" s="683">
        <v>2441</v>
      </c>
      <c r="O23" s="684">
        <v>11.810657009829281</v>
      </c>
      <c r="P23" s="683">
        <v>511</v>
      </c>
      <c r="Q23" s="684">
        <v>2.7728918779099843</v>
      </c>
      <c r="R23" s="683">
        <v>10033</v>
      </c>
      <c r="S23" s="684">
        <v>49.606828763579927</v>
      </c>
      <c r="T23" s="683">
        <v>0</v>
      </c>
      <c r="U23" s="684">
        <v>0</v>
      </c>
      <c r="V23" s="836">
        <f>F23+H23+J23+L23+N23+P23+R23+T23</f>
        <v>22214</v>
      </c>
      <c r="W23" s="684">
        <f t="shared" si="0"/>
        <v>100</v>
      </c>
      <c r="X23" s="678"/>
      <c r="Y23" s="837">
        <f t="shared" si="1"/>
        <v>1.2959570620150516</v>
      </c>
    </row>
    <row r="24" spans="2:25" s="633" customFormat="1" ht="22.5" customHeight="1" x14ac:dyDescent="0.2">
      <c r="B24" s="682" t="s">
        <v>44</v>
      </c>
      <c r="D24" s="835">
        <v>6238</v>
      </c>
      <c r="F24" s="685">
        <v>569</v>
      </c>
      <c r="G24" s="686">
        <v>3.1306171360095867</v>
      </c>
      <c r="H24" s="685">
        <v>1114</v>
      </c>
      <c r="I24" s="684">
        <v>11.593768723786699</v>
      </c>
      <c r="J24" s="685">
        <v>303</v>
      </c>
      <c r="K24" s="684">
        <v>5.0179748352306772</v>
      </c>
      <c r="L24" s="685">
        <v>314</v>
      </c>
      <c r="M24" s="684">
        <v>1.6776512881965249</v>
      </c>
      <c r="N24" s="685">
        <v>1457</v>
      </c>
      <c r="O24" s="684">
        <v>14.679448771719592</v>
      </c>
      <c r="P24" s="685">
        <v>1353</v>
      </c>
      <c r="Q24" s="684">
        <v>12.732174955062911</v>
      </c>
      <c r="R24" s="685">
        <v>3117</v>
      </c>
      <c r="S24" s="684">
        <v>51.078490113840623</v>
      </c>
      <c r="T24" s="685">
        <v>16</v>
      </c>
      <c r="U24" s="684">
        <v>8.9874176153385263E-2</v>
      </c>
      <c r="V24" s="844">
        <f t="shared" si="0"/>
        <v>8243</v>
      </c>
      <c r="W24" s="684">
        <f t="shared" si="0"/>
        <v>100</v>
      </c>
      <c r="X24" s="678"/>
      <c r="Y24" s="837">
        <f t="shared" si="1"/>
        <v>1.3214171208720744</v>
      </c>
    </row>
    <row r="25" spans="2:25" s="633" customFormat="1" ht="18" customHeight="1" x14ac:dyDescent="0.2">
      <c r="B25" s="682" t="s">
        <v>45</v>
      </c>
      <c r="D25" s="835">
        <v>23456</v>
      </c>
      <c r="F25" s="685">
        <v>454</v>
      </c>
      <c r="G25" s="686">
        <v>0.32482446354747685</v>
      </c>
      <c r="H25" s="685">
        <v>8313</v>
      </c>
      <c r="I25" s="684">
        <v>17.120545967583176</v>
      </c>
      <c r="J25" s="685">
        <v>1851</v>
      </c>
      <c r="K25" s="684">
        <v>6.9394317212415517</v>
      </c>
      <c r="L25" s="685">
        <v>3246</v>
      </c>
      <c r="M25" s="684">
        <v>10.256578515650633</v>
      </c>
      <c r="N25" s="685">
        <v>4798</v>
      </c>
      <c r="O25" s="684">
        <v>14.54163659032745</v>
      </c>
      <c r="P25" s="685">
        <v>637</v>
      </c>
      <c r="Q25" s="684">
        <v>1.9030120086619857</v>
      </c>
      <c r="R25" s="685">
        <v>12394</v>
      </c>
      <c r="S25" s="684">
        <v>42.788240698208547</v>
      </c>
      <c r="T25" s="685">
        <v>2535</v>
      </c>
      <c r="U25" s="684">
        <v>6.1257300347791848</v>
      </c>
      <c r="V25" s="844">
        <f t="shared" si="0"/>
        <v>34228</v>
      </c>
      <c r="W25" s="684">
        <f t="shared" si="0"/>
        <v>100</v>
      </c>
      <c r="X25" s="678"/>
      <c r="Y25" s="837">
        <f t="shared" si="1"/>
        <v>1.459242837653479</v>
      </c>
    </row>
    <row r="26" spans="2:25" s="633" customFormat="1" ht="18" customHeight="1" x14ac:dyDescent="0.2">
      <c r="B26" s="682" t="s">
        <v>46</v>
      </c>
      <c r="D26" s="835">
        <v>4020</v>
      </c>
      <c r="F26" s="685">
        <v>568</v>
      </c>
      <c r="G26" s="686">
        <v>7.345642247369466</v>
      </c>
      <c r="H26" s="685">
        <v>1263</v>
      </c>
      <c r="I26" s="684">
        <v>16.100853682747669</v>
      </c>
      <c r="J26" s="685">
        <v>1415</v>
      </c>
      <c r="K26" s="684">
        <v>24.200913242009133</v>
      </c>
      <c r="L26" s="685">
        <v>686</v>
      </c>
      <c r="M26" s="684">
        <v>8.9537423069287279</v>
      </c>
      <c r="N26" s="685">
        <v>1168</v>
      </c>
      <c r="O26" s="684">
        <v>17.272185824895772</v>
      </c>
      <c r="P26" s="685">
        <v>514</v>
      </c>
      <c r="Q26" s="684">
        <v>6.9088743299583086</v>
      </c>
      <c r="R26" s="685">
        <v>710</v>
      </c>
      <c r="S26" s="684">
        <v>19.217788366090929</v>
      </c>
      <c r="T26" s="685">
        <v>0</v>
      </c>
      <c r="U26" s="684">
        <v>0</v>
      </c>
      <c r="V26" s="844">
        <f t="shared" si="0"/>
        <v>6324</v>
      </c>
      <c r="W26" s="684">
        <f t="shared" si="0"/>
        <v>100</v>
      </c>
      <c r="X26" s="678"/>
      <c r="Y26" s="837">
        <f t="shared" si="1"/>
        <v>1.5731343283582089</v>
      </c>
    </row>
    <row r="27" spans="2:25" s="633" customFormat="1" ht="18" customHeight="1" x14ac:dyDescent="0.2">
      <c r="B27" s="682" t="s">
        <v>1</v>
      </c>
      <c r="D27" s="835">
        <v>1322</v>
      </c>
      <c r="F27" s="685">
        <v>236</v>
      </c>
      <c r="G27" s="686">
        <v>8.9026915113871627</v>
      </c>
      <c r="H27" s="685">
        <v>275</v>
      </c>
      <c r="I27" s="684">
        <v>14.699792960662526</v>
      </c>
      <c r="J27" s="685">
        <v>428</v>
      </c>
      <c r="K27" s="684">
        <v>20.496894409937887</v>
      </c>
      <c r="L27" s="685">
        <v>30</v>
      </c>
      <c r="M27" s="684">
        <v>2.8985507246376812</v>
      </c>
      <c r="N27" s="685">
        <v>114</v>
      </c>
      <c r="O27" s="684">
        <v>10.420979986197377</v>
      </c>
      <c r="P27" s="685">
        <v>3</v>
      </c>
      <c r="Q27" s="684">
        <v>0.34506556245686681</v>
      </c>
      <c r="R27" s="685">
        <v>686</v>
      </c>
      <c r="S27" s="684">
        <v>42.236024844720497</v>
      </c>
      <c r="T27" s="685">
        <v>0</v>
      </c>
      <c r="U27" s="684">
        <v>0</v>
      </c>
      <c r="V27" s="836">
        <f t="shared" si="0"/>
        <v>1772</v>
      </c>
      <c r="W27" s="684">
        <f t="shared" si="0"/>
        <v>100</v>
      </c>
      <c r="X27" s="678"/>
      <c r="Y27" s="837">
        <f t="shared" si="1"/>
        <v>1.340393343419062</v>
      </c>
    </row>
    <row r="28" spans="2:25" s="633" customFormat="1" ht="8.25" customHeight="1" x14ac:dyDescent="0.2">
      <c r="B28" s="688"/>
      <c r="D28" s="845"/>
      <c r="F28" s="689"/>
      <c r="G28" s="846"/>
      <c r="H28" s="689"/>
      <c r="I28" s="847"/>
      <c r="J28" s="689"/>
      <c r="K28" s="847"/>
      <c r="L28" s="689"/>
      <c r="M28" s="847"/>
      <c r="N28" s="689"/>
      <c r="O28" s="846"/>
      <c r="P28" s="689"/>
      <c r="Q28" s="846"/>
      <c r="R28" s="689"/>
      <c r="S28" s="846"/>
      <c r="T28" s="689"/>
      <c r="U28" s="846"/>
      <c r="V28" s="691"/>
      <c r="W28" s="847"/>
      <c r="X28" s="678"/>
      <c r="Y28" s="848"/>
    </row>
    <row r="29" spans="2:25" s="633" customFormat="1" ht="3" customHeight="1" x14ac:dyDescent="0.2">
      <c r="B29" s="630"/>
      <c r="C29" s="631"/>
      <c r="D29" s="849"/>
      <c r="E29" s="631"/>
      <c r="F29" s="630"/>
      <c r="G29" s="630"/>
      <c r="H29" s="630"/>
      <c r="I29" s="630"/>
      <c r="J29" s="630"/>
      <c r="K29" s="630"/>
      <c r="L29" s="630"/>
      <c r="M29" s="630"/>
      <c r="N29" s="630"/>
      <c r="O29" s="630"/>
      <c r="P29" s="630"/>
      <c r="Q29" s="630"/>
      <c r="R29" s="630"/>
      <c r="S29" s="630"/>
      <c r="T29" s="630"/>
      <c r="U29" s="630"/>
      <c r="V29" s="850"/>
      <c r="W29" s="630"/>
      <c r="X29" s="630"/>
      <c r="Y29" s="630"/>
    </row>
    <row r="30" spans="2:25" s="920" customFormat="1" ht="20.25" customHeight="1" x14ac:dyDescent="0.2">
      <c r="B30" s="1255" t="s">
        <v>0</v>
      </c>
      <c r="C30" s="1275"/>
      <c r="D30" s="1276">
        <f>SUM(D10:D29)</f>
        <v>561990</v>
      </c>
      <c r="E30" s="1277"/>
      <c r="F30" s="1256">
        <f>SUM(F10:F27)</f>
        <v>25165</v>
      </c>
      <c r="G30" s="1257">
        <f>F30*100/$V30</f>
        <v>3.2049853346289972</v>
      </c>
      <c r="H30" s="1256">
        <f>SUM(H10:H27)</f>
        <v>183715</v>
      </c>
      <c r="I30" s="1257">
        <f>H30*100/$V30</f>
        <v>23.397730210664264</v>
      </c>
      <c r="J30" s="1256">
        <f>SUM(J10:J27)</f>
        <v>136263</v>
      </c>
      <c r="K30" s="1257">
        <f>J30*100/$V30</f>
        <v>17.3542982973396</v>
      </c>
      <c r="L30" s="1256">
        <f>SUM(L10:L27)</f>
        <v>47110</v>
      </c>
      <c r="M30" s="1257">
        <f>L30*100/$V30</f>
        <v>5.9998751883318917</v>
      </c>
      <c r="N30" s="1256">
        <f>SUM(N10:N27)</f>
        <v>80835</v>
      </c>
      <c r="O30" s="1257">
        <f>N30*100/$V30</f>
        <v>10.29505223623028</v>
      </c>
      <c r="P30" s="1256">
        <f>SUM(P10:P27)</f>
        <v>79200</v>
      </c>
      <c r="Q30" s="1257">
        <f>P30*100/$V30</f>
        <v>10.086820524642025</v>
      </c>
      <c r="R30" s="1256">
        <f>SUM(R10:R27)</f>
        <v>229116</v>
      </c>
      <c r="S30" s="1257">
        <f>R30*100/$V30</f>
        <v>29.179949132877304</v>
      </c>
      <c r="T30" s="1256">
        <f>SUM(T10:T28)</f>
        <v>3779</v>
      </c>
      <c r="U30" s="1257">
        <f>T30*100/$V30</f>
        <v>0.48128907528563403</v>
      </c>
      <c r="V30" s="1256">
        <f>SUM(V10:V27)</f>
        <v>785183</v>
      </c>
      <c r="W30" s="1257">
        <f>G30+I30+K30+M30+O30+Q30+S30+U30</f>
        <v>99.999999999999986</v>
      </c>
      <c r="X30" s="1273"/>
      <c r="Y30" s="1274">
        <f>(V30/D30)</f>
        <v>1.3971476360789339</v>
      </c>
    </row>
    <row r="31" spans="2:25" s="631" customFormat="1" ht="5.25" customHeight="1" x14ac:dyDescent="0.2">
      <c r="B31" s="644"/>
      <c r="C31" s="645"/>
      <c r="D31" s="1225"/>
      <c r="E31" s="645"/>
      <c r="F31" s="646"/>
      <c r="G31" s="851"/>
      <c r="H31" s="646"/>
      <c r="I31" s="851"/>
      <c r="J31" s="646"/>
      <c r="K31" s="851"/>
      <c r="L31" s="646"/>
      <c r="M31" s="851"/>
      <c r="N31" s="646"/>
      <c r="O31" s="851"/>
      <c r="P31" s="646"/>
      <c r="Q31" s="851"/>
      <c r="R31" s="646"/>
      <c r="S31" s="851"/>
      <c r="T31" s="646"/>
      <c r="U31" s="851"/>
      <c r="V31" s="646"/>
      <c r="W31" s="851"/>
      <c r="X31" s="851"/>
      <c r="Y31" s="851"/>
    </row>
    <row r="32" spans="2:25" s="697" customFormat="1" ht="18.75" customHeight="1" x14ac:dyDescent="0.2">
      <c r="B32" s="852" t="s">
        <v>39</v>
      </c>
      <c r="C32" s="853"/>
      <c r="D32" s="853"/>
      <c r="E32" s="853"/>
      <c r="F32" s="853"/>
      <c r="G32" s="853"/>
      <c r="H32" s="853"/>
      <c r="I32" s="853"/>
      <c r="J32" s="853"/>
      <c r="K32" s="853"/>
      <c r="L32" s="853"/>
      <c r="N32" s="853"/>
      <c r="O32" s="853"/>
      <c r="P32" s="853"/>
      <c r="Q32" s="853"/>
      <c r="R32" s="853"/>
      <c r="S32" s="853"/>
      <c r="T32" s="853"/>
      <c r="U32" s="853"/>
      <c r="V32" s="853"/>
      <c r="W32" s="853"/>
    </row>
    <row r="33" spans="2:25" s="854" customFormat="1" x14ac:dyDescent="0.25">
      <c r="B33" s="698" t="s">
        <v>47</v>
      </c>
      <c r="X33" s="697"/>
      <c r="Y33" s="697"/>
    </row>
    <row r="34" spans="2:25" s="854" customFormat="1" x14ac:dyDescent="0.2">
      <c r="X34" s="697"/>
      <c r="Y34" s="697"/>
    </row>
    <row r="35" spans="2:25" s="854" customFormat="1" x14ac:dyDescent="0.2">
      <c r="B35" s="854" t="s">
        <v>39</v>
      </c>
      <c r="D35" s="854" t="e">
        <f>GETPIVOTDATA("Cuenta número de expedientes",#REF!,"CCAA",$B35,"Grado Resuelto",$B$1)</f>
        <v>#REF!</v>
      </c>
      <c r="N35" s="854" t="e">
        <f>GETPIVOTDATA("ID PRESTACION
COUNT",#REF!,"
CCAA",$B35,"
Tipo Prestación",N$1,"Grado Resuelto",$B$1)</f>
        <v>#REF!</v>
      </c>
      <c r="X35" s="697"/>
      <c r="Y35" s="697"/>
    </row>
    <row r="36" spans="2:25" s="854" customFormat="1" x14ac:dyDescent="0.2">
      <c r="B36" s="854" t="s">
        <v>47</v>
      </c>
      <c r="D36" s="855" t="e">
        <f>GETPIVOTDATA("Cuenta número de expedientes",#REF!,"CCAA",$B36,"Grado Resuelto",$B$1)</f>
        <v>#REF!</v>
      </c>
      <c r="N36" s="854" t="e">
        <f>GETPIVOTDATA("ID PRESTACION
COUNT",#REF!,"
CCAA",$B36,"
Tipo Prestación",N$1,"Grado Resuelto",$B$1)</f>
        <v>#REF!</v>
      </c>
      <c r="T36" s="697"/>
      <c r="U36" s="697"/>
    </row>
    <row r="37" spans="2:25" s="822" customFormat="1" x14ac:dyDescent="0.2">
      <c r="T37" s="920"/>
      <c r="U37" s="920"/>
    </row>
    <row r="38" spans="2:25" s="822" customFormat="1" x14ac:dyDescent="0.2">
      <c r="T38" s="920"/>
      <c r="U38" s="920"/>
    </row>
    <row r="39" spans="2:25" s="822" customFormat="1" x14ac:dyDescent="0.2">
      <c r="T39" s="920"/>
      <c r="U39" s="920"/>
    </row>
    <row r="40" spans="2:25" s="822" customFormat="1" x14ac:dyDescent="0.2">
      <c r="T40" s="920"/>
      <c r="U40" s="920"/>
    </row>
    <row r="41" spans="2:25" s="822" customFormat="1" x14ac:dyDescent="0.2">
      <c r="T41" s="920"/>
      <c r="U41" s="920"/>
    </row>
    <row r="42" spans="2:25" s="822" customFormat="1" x14ac:dyDescent="0.2">
      <c r="T42" s="920"/>
      <c r="U42" s="920"/>
    </row>
    <row r="43" spans="2:25" s="822" customFormat="1" x14ac:dyDescent="0.2">
      <c r="T43" s="920"/>
      <c r="U43" s="920"/>
    </row>
    <row r="44" spans="2:25" s="822" customFormat="1" x14ac:dyDescent="0.2">
      <c r="T44" s="920"/>
      <c r="U44" s="920"/>
    </row>
    <row r="45" spans="2:25" s="822" customFormat="1" x14ac:dyDescent="0.2">
      <c r="T45" s="920"/>
      <c r="U45" s="920"/>
    </row>
    <row r="46" spans="2:25" s="822" customFormat="1" x14ac:dyDescent="0.2">
      <c r="T46" s="920"/>
      <c r="U46" s="920"/>
    </row>
    <row r="47" spans="2:25" s="822" customFormat="1" x14ac:dyDescent="0.2">
      <c r="T47" s="920"/>
      <c r="U47" s="920"/>
    </row>
    <row r="48" spans="2:25" s="822" customFormat="1" x14ac:dyDescent="0.2">
      <c r="T48" s="920"/>
      <c r="U48" s="920"/>
    </row>
    <row r="49" spans="20:25" x14ac:dyDescent="0.2">
      <c r="T49" s="734"/>
      <c r="U49" s="734"/>
      <c r="X49" s="615"/>
      <c r="Y49" s="615"/>
    </row>
    <row r="50" spans="20:25" x14ac:dyDescent="0.2">
      <c r="T50" s="734"/>
      <c r="U50" s="734"/>
      <c r="X50" s="615"/>
      <c r="Y50" s="615"/>
    </row>
    <row r="51" spans="20:25" x14ac:dyDescent="0.2">
      <c r="T51" s="734"/>
      <c r="U51" s="734"/>
      <c r="X51" s="615"/>
      <c r="Y51" s="615"/>
    </row>
    <row r="52" spans="20:25" x14ac:dyDescent="0.2">
      <c r="T52" s="734"/>
      <c r="U52" s="734"/>
      <c r="X52" s="615"/>
      <c r="Y52" s="615"/>
    </row>
    <row r="53" spans="20:25" x14ac:dyDescent="0.2">
      <c r="T53" s="734"/>
      <c r="U53" s="734"/>
      <c r="X53" s="615"/>
      <c r="Y53" s="615"/>
    </row>
    <row r="54" spans="20:25" x14ac:dyDescent="0.2">
      <c r="T54" s="734"/>
      <c r="U54" s="734"/>
      <c r="X54" s="615"/>
      <c r="Y54" s="615"/>
    </row>
    <row r="55" spans="20:25" x14ac:dyDescent="0.2">
      <c r="T55" s="734"/>
      <c r="U55" s="734"/>
      <c r="X55" s="615"/>
      <c r="Y55" s="615"/>
    </row>
    <row r="56" spans="20:25" x14ac:dyDescent="0.2">
      <c r="T56" s="734"/>
      <c r="U56" s="734"/>
      <c r="X56" s="615"/>
      <c r="Y56" s="615"/>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89"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44">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2: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2">
      <c r="B2" s="18"/>
      <c r="C2" s="18"/>
      <c r="D2" s="18"/>
      <c r="E2" s="18"/>
      <c r="F2" s="18"/>
      <c r="G2" s="18"/>
      <c r="H2" s="18"/>
      <c r="I2" s="18"/>
      <c r="J2" s="18"/>
      <c r="K2" s="18"/>
      <c r="X2" s="17"/>
      <c r="Y2" s="17"/>
    </row>
    <row r="3" spans="2:25" s="4" customFormat="1" ht="36.75" customHeight="1" x14ac:dyDescent="0.2">
      <c r="B3" s="1494" t="s">
        <v>418</v>
      </c>
      <c r="C3" s="1494"/>
      <c r="D3" s="1494"/>
      <c r="E3" s="1494"/>
      <c r="F3" s="1494"/>
      <c r="G3" s="1494"/>
      <c r="H3" s="1494"/>
      <c r="I3" s="1494"/>
      <c r="J3" s="1494"/>
      <c r="K3" s="1494"/>
      <c r="L3" s="1494"/>
      <c r="M3" s="1494"/>
      <c r="N3" s="1494"/>
      <c r="O3" s="1494"/>
      <c r="P3" s="1494"/>
      <c r="Q3" s="1494"/>
      <c r="R3" s="1494"/>
      <c r="S3" s="1494"/>
      <c r="T3" s="1494"/>
      <c r="U3" s="1494"/>
      <c r="V3" s="1494"/>
      <c r="W3" s="1494"/>
      <c r="X3" s="1494"/>
      <c r="Y3" s="7"/>
    </row>
    <row r="4" spans="2:25" s="4" customFormat="1" ht="14.25" customHeight="1" x14ac:dyDescent="0.2">
      <c r="B4" s="1415" t="str">
        <f>porsaad!$B$6</f>
        <v>Situación a 31 de julio de 2024</v>
      </c>
      <c r="C4" s="1415"/>
      <c r="D4" s="1415"/>
      <c r="E4" s="1415"/>
      <c r="F4" s="1415"/>
      <c r="G4" s="1415"/>
      <c r="H4" s="1415"/>
      <c r="I4" s="1415"/>
      <c r="J4" s="1415"/>
      <c r="K4" s="1415"/>
      <c r="L4" s="1415"/>
      <c r="M4" s="1415"/>
      <c r="N4" s="1415"/>
      <c r="O4" s="1415"/>
      <c r="P4" s="1415"/>
      <c r="Q4" s="1415"/>
      <c r="R4" s="1415"/>
      <c r="S4" s="1415"/>
      <c r="T4" s="1415"/>
      <c r="U4" s="1415"/>
      <c r="V4" s="1415"/>
      <c r="W4" s="1415"/>
      <c r="X4" s="216"/>
      <c r="Y4" s="5"/>
    </row>
    <row r="5" spans="2:25" s="178" customFormat="1" ht="5.25" customHeight="1" x14ac:dyDescent="0.2">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
      <c r="F6" s="1497" t="s">
        <v>52</v>
      </c>
      <c r="G6" s="1497"/>
      <c r="H6" s="1497"/>
      <c r="I6" s="1497"/>
      <c r="J6" s="1497"/>
      <c r="K6" s="1497"/>
      <c r="L6" s="1497"/>
      <c r="M6" s="1497"/>
      <c r="N6" s="1497"/>
      <c r="O6" s="1497"/>
      <c r="P6" s="1497"/>
      <c r="Q6" s="1497"/>
      <c r="R6" s="1497"/>
      <c r="S6" s="1497"/>
      <c r="T6" s="1497"/>
      <c r="U6" s="1497"/>
      <c r="V6" s="1497"/>
      <c r="W6" s="1497"/>
      <c r="X6" s="154"/>
      <c r="Y6" s="154"/>
    </row>
    <row r="7" spans="2:25" s="133" customFormat="1" ht="64.5" customHeight="1" x14ac:dyDescent="0.2">
      <c r="B7" s="1498" t="s">
        <v>12</v>
      </c>
      <c r="C7" s="155"/>
      <c r="D7" s="156" t="s">
        <v>53</v>
      </c>
      <c r="E7" s="155"/>
      <c r="F7" s="1499" t="s">
        <v>168</v>
      </c>
      <c r="G7" s="1499"/>
      <c r="H7" s="1499" t="s">
        <v>59</v>
      </c>
      <c r="I7" s="1499"/>
      <c r="J7" s="1499" t="s">
        <v>60</v>
      </c>
      <c r="K7" s="1499"/>
      <c r="L7" s="1499" t="s">
        <v>152</v>
      </c>
      <c r="M7" s="1499"/>
      <c r="N7" s="1499" t="s">
        <v>0</v>
      </c>
      <c r="O7" s="1499"/>
      <c r="P7" s="156"/>
      <c r="Q7" s="156" t="s">
        <v>62</v>
      </c>
    </row>
    <row r="8" spans="2:25" s="155" customFormat="1" ht="20.25" customHeight="1" x14ac:dyDescent="0.2">
      <c r="B8" s="1498"/>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
      <c r="B9" s="158"/>
      <c r="C9" s="159"/>
      <c r="D9" s="160"/>
      <c r="E9" s="159"/>
      <c r="F9" s="161"/>
      <c r="G9" s="161"/>
      <c r="H9" s="161"/>
      <c r="I9" s="161"/>
      <c r="J9" s="161"/>
      <c r="K9" s="161"/>
      <c r="L9" s="161"/>
      <c r="M9" s="161"/>
      <c r="N9" s="161"/>
      <c r="O9" s="161"/>
      <c r="P9" s="161"/>
      <c r="Q9" s="161"/>
    </row>
    <row r="10" spans="2:25" s="162" customFormat="1" ht="18" customHeight="1" x14ac:dyDescent="0.2">
      <c r="B10" s="146" t="s">
        <v>8</v>
      </c>
      <c r="C10" s="159"/>
      <c r="D10" s="163">
        <f>'41bbenpreGII'!D10</f>
        <v>131406</v>
      </c>
      <c r="F10" s="164">
        <f>'41bbenpreGII'!F10+'41bbenpreGII'!H10+'41bbenpreGII'!J10+'41bbenpreGII'!L10+'41bbenpreGII'!N10</f>
        <v>152705</v>
      </c>
      <c r="G10" s="165">
        <f t="shared" ref="G10:G27" si="0">F10*100/$N10</f>
        <v>78.571355067094757</v>
      </c>
      <c r="H10" s="164">
        <f>'41bbenpreGII'!P10</f>
        <v>2321</v>
      </c>
      <c r="I10" s="165">
        <f t="shared" ref="I10:I27" si="1">H10*100/$N10</f>
        <v>1.1942249115007821</v>
      </c>
      <c r="J10" s="164">
        <f>'41bbenpreGII'!R10</f>
        <v>39322</v>
      </c>
      <c r="K10" s="165">
        <f t="shared" ref="K10:K27" si="2">J10*100/$N10</f>
        <v>20.232361900057626</v>
      </c>
      <c r="L10" s="164">
        <f>'41bbenpreGII'!T10</f>
        <v>4</v>
      </c>
      <c r="M10" s="165">
        <f t="shared" ref="M10:M27" si="3">L10*100/$N10</f>
        <v>2.0581213468346092E-3</v>
      </c>
      <c r="N10" s="164">
        <f>F10+H10+J10+L10</f>
        <v>194352</v>
      </c>
      <c r="O10" s="165">
        <f>G10+I10+K10+M10</f>
        <v>100</v>
      </c>
      <c r="P10" s="166"/>
      <c r="Q10" s="166">
        <f t="shared" ref="Q10:Q27" si="4">N10/D10</f>
        <v>1.4790192228665358</v>
      </c>
    </row>
    <row r="11" spans="2:25" s="162" customFormat="1" ht="18" customHeight="1" x14ac:dyDescent="0.2">
      <c r="B11" s="146" t="s">
        <v>7</v>
      </c>
      <c r="C11" s="159"/>
      <c r="D11" s="163">
        <f>'41bbenpreGII'!D11</f>
        <v>15178</v>
      </c>
      <c r="F11" s="164">
        <f>'41bbenpreGII'!F11+'41bbenpreGII'!H11+'41bbenpreGII'!J11+'41bbenpreGII'!L11+'41bbenpreGII'!N11</f>
        <v>7622</v>
      </c>
      <c r="G11" s="165">
        <f t="shared" si="0"/>
        <v>39.52704454701032</v>
      </c>
      <c r="H11" s="164">
        <f>'41bbenpreGII'!P11</f>
        <v>3801</v>
      </c>
      <c r="I11" s="165">
        <f t="shared" si="1"/>
        <v>19.711663122958047</v>
      </c>
      <c r="J11" s="164">
        <f>'41bbenpreGII'!R11</f>
        <v>7860</v>
      </c>
      <c r="K11" s="165">
        <f t="shared" si="2"/>
        <v>40.761292330031637</v>
      </c>
      <c r="L11" s="164">
        <f>'41bbenpreGII'!T11</f>
        <v>0</v>
      </c>
      <c r="M11" s="165">
        <f t="shared" si="3"/>
        <v>0</v>
      </c>
      <c r="N11" s="164">
        <f t="shared" ref="N11:O27" si="5">F11+H11+J11+L11</f>
        <v>19283</v>
      </c>
      <c r="O11" s="165">
        <f t="shared" si="5"/>
        <v>100</v>
      </c>
      <c r="P11" s="166"/>
      <c r="Q11" s="166">
        <f t="shared" si="4"/>
        <v>1.2704572407431809</v>
      </c>
    </row>
    <row r="12" spans="2:25" s="162" customFormat="1" ht="22.5" customHeight="1" x14ac:dyDescent="0.2">
      <c r="B12" s="146" t="s">
        <v>37</v>
      </c>
      <c r="C12" s="159"/>
      <c r="D12" s="163">
        <f>'41bbenpreGII'!D12</f>
        <v>10672</v>
      </c>
      <c r="F12" s="164">
        <f>'41bbenpreGII'!F12+'41bbenpreGII'!H12+'41bbenpreGII'!J12+'41bbenpreGII'!L12+'41bbenpreGII'!N12</f>
        <v>8908</v>
      </c>
      <c r="G12" s="165">
        <f t="shared" si="0"/>
        <v>60.225812994388477</v>
      </c>
      <c r="H12" s="164">
        <f>'41bbenpreGII'!P12</f>
        <v>1660</v>
      </c>
      <c r="I12" s="165">
        <f t="shared" si="1"/>
        <v>11.22304103846934</v>
      </c>
      <c r="J12" s="164">
        <f>'41bbenpreGII'!R12</f>
        <v>4219</v>
      </c>
      <c r="K12" s="165">
        <f t="shared" si="2"/>
        <v>28.524102494760328</v>
      </c>
      <c r="L12" s="164">
        <f>'41bbenpreGII'!T12</f>
        <v>4</v>
      </c>
      <c r="M12" s="165">
        <f t="shared" si="3"/>
        <v>2.7043472381853829E-2</v>
      </c>
      <c r="N12" s="164">
        <f t="shared" si="5"/>
        <v>14791</v>
      </c>
      <c r="O12" s="165">
        <f t="shared" si="5"/>
        <v>99.999999999999986</v>
      </c>
      <c r="P12" s="166"/>
      <c r="Q12" s="166">
        <f t="shared" si="4"/>
        <v>1.3859632683658172</v>
      </c>
    </row>
    <row r="13" spans="2:25" s="162" customFormat="1" ht="18" customHeight="1" x14ac:dyDescent="0.2">
      <c r="B13" s="146" t="s">
        <v>38</v>
      </c>
      <c r="C13" s="159"/>
      <c r="D13" s="163">
        <f>'41bbenpreGII'!D13</f>
        <v>10223</v>
      </c>
      <c r="F13" s="164">
        <f>'41bbenpreGII'!F13+'41bbenpreGII'!H13+'41bbenpreGII'!J13+'41bbenpreGII'!L13+'41bbenpreGII'!N13</f>
        <v>8700</v>
      </c>
      <c r="G13" s="165">
        <f t="shared" si="0"/>
        <v>51.518919879197014</v>
      </c>
      <c r="H13" s="164">
        <f>'41bbenpreGII'!P13</f>
        <v>343</v>
      </c>
      <c r="I13" s="165">
        <f t="shared" si="1"/>
        <v>2.0311482205246638</v>
      </c>
      <c r="J13" s="164">
        <f>'41bbenpreGII'!R13</f>
        <v>7844</v>
      </c>
      <c r="K13" s="165">
        <f t="shared" si="2"/>
        <v>46.449931900278322</v>
      </c>
      <c r="L13" s="164">
        <f>'41bbenpreGII'!T13</f>
        <v>0</v>
      </c>
      <c r="M13" s="165">
        <f t="shared" si="3"/>
        <v>0</v>
      </c>
      <c r="N13" s="164">
        <f t="shared" si="5"/>
        <v>16887</v>
      </c>
      <c r="O13" s="165">
        <f t="shared" si="5"/>
        <v>100</v>
      </c>
      <c r="P13" s="166"/>
      <c r="Q13" s="166">
        <f t="shared" si="4"/>
        <v>1.6518634451726499</v>
      </c>
    </row>
    <row r="14" spans="2:25" s="162" customFormat="1" ht="18" customHeight="1" x14ac:dyDescent="0.2">
      <c r="B14" s="146" t="s">
        <v>6</v>
      </c>
      <c r="C14" s="159"/>
      <c r="D14" s="163">
        <f>'41bbenpreGII'!D14</f>
        <v>15203</v>
      </c>
      <c r="F14" s="164">
        <f>'41bbenpreGII'!F14+'41bbenpreGII'!H14+'41bbenpreGII'!J14+'41bbenpreGII'!L14+'41bbenpreGII'!N14</f>
        <v>5726</v>
      </c>
      <c r="G14" s="165">
        <f t="shared" si="0"/>
        <v>32.600774311090866</v>
      </c>
      <c r="H14" s="164">
        <f>'41bbenpreGII'!P14</f>
        <v>4860</v>
      </c>
      <c r="I14" s="165">
        <f t="shared" si="1"/>
        <v>27.670234570712822</v>
      </c>
      <c r="J14" s="164">
        <f>'41bbenpreGII'!R14</f>
        <v>6978</v>
      </c>
      <c r="K14" s="165">
        <f t="shared" si="2"/>
        <v>39.728991118196312</v>
      </c>
      <c r="L14" s="164">
        <f>'41bbenpreGII'!T14</f>
        <v>0</v>
      </c>
      <c r="M14" s="165">
        <f t="shared" si="3"/>
        <v>0</v>
      </c>
      <c r="N14" s="164">
        <f t="shared" si="5"/>
        <v>17564</v>
      </c>
      <c r="O14" s="165">
        <f t="shared" si="5"/>
        <v>100</v>
      </c>
      <c r="P14" s="166"/>
      <c r="Q14" s="166">
        <f t="shared" si="4"/>
        <v>1.1552982963888707</v>
      </c>
    </row>
    <row r="15" spans="2:25" s="162" customFormat="1" ht="18" customHeight="1" x14ac:dyDescent="0.2">
      <c r="B15" s="146" t="s">
        <v>5</v>
      </c>
      <c r="C15" s="159"/>
      <c r="D15" s="163">
        <f>'41bbenpreGII'!D15</f>
        <v>7729</v>
      </c>
      <c r="F15" s="164">
        <f>'41bbenpreGII'!F15+'41bbenpreGII'!H15+'41bbenpreGII'!J15+'41bbenpreGII'!L15+'41bbenpreGII'!N15</f>
        <v>9008</v>
      </c>
      <c r="G15" s="165">
        <f t="shared" si="0"/>
        <v>71.09707971586424</v>
      </c>
      <c r="H15" s="164">
        <f>'41bbenpreGII'!P15</f>
        <v>103</v>
      </c>
      <c r="I15" s="165">
        <f t="shared" si="1"/>
        <v>0.81294396211523279</v>
      </c>
      <c r="J15" s="164">
        <f>'41bbenpreGII'!R15</f>
        <v>3559</v>
      </c>
      <c r="K15" s="165">
        <f t="shared" si="2"/>
        <v>28.089976322020522</v>
      </c>
      <c r="L15" s="164">
        <f>'41bbenpreGII'!T15</f>
        <v>0</v>
      </c>
      <c r="M15" s="165">
        <f t="shared" si="3"/>
        <v>0</v>
      </c>
      <c r="N15" s="164">
        <f t="shared" si="5"/>
        <v>12670</v>
      </c>
      <c r="O15" s="165">
        <f t="shared" si="5"/>
        <v>99.999999999999986</v>
      </c>
      <c r="P15" s="166"/>
      <c r="Q15" s="166">
        <f t="shared" si="4"/>
        <v>1.639280631388278</v>
      </c>
    </row>
    <row r="16" spans="2:25" s="162" customFormat="1" ht="18" customHeight="1" x14ac:dyDescent="0.2">
      <c r="B16" s="146" t="s">
        <v>4</v>
      </c>
      <c r="C16" s="159"/>
      <c r="D16" s="163">
        <f>'41bbenpreGII'!D16</f>
        <v>41028</v>
      </c>
      <c r="F16" s="164">
        <f>'41bbenpreGII'!F16+'41bbenpreGII'!H16+'41bbenpreGII'!J16+'41bbenpreGII'!L16+'41bbenpreGII'!N16</f>
        <v>25395</v>
      </c>
      <c r="G16" s="165">
        <f t="shared" si="0"/>
        <v>45.033781986487206</v>
      </c>
      <c r="H16" s="164">
        <f>'41bbenpreGII'!P16</f>
        <v>17334</v>
      </c>
      <c r="I16" s="165">
        <f t="shared" si="1"/>
        <v>30.738947704420919</v>
      </c>
      <c r="J16" s="164">
        <f>'41bbenpreGII'!R16</f>
        <v>12822</v>
      </c>
      <c r="K16" s="165">
        <f t="shared" si="2"/>
        <v>22.737670904931637</v>
      </c>
      <c r="L16" s="164">
        <f>'41bbenpreGII'!T16</f>
        <v>840</v>
      </c>
      <c r="M16" s="165">
        <f t="shared" si="3"/>
        <v>1.4895994041602383</v>
      </c>
      <c r="N16" s="164">
        <f t="shared" si="5"/>
        <v>56391</v>
      </c>
      <c r="O16" s="165">
        <f t="shared" si="5"/>
        <v>100</v>
      </c>
      <c r="P16" s="166"/>
      <c r="Q16" s="166">
        <f t="shared" si="4"/>
        <v>1.374451594033343</v>
      </c>
    </row>
    <row r="17" spans="2:25" s="162" customFormat="1" ht="18" customHeight="1" x14ac:dyDescent="0.2">
      <c r="B17" s="146" t="s">
        <v>40</v>
      </c>
      <c r="C17" s="159"/>
      <c r="D17" s="163">
        <f>'41bbenpreGII'!D17</f>
        <v>24360</v>
      </c>
      <c r="F17" s="164">
        <f>'41bbenpreGII'!F17+'41bbenpreGII'!H17+'41bbenpreGII'!J17+'41bbenpreGII'!L17+'41bbenpreGII'!N17</f>
        <v>21547</v>
      </c>
      <c r="G17" s="165">
        <f t="shared" si="0"/>
        <v>65.189241521193239</v>
      </c>
      <c r="H17" s="164">
        <f>'41bbenpreGII'!P17</f>
        <v>4056</v>
      </c>
      <c r="I17" s="165">
        <f t="shared" si="1"/>
        <v>12.271200798717212</v>
      </c>
      <c r="J17" s="164">
        <f>'41bbenpreGII'!R17</f>
        <v>7447</v>
      </c>
      <c r="K17" s="165">
        <f t="shared" si="2"/>
        <v>22.53048134813784</v>
      </c>
      <c r="L17" s="164">
        <f>'41bbenpreGII'!T17</f>
        <v>3</v>
      </c>
      <c r="M17" s="165">
        <f t="shared" si="3"/>
        <v>9.0763319517139143E-3</v>
      </c>
      <c r="N17" s="164">
        <f t="shared" si="5"/>
        <v>33053</v>
      </c>
      <c r="O17" s="165">
        <f t="shared" si="5"/>
        <v>100.00000000000001</v>
      </c>
      <c r="P17" s="166"/>
      <c r="Q17" s="166">
        <f t="shared" si="4"/>
        <v>1.3568555008210181</v>
      </c>
    </row>
    <row r="18" spans="2:25" s="162" customFormat="1" ht="18" customHeight="1" x14ac:dyDescent="0.2">
      <c r="B18" s="146" t="s">
        <v>41</v>
      </c>
      <c r="C18" s="159"/>
      <c r="D18" s="163">
        <f>'41bbenpreGII'!D18</f>
        <v>87164</v>
      </c>
      <c r="F18" s="164">
        <f>'41bbenpreGII'!F18+'41bbenpreGII'!H18+'41bbenpreGII'!J18+'41bbenpreGII'!L18+'41bbenpreGII'!N18</f>
        <v>52068</v>
      </c>
      <c r="G18" s="165">
        <f t="shared" si="0"/>
        <v>47.75215979750179</v>
      </c>
      <c r="H18" s="164">
        <f>'41bbenpreGII'!P18</f>
        <v>11288</v>
      </c>
      <c r="I18" s="165">
        <f t="shared" si="1"/>
        <v>10.352354225132522</v>
      </c>
      <c r="J18" s="164">
        <f>'41bbenpreGII'!R18</f>
        <v>45664</v>
      </c>
      <c r="K18" s="165">
        <f t="shared" si="2"/>
        <v>41.878977970982596</v>
      </c>
      <c r="L18" s="164">
        <f>'41bbenpreGII'!T18</f>
        <v>18</v>
      </c>
      <c r="M18" s="165">
        <f t="shared" si="3"/>
        <v>1.65080063830958E-2</v>
      </c>
      <c r="N18" s="164">
        <f t="shared" si="5"/>
        <v>109038</v>
      </c>
      <c r="O18" s="165">
        <f t="shared" si="5"/>
        <v>100</v>
      </c>
      <c r="P18" s="166"/>
      <c r="Q18" s="166">
        <f t="shared" si="4"/>
        <v>1.2509522279840302</v>
      </c>
    </row>
    <row r="19" spans="2:25" s="162" customFormat="1" ht="18" customHeight="1" x14ac:dyDescent="0.2">
      <c r="B19" s="146" t="s">
        <v>3</v>
      </c>
      <c r="C19" s="159"/>
      <c r="D19" s="163">
        <f>'41bbenpreGII'!D19</f>
        <v>58989</v>
      </c>
      <c r="F19" s="164">
        <f>'41bbenpreGII'!F19+'41bbenpreGII'!H19+'41bbenpreGII'!J19+'41bbenpreGII'!L19+'41bbenpreGII'!N19</f>
        <v>45127</v>
      </c>
      <c r="G19" s="165">
        <f t="shared" si="0"/>
        <v>49.156345653192162</v>
      </c>
      <c r="H19" s="164">
        <f>'41bbenpreGII'!P19</f>
        <v>8899</v>
      </c>
      <c r="I19" s="165">
        <f>H19*100/$N19</f>
        <v>9.693582998376959</v>
      </c>
      <c r="J19" s="164">
        <f>'41bbenpreGII'!R19</f>
        <v>37481</v>
      </c>
      <c r="K19" s="165">
        <f>J19*100/$N19</f>
        <v>40.827641798198314</v>
      </c>
      <c r="L19" s="164">
        <f>'41bbenpreGII'!T19</f>
        <v>296</v>
      </c>
      <c r="M19" s="165">
        <f t="shared" si="3"/>
        <v>0.3224295502325632</v>
      </c>
      <c r="N19" s="164">
        <f t="shared" si="5"/>
        <v>91803</v>
      </c>
      <c r="O19" s="165">
        <f t="shared" si="5"/>
        <v>100.00000000000001</v>
      </c>
      <c r="P19" s="166"/>
      <c r="Q19" s="166">
        <f t="shared" si="4"/>
        <v>1.5562732034786146</v>
      </c>
    </row>
    <row r="20" spans="2:25" s="162" customFormat="1" ht="18" customHeight="1" x14ac:dyDescent="0.2">
      <c r="B20" s="146" t="s">
        <v>2</v>
      </c>
      <c r="C20" s="159"/>
      <c r="D20" s="163">
        <f>'41bbenpreGII'!D20</f>
        <v>12071</v>
      </c>
      <c r="F20" s="164">
        <f>'41bbenpreGII'!F20+'41bbenpreGII'!H20+'41bbenpreGII'!J20+'41bbenpreGII'!L20+'41bbenpreGII'!N20</f>
        <v>5554</v>
      </c>
      <c r="G20" s="165">
        <f t="shared" si="0"/>
        <v>38.409405255878283</v>
      </c>
      <c r="H20" s="164">
        <f>'41bbenpreGII'!P20</f>
        <v>6355</v>
      </c>
      <c r="I20" s="165">
        <f>H20*100/$N20</f>
        <v>43.948824343015211</v>
      </c>
      <c r="J20" s="164">
        <f>'41bbenpreGII'!R20</f>
        <v>2551</v>
      </c>
      <c r="K20" s="165">
        <f>J20*100/$N20</f>
        <v>17.641770401106502</v>
      </c>
      <c r="L20" s="164">
        <f>'41bbenpreGII'!T20</f>
        <v>0</v>
      </c>
      <c r="M20" s="165">
        <f t="shared" si="3"/>
        <v>0</v>
      </c>
      <c r="N20" s="164">
        <f t="shared" si="5"/>
        <v>14460</v>
      </c>
      <c r="O20" s="165">
        <f t="shared" si="5"/>
        <v>100</v>
      </c>
      <c r="P20" s="166"/>
      <c r="Q20" s="166">
        <f t="shared" si="4"/>
        <v>1.1979123519178196</v>
      </c>
    </row>
    <row r="21" spans="2:25" s="162" customFormat="1" ht="18" customHeight="1" x14ac:dyDescent="0.2">
      <c r="B21" s="146" t="s">
        <v>35</v>
      </c>
      <c r="C21" s="159"/>
      <c r="D21" s="163">
        <f>'41bbenpreGII'!D21</f>
        <v>26269</v>
      </c>
      <c r="F21" s="164">
        <f>'41bbenpreGII'!F21+'41bbenpreGII'!H21+'41bbenpreGII'!J21+'41bbenpreGII'!L21+'41bbenpreGII'!N21</f>
        <v>22227</v>
      </c>
      <c r="G21" s="165">
        <f t="shared" si="0"/>
        <v>64.945652173913047</v>
      </c>
      <c r="H21" s="164">
        <f>'41bbenpreGII'!P21</f>
        <v>5232</v>
      </c>
      <c r="I21" s="165">
        <f>H21*100/$N21</f>
        <v>15.287517531556801</v>
      </c>
      <c r="J21" s="164">
        <f>'41bbenpreGII'!R21</f>
        <v>6718</v>
      </c>
      <c r="K21" s="165">
        <f>J21*100/$N21</f>
        <v>19.62949976624591</v>
      </c>
      <c r="L21" s="164">
        <f>'41bbenpreGII'!T21</f>
        <v>47</v>
      </c>
      <c r="M21" s="165">
        <f t="shared" si="3"/>
        <v>0.13733052828424497</v>
      </c>
      <c r="N21" s="164">
        <f t="shared" si="5"/>
        <v>34224</v>
      </c>
      <c r="O21" s="165">
        <f t="shared" si="5"/>
        <v>100</v>
      </c>
      <c r="P21" s="166"/>
      <c r="Q21" s="166">
        <f t="shared" si="4"/>
        <v>1.3028284289466672</v>
      </c>
    </row>
    <row r="22" spans="2:25" s="162" customFormat="1" ht="21" customHeight="1" x14ac:dyDescent="0.2">
      <c r="B22" s="146" t="s">
        <v>42</v>
      </c>
      <c r="C22" s="159"/>
      <c r="D22" s="163">
        <f>'41bbenpreGII'!D22</f>
        <v>69521</v>
      </c>
      <c r="F22" s="164">
        <f>'41bbenpreGII'!F22+'41bbenpreGII'!H22+'41bbenpreGII'!J22+'41bbenpreGII'!L22+'41bbenpreGII'!N22</f>
        <v>68229</v>
      </c>
      <c r="G22" s="165">
        <f t="shared" si="0"/>
        <v>69.70251108432258</v>
      </c>
      <c r="H22" s="164">
        <f>'41bbenpreGII'!P22</f>
        <v>9930</v>
      </c>
      <c r="I22" s="165">
        <f>H22*100/$N22</f>
        <v>10.144453752324132</v>
      </c>
      <c r="J22" s="164">
        <f>'41bbenpreGII'!R22</f>
        <v>19711</v>
      </c>
      <c r="K22" s="165">
        <f>J22*100/$N22</f>
        <v>20.136689618535847</v>
      </c>
      <c r="L22" s="164">
        <f>'41bbenpreGII'!T22</f>
        <v>16</v>
      </c>
      <c r="M22" s="165">
        <f t="shared" si="3"/>
        <v>1.6345544817440695E-2</v>
      </c>
      <c r="N22" s="164">
        <f t="shared" si="5"/>
        <v>97886</v>
      </c>
      <c r="O22" s="165">
        <f t="shared" si="5"/>
        <v>100.00000000000001</v>
      </c>
      <c r="P22" s="166"/>
      <c r="Q22" s="166">
        <f t="shared" si="4"/>
        <v>1.4080062139497418</v>
      </c>
    </row>
    <row r="23" spans="2:25" s="162" customFormat="1" ht="18" customHeight="1" x14ac:dyDescent="0.2">
      <c r="B23" s="146" t="s">
        <v>43</v>
      </c>
      <c r="C23" s="159"/>
      <c r="D23" s="163">
        <f>'41bbenpreGII'!D23</f>
        <v>17141</v>
      </c>
      <c r="F23" s="164">
        <f>'41bbenpreGII'!F23+'41bbenpreGII'!H23+'41bbenpreGII'!J23+'41bbenpreGII'!L23+'41bbenpreGII'!N23</f>
        <v>11670</v>
      </c>
      <c r="G23" s="165">
        <f t="shared" si="0"/>
        <v>52.534437741964524</v>
      </c>
      <c r="H23" s="164">
        <f>'41bbenpreGII'!P23</f>
        <v>511</v>
      </c>
      <c r="I23" s="165">
        <f>H23*100/$N23</f>
        <v>2.3003511299180697</v>
      </c>
      <c r="J23" s="164">
        <f>'41bbenpreGII'!R23</f>
        <v>10033</v>
      </c>
      <c r="K23" s="165">
        <f>J23*100/$N23</f>
        <v>45.165211128117406</v>
      </c>
      <c r="L23" s="164">
        <f>'41bbenpreGII'!T23</f>
        <v>0</v>
      </c>
      <c r="M23" s="165">
        <f t="shared" si="3"/>
        <v>0</v>
      </c>
      <c r="N23" s="164">
        <f t="shared" si="5"/>
        <v>22214</v>
      </c>
      <c r="O23" s="165">
        <f t="shared" si="5"/>
        <v>100</v>
      </c>
      <c r="P23" s="166"/>
      <c r="Q23" s="166">
        <f t="shared" si="4"/>
        <v>1.2959570620150516</v>
      </c>
    </row>
    <row r="24" spans="2:25" s="162" customFormat="1" ht="22.5" customHeight="1" x14ac:dyDescent="0.2">
      <c r="B24" s="146" t="s">
        <v>44</v>
      </c>
      <c r="C24" s="159"/>
      <c r="D24" s="163">
        <f>'41bbenpreGII'!D24</f>
        <v>6238</v>
      </c>
      <c r="F24" s="164">
        <f>'41bbenpreGII'!F24+'41bbenpreGII'!H24+'41bbenpreGII'!J24+'41bbenpreGII'!L24+'41bbenpreGII'!N24</f>
        <v>3757</v>
      </c>
      <c r="G24" s="167">
        <f t="shared" si="0"/>
        <v>45.578066238020135</v>
      </c>
      <c r="H24" s="164">
        <f>'41bbenpreGII'!P24</f>
        <v>1353</v>
      </c>
      <c r="I24" s="165">
        <f t="shared" si="1"/>
        <v>16.413926968336771</v>
      </c>
      <c r="J24" s="164">
        <f>'41bbenpreGII'!R24</f>
        <v>3117</v>
      </c>
      <c r="K24" s="165">
        <f t="shared" si="2"/>
        <v>37.813902705325731</v>
      </c>
      <c r="L24" s="164">
        <f>'41bbenpreGII'!T24</f>
        <v>16</v>
      </c>
      <c r="M24" s="165">
        <f t="shared" si="3"/>
        <v>0.19410408831736017</v>
      </c>
      <c r="N24" s="163">
        <f t="shared" si="5"/>
        <v>8243</v>
      </c>
      <c r="O24" s="165">
        <f t="shared" si="5"/>
        <v>100</v>
      </c>
      <c r="P24" s="166"/>
      <c r="Q24" s="166">
        <f t="shared" si="4"/>
        <v>1.3214171208720744</v>
      </c>
    </row>
    <row r="25" spans="2:25" s="162" customFormat="1" ht="18" customHeight="1" x14ac:dyDescent="0.2">
      <c r="B25" s="146" t="s">
        <v>45</v>
      </c>
      <c r="C25" s="159"/>
      <c r="D25" s="163">
        <f>'41bbenpreGII'!D25</f>
        <v>23456</v>
      </c>
      <c r="F25" s="164">
        <f>'41bbenpreGII'!F25+'41bbenpreGII'!H25+'41bbenpreGII'!J25+'41bbenpreGII'!L25+'41bbenpreGII'!N25</f>
        <v>18662</v>
      </c>
      <c r="G25" s="167">
        <f t="shared" si="0"/>
        <v>54.522613065326631</v>
      </c>
      <c r="H25" s="164">
        <f>'41bbenpreGII'!P25</f>
        <v>637</v>
      </c>
      <c r="I25" s="165">
        <f t="shared" si="1"/>
        <v>1.8610494332125744</v>
      </c>
      <c r="J25" s="164">
        <f>'41bbenpreGII'!R25</f>
        <v>12394</v>
      </c>
      <c r="K25" s="165">
        <f t="shared" si="2"/>
        <v>36.210120369288305</v>
      </c>
      <c r="L25" s="164">
        <f>'41bbenpreGII'!T25</f>
        <v>2535</v>
      </c>
      <c r="M25" s="165">
        <f t="shared" si="3"/>
        <v>7.4062171321724906</v>
      </c>
      <c r="N25" s="163">
        <f t="shared" si="5"/>
        <v>34228</v>
      </c>
      <c r="O25" s="165">
        <f t="shared" si="5"/>
        <v>100</v>
      </c>
      <c r="P25" s="166"/>
      <c r="Q25" s="166">
        <f t="shared" si="4"/>
        <v>1.459242837653479</v>
      </c>
    </row>
    <row r="26" spans="2:25" s="162" customFormat="1" ht="18" customHeight="1" x14ac:dyDescent="0.2">
      <c r="B26" s="146" t="s">
        <v>46</v>
      </c>
      <c r="C26" s="159"/>
      <c r="D26" s="163">
        <f>'41bbenpreGII'!D26</f>
        <v>4020</v>
      </c>
      <c r="F26" s="164">
        <f>'41bbenpreGII'!F26+'41bbenpreGII'!H26+'41bbenpreGII'!J26+'41bbenpreGII'!L26+'41bbenpreGII'!N26</f>
        <v>5100</v>
      </c>
      <c r="G26" s="167">
        <f t="shared" si="0"/>
        <v>80.645161290322577</v>
      </c>
      <c r="H26" s="164">
        <f>'41bbenpreGII'!P26</f>
        <v>514</v>
      </c>
      <c r="I26" s="165">
        <f t="shared" si="1"/>
        <v>8.127767235926628</v>
      </c>
      <c r="J26" s="164">
        <f>'41bbenpreGII'!R26</f>
        <v>710</v>
      </c>
      <c r="K26" s="165">
        <f t="shared" si="2"/>
        <v>11.22707147375079</v>
      </c>
      <c r="L26" s="164">
        <f>'41bbenpreGII'!T26</f>
        <v>0</v>
      </c>
      <c r="M26" s="165">
        <f t="shared" si="3"/>
        <v>0</v>
      </c>
      <c r="N26" s="163">
        <f t="shared" si="5"/>
        <v>6324</v>
      </c>
      <c r="O26" s="165">
        <f t="shared" si="5"/>
        <v>100</v>
      </c>
      <c r="P26" s="166"/>
      <c r="Q26" s="166">
        <f t="shared" si="4"/>
        <v>1.5731343283582089</v>
      </c>
    </row>
    <row r="27" spans="2:25" s="162" customFormat="1" ht="18" customHeight="1" x14ac:dyDescent="0.2">
      <c r="B27" s="146" t="s">
        <v>1</v>
      </c>
      <c r="C27" s="159"/>
      <c r="D27" s="163">
        <f>'41bbenpreGII'!D27</f>
        <v>1322</v>
      </c>
      <c r="F27" s="164">
        <f>'41bbenpreGII'!F27+'41bbenpreGII'!H27+'41bbenpreGII'!J27+'41bbenpreGII'!L27+'41bbenpreGII'!N27</f>
        <v>1083</v>
      </c>
      <c r="G27" s="167">
        <f t="shared" si="0"/>
        <v>61.117381489841989</v>
      </c>
      <c r="H27" s="164">
        <f>'41bbenpreGII'!P27</f>
        <v>3</v>
      </c>
      <c r="I27" s="165">
        <f t="shared" si="1"/>
        <v>0.16930022573363432</v>
      </c>
      <c r="J27" s="164">
        <f>'41bbenpreGII'!R27</f>
        <v>686</v>
      </c>
      <c r="K27" s="165">
        <f t="shared" si="2"/>
        <v>38.713318284424382</v>
      </c>
      <c r="L27" s="164">
        <f>'41bbenpreGII'!T27</f>
        <v>0</v>
      </c>
      <c r="M27" s="165">
        <f t="shared" si="3"/>
        <v>0</v>
      </c>
      <c r="N27" s="164">
        <f t="shared" si="5"/>
        <v>1772</v>
      </c>
      <c r="O27" s="165">
        <f t="shared" si="5"/>
        <v>100</v>
      </c>
      <c r="P27" s="166"/>
      <c r="Q27" s="166">
        <f t="shared" si="4"/>
        <v>1.340393343419062</v>
      </c>
    </row>
    <row r="28" spans="2:25" s="162" customFormat="1" ht="8.25" customHeight="1" x14ac:dyDescent="0.2">
      <c r="B28" s="168"/>
      <c r="C28" s="159"/>
      <c r="D28" s="169"/>
      <c r="F28" s="163"/>
      <c r="G28" s="170"/>
      <c r="H28" s="163"/>
      <c r="I28" s="170"/>
      <c r="J28" s="163"/>
      <c r="K28" s="170"/>
      <c r="L28" s="163"/>
      <c r="M28" s="170"/>
      <c r="N28" s="164"/>
      <c r="O28" s="166"/>
      <c r="P28" s="166"/>
      <c r="Q28" s="170"/>
    </row>
    <row r="29" spans="2:25" s="162" customFormat="1" ht="3" customHeight="1" x14ac:dyDescent="0.2">
      <c r="B29" s="158"/>
      <c r="C29" s="159"/>
      <c r="D29" s="171"/>
      <c r="F29" s="172"/>
      <c r="G29" s="172"/>
      <c r="H29" s="172"/>
      <c r="I29" s="172"/>
      <c r="J29" s="172"/>
      <c r="K29" s="172"/>
      <c r="L29" s="172"/>
      <c r="M29" s="172"/>
      <c r="N29" s="147"/>
      <c r="O29" s="172"/>
      <c r="P29" s="172"/>
      <c r="Q29" s="172"/>
    </row>
    <row r="30" spans="2:25" s="162" customFormat="1" ht="20.25" customHeight="1" x14ac:dyDescent="0.2">
      <c r="B30" s="146" t="s">
        <v>0</v>
      </c>
      <c r="C30" s="173"/>
      <c r="D30" s="147">
        <f>SUM(D10:D29)</f>
        <v>561990</v>
      </c>
      <c r="E30" s="174"/>
      <c r="F30" s="147">
        <f>SUM(F10:F27)</f>
        <v>473088</v>
      </c>
      <c r="G30" s="175">
        <f>F30*100/$N30</f>
        <v>60.251941267195036</v>
      </c>
      <c r="H30" s="147">
        <f>SUM(H10:H27)</f>
        <v>79200</v>
      </c>
      <c r="I30" s="175">
        <f>H30*100/$N30</f>
        <v>10.086820524642025</v>
      </c>
      <c r="J30" s="147">
        <f>SUM(J10:J27)</f>
        <v>229116</v>
      </c>
      <c r="K30" s="175">
        <f>J30*100/$N30</f>
        <v>29.179949132877304</v>
      </c>
      <c r="L30" s="147">
        <f>SUM(L10:L28)</f>
        <v>3779</v>
      </c>
      <c r="M30" s="175">
        <f>L30*100/$N30</f>
        <v>0.48128907528563403</v>
      </c>
      <c r="N30" s="147">
        <f>F30+H30+J30+L30</f>
        <v>785183</v>
      </c>
      <c r="O30" s="175">
        <f>G30+I30+K30+M30</f>
        <v>99.999999999999986</v>
      </c>
      <c r="P30" s="176"/>
      <c r="Q30" s="176">
        <f>(N30/D30)</f>
        <v>1.3971476360789339</v>
      </c>
    </row>
    <row r="31" spans="2: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1" orientation="landscape" r:id="rId1"/>
  <headerFooter alignWithMargins="0"/>
  <rowBreaks count="1" manualBreakCount="1">
    <brk id="32"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26">
    <tabColor theme="0"/>
    <pageSetUpPr fitToPage="1"/>
  </sheetPr>
  <dimension ref="B1:AD56"/>
  <sheetViews>
    <sheetView topLeftCell="A2" zoomScaleNormal="100" workbookViewId="0"/>
  </sheetViews>
  <sheetFormatPr baseColWidth="10" defaultColWidth="11.42578125" defaultRowHeight="15" x14ac:dyDescent="0.2"/>
  <cols>
    <col min="1" max="1" width="0.7109375" style="615" customWidth="1"/>
    <col min="2" max="2" width="21.7109375" style="615" customWidth="1"/>
    <col min="3" max="3" width="0.5703125" style="615" customWidth="1"/>
    <col min="4" max="4" width="9.7109375" style="615" customWidth="1"/>
    <col min="5" max="5" width="0.7109375" style="615" customWidth="1"/>
    <col min="6" max="6" width="6.42578125" style="615" customWidth="1"/>
    <col min="7" max="7" width="5.5703125" style="615" customWidth="1"/>
    <col min="8" max="8" width="7.5703125" style="615" customWidth="1"/>
    <col min="9" max="9" width="6.140625" style="615" bestFit="1" customWidth="1"/>
    <col min="10" max="10" width="7.5703125" style="615" customWidth="1"/>
    <col min="11" max="11" width="6.140625" style="615" bestFit="1" customWidth="1"/>
    <col min="12" max="12" width="7.28515625" style="615" customWidth="1"/>
    <col min="13" max="13" width="5.7109375" style="615" customWidth="1"/>
    <col min="14" max="14" width="7.42578125" style="615" customWidth="1"/>
    <col min="15" max="15" width="6.140625" style="615" bestFit="1" customWidth="1"/>
    <col min="16" max="16" width="7.140625" style="615" customWidth="1"/>
    <col min="17" max="17" width="6" style="615" customWidth="1"/>
    <col min="18" max="18" width="7.28515625" style="615" customWidth="1"/>
    <col min="19" max="19" width="6.140625" style="615" bestFit="1" customWidth="1"/>
    <col min="20" max="20" width="6.85546875" style="615" customWidth="1"/>
    <col min="21" max="21" width="5.42578125" style="615" customWidth="1"/>
    <col min="22" max="22" width="8.5703125" style="615" customWidth="1"/>
    <col min="23" max="23" width="6.7109375" style="615" customWidth="1"/>
    <col min="24" max="24" width="0.5703125" style="734" customWidth="1"/>
    <col min="25" max="25" width="10.42578125" style="734" customWidth="1"/>
    <col min="26" max="26" width="1.42578125" style="615" customWidth="1"/>
    <col min="27" max="16384" width="11.42578125" style="615"/>
  </cols>
  <sheetData>
    <row r="1" spans="2:30" s="613" customFormat="1" ht="9" customHeight="1" x14ac:dyDescent="0.2">
      <c r="B1" s="613" t="s">
        <v>48</v>
      </c>
      <c r="C1" s="617"/>
      <c r="D1" s="617"/>
      <c r="E1" s="617"/>
      <c r="F1" s="718" t="s">
        <v>64</v>
      </c>
      <c r="G1" s="718"/>
      <c r="H1" s="718" t="s">
        <v>55</v>
      </c>
      <c r="I1" s="718"/>
      <c r="J1" s="718" t="s">
        <v>56</v>
      </c>
      <c r="K1" s="718"/>
      <c r="L1" s="718" t="s">
        <v>63</v>
      </c>
      <c r="M1" s="718"/>
      <c r="N1" s="718" t="s">
        <v>58</v>
      </c>
      <c r="O1" s="718"/>
      <c r="P1" s="718" t="s">
        <v>67</v>
      </c>
      <c r="Q1" s="718"/>
      <c r="R1" s="718" t="s">
        <v>66</v>
      </c>
      <c r="S1" s="718"/>
      <c r="T1" s="718" t="s">
        <v>65</v>
      </c>
      <c r="U1" s="718"/>
      <c r="X1" s="719"/>
      <c r="Y1" s="719"/>
    </row>
    <row r="2" spans="2:30" s="619" customFormat="1" ht="49.5" customHeight="1" x14ac:dyDescent="0.25">
      <c r="B2" s="720"/>
      <c r="C2" s="720"/>
      <c r="D2" s="720"/>
      <c r="E2" s="720"/>
      <c r="F2" s="720"/>
      <c r="G2" s="720"/>
      <c r="H2" s="720"/>
      <c r="I2" s="720"/>
      <c r="J2" s="720"/>
      <c r="K2" s="720"/>
      <c r="X2" s="667"/>
      <c r="Y2" s="667"/>
    </row>
    <row r="3" spans="2:30" s="621" customFormat="1" ht="18.75" customHeight="1" x14ac:dyDescent="0.2">
      <c r="B3" s="1480" t="s">
        <v>417</v>
      </c>
      <c r="C3" s="1480"/>
      <c r="D3" s="1480"/>
      <c r="E3" s="1480"/>
      <c r="F3" s="1480"/>
      <c r="G3" s="1480"/>
      <c r="H3" s="1480"/>
      <c r="I3" s="1480"/>
      <c r="J3" s="1480"/>
      <c r="K3" s="1480"/>
      <c r="L3" s="1480"/>
      <c r="M3" s="1480"/>
      <c r="N3" s="1480"/>
      <c r="O3" s="1480"/>
      <c r="P3" s="1480"/>
      <c r="Q3" s="1480"/>
      <c r="R3" s="1480"/>
      <c r="S3" s="1480"/>
      <c r="T3" s="1480"/>
      <c r="U3" s="1480"/>
      <c r="V3" s="1480"/>
      <c r="W3" s="1480"/>
      <c r="X3" s="1480"/>
      <c r="Y3" s="823"/>
    </row>
    <row r="4" spans="2:30" s="621" customFormat="1" ht="14.25" customHeight="1" x14ac:dyDescent="0.2">
      <c r="B4" s="1415" t="str">
        <f>porsaad!$B$6</f>
        <v>Situación a 31 de julio de 2024</v>
      </c>
      <c r="C4" s="1415"/>
      <c r="D4" s="1415"/>
      <c r="E4" s="1415"/>
      <c r="F4" s="1415"/>
      <c r="G4" s="1415"/>
      <c r="H4" s="1415"/>
      <c r="I4" s="1415"/>
      <c r="J4" s="1415"/>
      <c r="K4" s="1415"/>
      <c r="L4" s="1415"/>
      <c r="M4" s="1415"/>
      <c r="N4" s="1415"/>
      <c r="O4" s="1415"/>
      <c r="P4" s="1415"/>
      <c r="Q4" s="1415"/>
      <c r="R4" s="1415"/>
      <c r="S4" s="1415"/>
      <c r="T4" s="1415"/>
      <c r="U4" s="1415"/>
      <c r="V4" s="1415"/>
      <c r="W4" s="1415"/>
      <c r="X4" s="622"/>
      <c r="Y4" s="824"/>
    </row>
    <row r="5" spans="2:30" s="621" customFormat="1" ht="5.25" customHeight="1" x14ac:dyDescent="0.2">
      <c r="B5" s="825"/>
      <c r="C5" s="825"/>
      <c r="D5" s="825"/>
      <c r="E5" s="825"/>
      <c r="F5" s="825"/>
      <c r="G5" s="825"/>
      <c r="H5" s="825"/>
      <c r="I5" s="825"/>
      <c r="J5" s="825"/>
      <c r="K5" s="825"/>
      <c r="L5" s="825"/>
      <c r="M5" s="825"/>
      <c r="N5" s="825"/>
      <c r="O5" s="825"/>
      <c r="P5" s="825"/>
      <c r="Q5" s="825"/>
      <c r="R5" s="825"/>
      <c r="S5" s="825"/>
      <c r="T5" s="825"/>
      <c r="U5" s="825"/>
      <c r="V5" s="825"/>
      <c r="W5" s="825"/>
      <c r="X5" s="826"/>
      <c r="Y5" s="723"/>
    </row>
    <row r="6" spans="2:30" s="621" customFormat="1" ht="19.5" customHeight="1" x14ac:dyDescent="0.2">
      <c r="B6" s="623"/>
      <c r="C6" s="623"/>
      <c r="D6" s="668"/>
      <c r="E6" s="623"/>
      <c r="F6" s="1530" t="s">
        <v>52</v>
      </c>
      <c r="G6" s="1531"/>
      <c r="H6" s="1531"/>
      <c r="I6" s="1531"/>
      <c r="J6" s="1531"/>
      <c r="K6" s="1531"/>
      <c r="L6" s="1531"/>
      <c r="M6" s="1531"/>
      <c r="N6" s="1531"/>
      <c r="O6" s="1531"/>
      <c r="P6" s="1531"/>
      <c r="Q6" s="1531"/>
      <c r="R6" s="1531"/>
      <c r="S6" s="1531"/>
      <c r="T6" s="1531"/>
      <c r="U6" s="1531"/>
      <c r="V6" s="1531"/>
      <c r="W6" s="1532"/>
      <c r="X6" s="827"/>
      <c r="Y6" s="828"/>
    </row>
    <row r="7" spans="2:30" s="621" customFormat="1" ht="64.5" customHeight="1" x14ac:dyDescent="0.2">
      <c r="B7" s="1488" t="s">
        <v>12</v>
      </c>
      <c r="C7" s="625"/>
      <c r="D7" s="873" t="s">
        <v>250</v>
      </c>
      <c r="E7" s="625"/>
      <c r="F7" s="1533" t="s">
        <v>54</v>
      </c>
      <c r="G7" s="1534"/>
      <c r="H7" s="1535" t="s">
        <v>55</v>
      </c>
      <c r="I7" s="1536"/>
      <c r="J7" s="1537" t="s">
        <v>56</v>
      </c>
      <c r="K7" s="1538"/>
      <c r="L7" s="1537" t="s">
        <v>57</v>
      </c>
      <c r="M7" s="1539"/>
      <c r="N7" s="1538" t="s">
        <v>58</v>
      </c>
      <c r="O7" s="1538"/>
      <c r="P7" s="1537" t="s">
        <v>59</v>
      </c>
      <c r="Q7" s="1539"/>
      <c r="R7" s="1535" t="s">
        <v>60</v>
      </c>
      <c r="S7" s="1536"/>
      <c r="T7" s="1537" t="s">
        <v>61</v>
      </c>
      <c r="U7" s="1539"/>
      <c r="V7" s="1537" t="s">
        <v>0</v>
      </c>
      <c r="W7" s="1540"/>
      <c r="X7" s="627"/>
      <c r="Y7" s="857" t="s">
        <v>482</v>
      </c>
      <c r="AD7" s="829"/>
    </row>
    <row r="8" spans="2:30" s="626" customFormat="1" ht="20.25" customHeight="1" x14ac:dyDescent="0.2">
      <c r="B8" s="1489"/>
      <c r="C8" s="628"/>
      <c r="D8" s="864" t="s">
        <v>9</v>
      </c>
      <c r="E8" s="614"/>
      <c r="F8" s="865" t="s">
        <v>9</v>
      </c>
      <c r="G8" s="866" t="s">
        <v>28</v>
      </c>
      <c r="H8" s="867" t="s">
        <v>9</v>
      </c>
      <c r="I8" s="868" t="s">
        <v>28</v>
      </c>
      <c r="J8" s="866" t="s">
        <v>9</v>
      </c>
      <c r="K8" s="866" t="s">
        <v>28</v>
      </c>
      <c r="L8" s="866" t="s">
        <v>9</v>
      </c>
      <c r="M8" s="866" t="s">
        <v>28</v>
      </c>
      <c r="N8" s="861" t="s">
        <v>9</v>
      </c>
      <c r="O8" s="866" t="s">
        <v>28</v>
      </c>
      <c r="P8" s="866" t="s">
        <v>9</v>
      </c>
      <c r="Q8" s="867" t="s">
        <v>28</v>
      </c>
      <c r="R8" s="867" t="s">
        <v>9</v>
      </c>
      <c r="S8" s="868" t="s">
        <v>28</v>
      </c>
      <c r="T8" s="866" t="s">
        <v>9</v>
      </c>
      <c r="U8" s="869" t="s">
        <v>28</v>
      </c>
      <c r="V8" s="866" t="s">
        <v>9</v>
      </c>
      <c r="W8" s="870" t="s">
        <v>28</v>
      </c>
      <c r="X8" s="871"/>
      <c r="Y8" s="872" t="s">
        <v>9</v>
      </c>
    </row>
    <row r="9" spans="2:30" s="626" customFormat="1" ht="8.25" customHeight="1" x14ac:dyDescent="0.2">
      <c r="B9" s="630"/>
      <c r="C9" s="631"/>
      <c r="E9" s="631"/>
      <c r="F9" s="630"/>
      <c r="G9" s="630"/>
      <c r="H9" s="630"/>
      <c r="I9" s="630"/>
      <c r="J9" s="630"/>
      <c r="K9" s="630"/>
      <c r="L9" s="630"/>
      <c r="M9" s="630"/>
      <c r="N9" s="863"/>
      <c r="O9" s="630"/>
      <c r="P9" s="630"/>
      <c r="Q9" s="630"/>
      <c r="R9" s="630"/>
      <c r="S9" s="630"/>
      <c r="T9" s="630"/>
      <c r="U9" s="630"/>
      <c r="V9" s="830"/>
      <c r="W9" s="831"/>
      <c r="X9" s="630"/>
      <c r="Y9" s="630"/>
    </row>
    <row r="10" spans="2:30" s="631" customFormat="1" ht="18" customHeight="1" x14ac:dyDescent="0.2">
      <c r="B10" s="674" t="s">
        <v>8</v>
      </c>
      <c r="C10" s="633"/>
      <c r="D10" s="832">
        <v>80089</v>
      </c>
      <c r="E10" s="633"/>
      <c r="F10" s="675">
        <v>595</v>
      </c>
      <c r="G10" s="676">
        <v>4.012173471975653</v>
      </c>
      <c r="H10" s="675">
        <v>49044</v>
      </c>
      <c r="I10" s="676">
        <v>61.699213796601569</v>
      </c>
      <c r="J10" s="675">
        <v>54762</v>
      </c>
      <c r="K10" s="676">
        <v>18.062389043875221</v>
      </c>
      <c r="L10" s="675">
        <v>542</v>
      </c>
      <c r="M10" s="676">
        <v>0.90540197818919599</v>
      </c>
      <c r="N10" s="675">
        <v>92</v>
      </c>
      <c r="O10" s="676">
        <v>0.39817397920365205</v>
      </c>
      <c r="P10" s="675">
        <v>122</v>
      </c>
      <c r="Q10" s="676">
        <v>2.5361399949277198E-3</v>
      </c>
      <c r="R10" s="675">
        <v>18638</v>
      </c>
      <c r="S10" s="676">
        <v>14.920111590159777</v>
      </c>
      <c r="T10" s="675">
        <v>0</v>
      </c>
      <c r="U10" s="676">
        <v>0</v>
      </c>
      <c r="V10" s="833">
        <f>F10+H10+J10+L10+N10+P10+R10+T10</f>
        <v>123795</v>
      </c>
      <c r="W10" s="676">
        <f t="shared" ref="V10:W27" si="0">G10+I10+K10+M10+O10+Q10+S10+U10</f>
        <v>99.999999999999986</v>
      </c>
      <c r="X10" s="678"/>
      <c r="Y10" s="834">
        <f t="shared" ref="Y10:Y27" si="1">V10/D10</f>
        <v>1.5457178888486558</v>
      </c>
    </row>
    <row r="11" spans="2:30" s="633" customFormat="1" ht="18" customHeight="1" x14ac:dyDescent="0.2">
      <c r="B11" s="682" t="s">
        <v>7</v>
      </c>
      <c r="D11" s="835">
        <v>14726</v>
      </c>
      <c r="F11" s="683">
        <v>1027</v>
      </c>
      <c r="G11" s="684">
        <v>9.5502617241747672</v>
      </c>
      <c r="H11" s="683">
        <v>4331</v>
      </c>
      <c r="I11" s="684">
        <v>13.652387565431043</v>
      </c>
      <c r="J11" s="683">
        <v>3189</v>
      </c>
      <c r="K11" s="684">
        <v>21.664352099134707</v>
      </c>
      <c r="L11" s="683">
        <v>625</v>
      </c>
      <c r="M11" s="684">
        <v>5.0849268240572592</v>
      </c>
      <c r="N11" s="683">
        <v>103</v>
      </c>
      <c r="O11" s="684">
        <v>1.6023929067407328</v>
      </c>
      <c r="P11" s="683">
        <v>1618</v>
      </c>
      <c r="Q11" s="684">
        <v>2.4676850763807288</v>
      </c>
      <c r="R11" s="683">
        <v>8794</v>
      </c>
      <c r="S11" s="684">
        <v>45.977993804080761</v>
      </c>
      <c r="T11" s="683">
        <v>0</v>
      </c>
      <c r="U11" s="684">
        <v>0</v>
      </c>
      <c r="V11" s="836">
        <f t="shared" si="0"/>
        <v>19687</v>
      </c>
      <c r="W11" s="684">
        <f t="shared" si="0"/>
        <v>100</v>
      </c>
      <c r="X11" s="678"/>
      <c r="Y11" s="837">
        <f t="shared" si="1"/>
        <v>1.3368871383946761</v>
      </c>
    </row>
    <row r="12" spans="2:30" s="633" customFormat="1" ht="22.5" customHeight="1" x14ac:dyDescent="0.2">
      <c r="B12" s="682" t="s">
        <v>37</v>
      </c>
      <c r="D12" s="835">
        <v>13227</v>
      </c>
      <c r="F12" s="685">
        <v>2572</v>
      </c>
      <c r="G12" s="684">
        <v>22.562277580071175</v>
      </c>
      <c r="H12" s="685">
        <v>2916</v>
      </c>
      <c r="I12" s="684">
        <v>8.1748856126080334</v>
      </c>
      <c r="J12" s="685">
        <v>4487</v>
      </c>
      <c r="K12" s="684">
        <v>24.789018810371125</v>
      </c>
      <c r="L12" s="685">
        <v>805</v>
      </c>
      <c r="M12" s="684">
        <v>8.8764616166751402</v>
      </c>
      <c r="N12" s="685">
        <v>75</v>
      </c>
      <c r="O12" s="684">
        <v>1.4234875444839858</v>
      </c>
      <c r="P12" s="685">
        <v>1359</v>
      </c>
      <c r="Q12" s="684">
        <v>5.2567361464158617</v>
      </c>
      <c r="R12" s="685">
        <v>4736</v>
      </c>
      <c r="S12" s="684">
        <v>28.917132689374682</v>
      </c>
      <c r="T12" s="685">
        <v>8</v>
      </c>
      <c r="U12" s="684">
        <v>0</v>
      </c>
      <c r="V12" s="836">
        <f t="shared" si="0"/>
        <v>16958</v>
      </c>
      <c r="W12" s="684">
        <f t="shared" si="0"/>
        <v>100.00000000000001</v>
      </c>
      <c r="X12" s="678"/>
      <c r="Y12" s="837">
        <f t="shared" si="1"/>
        <v>1.2820745444923263</v>
      </c>
    </row>
    <row r="13" spans="2:30" s="633" customFormat="1" ht="18" customHeight="1" x14ac:dyDescent="0.2">
      <c r="B13" s="682" t="s">
        <v>38</v>
      </c>
      <c r="D13" s="835">
        <v>12489</v>
      </c>
      <c r="F13" s="683">
        <v>3374</v>
      </c>
      <c r="G13" s="684">
        <v>21.067835441777071</v>
      </c>
      <c r="H13" s="683">
        <v>7872</v>
      </c>
      <c r="I13" s="684">
        <v>23.637812531128599</v>
      </c>
      <c r="J13" s="683">
        <v>728</v>
      </c>
      <c r="K13" s="684">
        <v>3.117840422352824</v>
      </c>
      <c r="L13" s="683">
        <v>186</v>
      </c>
      <c r="M13" s="684">
        <v>1.8926187867317461</v>
      </c>
      <c r="N13" s="683">
        <v>5</v>
      </c>
      <c r="O13" s="684">
        <v>0.28887339376431914</v>
      </c>
      <c r="P13" s="683">
        <v>38</v>
      </c>
      <c r="Q13" s="684">
        <v>0.29883454527343362</v>
      </c>
      <c r="R13" s="683">
        <v>10666</v>
      </c>
      <c r="S13" s="684">
        <v>49.696184878972012</v>
      </c>
      <c r="T13" s="683">
        <v>0</v>
      </c>
      <c r="U13" s="684">
        <v>0</v>
      </c>
      <c r="V13" s="836">
        <f t="shared" si="0"/>
        <v>22869</v>
      </c>
      <c r="W13" s="684">
        <f t="shared" si="0"/>
        <v>100</v>
      </c>
      <c r="X13" s="678"/>
      <c r="Y13" s="837">
        <f t="shared" si="1"/>
        <v>1.8311313956281527</v>
      </c>
    </row>
    <row r="14" spans="2:30" s="633" customFormat="1" ht="18" customHeight="1" x14ac:dyDescent="0.2">
      <c r="B14" s="682" t="s">
        <v>6</v>
      </c>
      <c r="D14" s="835">
        <v>13581</v>
      </c>
      <c r="F14" s="683">
        <v>669</v>
      </c>
      <c r="G14" s="684">
        <v>1.1223131063344112</v>
      </c>
      <c r="H14" s="683">
        <v>1022</v>
      </c>
      <c r="I14" s="684">
        <v>5.0218755944455014</v>
      </c>
      <c r="J14" s="683">
        <v>402</v>
      </c>
      <c r="K14" s="684">
        <v>0</v>
      </c>
      <c r="L14" s="683">
        <v>2257</v>
      </c>
      <c r="M14" s="684">
        <v>29.922008750237779</v>
      </c>
      <c r="N14" s="683">
        <v>80</v>
      </c>
      <c r="O14" s="684">
        <v>2.4538710291040515</v>
      </c>
      <c r="P14" s="683">
        <v>5948</v>
      </c>
      <c r="Q14" s="684">
        <v>21.742438653224273</v>
      </c>
      <c r="R14" s="683">
        <v>5361</v>
      </c>
      <c r="S14" s="684">
        <v>39.737492866653987</v>
      </c>
      <c r="T14" s="683">
        <v>0</v>
      </c>
      <c r="U14" s="684">
        <v>0</v>
      </c>
      <c r="V14" s="836">
        <f t="shared" si="0"/>
        <v>15739</v>
      </c>
      <c r="W14" s="684">
        <f t="shared" si="0"/>
        <v>100</v>
      </c>
      <c r="X14" s="678"/>
      <c r="Y14" s="837">
        <f t="shared" si="1"/>
        <v>1.1588984610853399</v>
      </c>
    </row>
    <row r="15" spans="2:30" s="633" customFormat="1" ht="18" customHeight="1" x14ac:dyDescent="0.2">
      <c r="B15" s="682" t="s">
        <v>5</v>
      </c>
      <c r="D15" s="835">
        <v>4763</v>
      </c>
      <c r="F15" s="685">
        <v>743</v>
      </c>
      <c r="G15" s="684">
        <v>0</v>
      </c>
      <c r="H15" s="685">
        <v>1617</v>
      </c>
      <c r="I15" s="684">
        <v>19.530493707647629</v>
      </c>
      <c r="J15" s="685">
        <v>447</v>
      </c>
      <c r="K15" s="684">
        <v>7.5750242013552755</v>
      </c>
      <c r="L15" s="685">
        <v>605</v>
      </c>
      <c r="M15" s="684">
        <v>11.302032913843176</v>
      </c>
      <c r="N15" s="685">
        <v>48</v>
      </c>
      <c r="O15" s="684">
        <v>2.1539206195546949</v>
      </c>
      <c r="P15" s="685">
        <v>0</v>
      </c>
      <c r="Q15" s="684">
        <v>0</v>
      </c>
      <c r="R15" s="685">
        <v>3247</v>
      </c>
      <c r="S15" s="684">
        <v>59.438528557599227</v>
      </c>
      <c r="T15" s="685">
        <v>0</v>
      </c>
      <c r="U15" s="684">
        <v>0</v>
      </c>
      <c r="V15" s="836">
        <f t="shared" si="0"/>
        <v>6707</v>
      </c>
      <c r="W15" s="684">
        <f t="shared" si="0"/>
        <v>100</v>
      </c>
      <c r="X15" s="678"/>
      <c r="Y15" s="837">
        <f t="shared" si="1"/>
        <v>1.4081461263909301</v>
      </c>
    </row>
    <row r="16" spans="2:30" s="744" customFormat="1" ht="18" customHeight="1" x14ac:dyDescent="0.2">
      <c r="B16" s="838" t="s">
        <v>4</v>
      </c>
      <c r="D16" s="839">
        <v>49097</v>
      </c>
      <c r="E16" s="822"/>
      <c r="F16" s="840">
        <v>3516</v>
      </c>
      <c r="G16" s="841">
        <v>7.7071171283070425</v>
      </c>
      <c r="H16" s="840">
        <v>15535</v>
      </c>
      <c r="I16" s="841">
        <v>15.824121227176748</v>
      </c>
      <c r="J16" s="840">
        <v>10728</v>
      </c>
      <c r="K16" s="841">
        <v>26.553637229329691</v>
      </c>
      <c r="L16" s="840">
        <v>3525</v>
      </c>
      <c r="M16" s="841">
        <v>6.8666418250320875</v>
      </c>
      <c r="N16" s="840">
        <v>4</v>
      </c>
      <c r="O16" s="841">
        <v>1.1427151906595454</v>
      </c>
      <c r="P16" s="840">
        <v>20735</v>
      </c>
      <c r="Q16" s="841">
        <v>25.539270483997846</v>
      </c>
      <c r="R16" s="840">
        <v>12749</v>
      </c>
      <c r="S16" s="841">
        <v>15.629528422970232</v>
      </c>
      <c r="T16" s="840">
        <v>1053</v>
      </c>
      <c r="U16" s="841">
        <v>0.73696849252680829</v>
      </c>
      <c r="V16" s="842">
        <f t="shared" si="0"/>
        <v>67845</v>
      </c>
      <c r="W16" s="841">
        <f t="shared" si="0"/>
        <v>100</v>
      </c>
      <c r="X16" s="843"/>
      <c r="Y16" s="837">
        <f t="shared" si="1"/>
        <v>1.381856325233721</v>
      </c>
    </row>
    <row r="17" spans="2:25" s="744" customFormat="1" ht="18" customHeight="1" x14ac:dyDescent="0.2">
      <c r="B17" s="838" t="s">
        <v>40</v>
      </c>
      <c r="D17" s="839">
        <v>27112</v>
      </c>
      <c r="E17" s="822"/>
      <c r="F17" s="840">
        <v>4068</v>
      </c>
      <c r="G17" s="841">
        <v>13.305587605076644</v>
      </c>
      <c r="H17" s="840">
        <v>15806</v>
      </c>
      <c r="I17" s="841">
        <v>29.339047305093128</v>
      </c>
      <c r="J17" s="840">
        <v>8190</v>
      </c>
      <c r="K17" s="841">
        <v>36.084555793637712</v>
      </c>
      <c r="L17" s="840">
        <v>989</v>
      </c>
      <c r="M17" s="841">
        <v>3.7127080929619254</v>
      </c>
      <c r="N17" s="840">
        <v>1487</v>
      </c>
      <c r="O17" s="841">
        <v>5.6576561727377612</v>
      </c>
      <c r="P17" s="840">
        <v>3095</v>
      </c>
      <c r="Q17" s="841">
        <v>8.2330641173561894</v>
      </c>
      <c r="R17" s="840">
        <v>2935</v>
      </c>
      <c r="S17" s="841">
        <v>3.6302950387341353</v>
      </c>
      <c r="T17" s="840">
        <v>3</v>
      </c>
      <c r="U17" s="841">
        <v>3.708587440250536E-2</v>
      </c>
      <c r="V17" s="842">
        <f t="shared" si="0"/>
        <v>36573</v>
      </c>
      <c r="W17" s="841">
        <f t="shared" si="0"/>
        <v>100</v>
      </c>
      <c r="X17" s="843"/>
      <c r="Y17" s="837">
        <f t="shared" si="1"/>
        <v>1.3489598701681913</v>
      </c>
    </row>
    <row r="18" spans="2:25" s="744" customFormat="1" ht="18" customHeight="1" x14ac:dyDescent="0.2">
      <c r="B18" s="838" t="s">
        <v>41</v>
      </c>
      <c r="D18" s="839">
        <v>85449</v>
      </c>
      <c r="E18" s="822"/>
      <c r="F18" s="840">
        <v>2</v>
      </c>
      <c r="G18" s="841">
        <v>0.11792867955081494</v>
      </c>
      <c r="H18" s="840">
        <v>17182</v>
      </c>
      <c r="I18" s="841">
        <v>17.203506178054706</v>
      </c>
      <c r="J18" s="840">
        <v>14786</v>
      </c>
      <c r="K18" s="841">
        <v>23.951842855634176</v>
      </c>
      <c r="L18" s="840">
        <v>3202</v>
      </c>
      <c r="M18" s="841">
        <v>4.6309008343014044</v>
      </c>
      <c r="N18" s="840">
        <v>3165</v>
      </c>
      <c r="O18" s="841">
        <v>4.7998732706727214</v>
      </c>
      <c r="P18" s="840">
        <v>6110</v>
      </c>
      <c r="Q18" s="841">
        <v>6.3575879184707995</v>
      </c>
      <c r="R18" s="840">
        <v>58254</v>
      </c>
      <c r="S18" s="841">
        <v>42.934840004224313</v>
      </c>
      <c r="T18" s="840">
        <v>6</v>
      </c>
      <c r="U18" s="841">
        <v>3.5202590910691028E-3</v>
      </c>
      <c r="V18" s="842">
        <f t="shared" si="0"/>
        <v>102707</v>
      </c>
      <c r="W18" s="841">
        <f t="shared" si="0"/>
        <v>100.00000000000001</v>
      </c>
      <c r="X18" s="843"/>
      <c r="Y18" s="837">
        <f t="shared" si="1"/>
        <v>1.2019684256105982</v>
      </c>
    </row>
    <row r="19" spans="2:25" s="744" customFormat="1" ht="18" customHeight="1" x14ac:dyDescent="0.2">
      <c r="B19" s="838" t="s">
        <v>3</v>
      </c>
      <c r="D19" s="839">
        <v>52397</v>
      </c>
      <c r="E19" s="822"/>
      <c r="F19" s="840">
        <v>1260</v>
      </c>
      <c r="G19" s="841">
        <v>2.6363906960921888</v>
      </c>
      <c r="H19" s="840">
        <v>34003</v>
      </c>
      <c r="I19" s="841">
        <v>2.1814006888633752</v>
      </c>
      <c r="J19" s="840">
        <v>2787</v>
      </c>
      <c r="K19" s="841">
        <v>0.29340477101671131</v>
      </c>
      <c r="L19" s="840">
        <v>2194</v>
      </c>
      <c r="M19" s="841">
        <v>6.7525619764425731</v>
      </c>
      <c r="N19" s="840">
        <v>936</v>
      </c>
      <c r="O19" s="841">
        <v>4.8262958710719905</v>
      </c>
      <c r="P19" s="840">
        <v>7214</v>
      </c>
      <c r="Q19" s="841">
        <v>19.628353956712164</v>
      </c>
      <c r="R19" s="840">
        <v>34928</v>
      </c>
      <c r="S19" s="841">
        <v>63.673087553684567</v>
      </c>
      <c r="T19" s="840">
        <v>121</v>
      </c>
      <c r="U19" s="841">
        <v>8.5044861164264157E-3</v>
      </c>
      <c r="V19" s="842">
        <f t="shared" si="0"/>
        <v>83443</v>
      </c>
      <c r="W19" s="841">
        <f t="shared" si="0"/>
        <v>99.999999999999986</v>
      </c>
      <c r="X19" s="843"/>
      <c r="Y19" s="837">
        <f t="shared" si="1"/>
        <v>1.5925148386357997</v>
      </c>
    </row>
    <row r="20" spans="2:25" s="633" customFormat="1" ht="18" customHeight="1" x14ac:dyDescent="0.2">
      <c r="B20" s="838" t="s">
        <v>2</v>
      </c>
      <c r="D20" s="835">
        <v>11774</v>
      </c>
      <c r="F20" s="683">
        <v>941</v>
      </c>
      <c r="G20" s="684">
        <v>8.8888888888888893</v>
      </c>
      <c r="H20" s="683">
        <v>3597</v>
      </c>
      <c r="I20" s="684">
        <v>7.0230607966457024</v>
      </c>
      <c r="J20" s="683">
        <v>444</v>
      </c>
      <c r="K20" s="684">
        <v>5.2725366876310273</v>
      </c>
      <c r="L20" s="683">
        <v>724</v>
      </c>
      <c r="M20" s="684">
        <v>6.6876310272536692</v>
      </c>
      <c r="N20" s="683">
        <v>43</v>
      </c>
      <c r="O20" s="684">
        <v>1.519916142557652</v>
      </c>
      <c r="P20" s="683">
        <v>7108</v>
      </c>
      <c r="Q20" s="684">
        <v>53.574423480083858</v>
      </c>
      <c r="R20" s="683">
        <v>2088</v>
      </c>
      <c r="S20" s="684">
        <v>17.033542976939202</v>
      </c>
      <c r="T20" s="683">
        <v>0</v>
      </c>
      <c r="U20" s="684">
        <v>0</v>
      </c>
      <c r="V20" s="836">
        <f t="shared" si="0"/>
        <v>14945</v>
      </c>
      <c r="W20" s="684">
        <f t="shared" si="0"/>
        <v>100</v>
      </c>
      <c r="X20" s="678"/>
      <c r="Y20" s="837">
        <f t="shared" si="1"/>
        <v>1.2693222354340072</v>
      </c>
    </row>
    <row r="21" spans="2:25" s="633" customFormat="1" ht="18" customHeight="1" x14ac:dyDescent="0.2">
      <c r="B21" s="682" t="s">
        <v>35</v>
      </c>
      <c r="D21" s="835">
        <v>23432</v>
      </c>
      <c r="F21" s="683">
        <v>2300</v>
      </c>
      <c r="G21" s="684">
        <v>9.48509485094851</v>
      </c>
      <c r="H21" s="683">
        <v>5989</v>
      </c>
      <c r="I21" s="684">
        <v>13.467175488081411</v>
      </c>
      <c r="J21" s="683">
        <v>7397</v>
      </c>
      <c r="K21" s="684">
        <v>37.735744704385816</v>
      </c>
      <c r="L21" s="683">
        <v>3774</v>
      </c>
      <c r="M21" s="684">
        <v>10.646535036778939</v>
      </c>
      <c r="N21" s="683">
        <v>156</v>
      </c>
      <c r="O21" s="684">
        <v>5.0992754825507438</v>
      </c>
      <c r="P21" s="683">
        <v>4932</v>
      </c>
      <c r="Q21" s="684">
        <v>7.2838891654222664</v>
      </c>
      <c r="R21" s="683">
        <v>6974</v>
      </c>
      <c r="S21" s="684">
        <v>16.276754604280736</v>
      </c>
      <c r="T21" s="683">
        <v>3</v>
      </c>
      <c r="U21" s="684">
        <v>5.5306675515734748E-3</v>
      </c>
      <c r="V21" s="836">
        <f t="shared" si="0"/>
        <v>31525</v>
      </c>
      <c r="W21" s="684">
        <f t="shared" si="0"/>
        <v>99.999999999999986</v>
      </c>
      <c r="X21" s="678"/>
      <c r="Y21" s="837">
        <f t="shared" si="1"/>
        <v>1.3453823830658929</v>
      </c>
    </row>
    <row r="22" spans="2:25" s="633" customFormat="1" ht="21" customHeight="1" x14ac:dyDescent="0.2">
      <c r="B22" s="682" t="s">
        <v>42</v>
      </c>
      <c r="D22" s="835">
        <v>54127</v>
      </c>
      <c r="F22" s="683">
        <v>900</v>
      </c>
      <c r="G22" s="684">
        <v>0.68948988809615985</v>
      </c>
      <c r="H22" s="683">
        <v>31829</v>
      </c>
      <c r="I22" s="684">
        <v>38.969083568386701</v>
      </c>
      <c r="J22" s="683">
        <v>18197</v>
      </c>
      <c r="K22" s="684">
        <v>31.722065519974926</v>
      </c>
      <c r="L22" s="683">
        <v>3439</v>
      </c>
      <c r="M22" s="684">
        <v>6.2533414449790756</v>
      </c>
      <c r="N22" s="683">
        <v>1320</v>
      </c>
      <c r="O22" s="684">
        <v>2.9736555868960051</v>
      </c>
      <c r="P22" s="683">
        <v>4736</v>
      </c>
      <c r="Q22" s="684">
        <v>4.5664878417491659</v>
      </c>
      <c r="R22" s="683">
        <v>13634</v>
      </c>
      <c r="S22" s="684">
        <v>14.824032594067438</v>
      </c>
      <c r="T22" s="683">
        <v>0</v>
      </c>
      <c r="U22" s="684">
        <v>1.8435558505244917E-3</v>
      </c>
      <c r="V22" s="836">
        <f t="shared" si="0"/>
        <v>74055</v>
      </c>
      <c r="W22" s="684">
        <f t="shared" si="0"/>
        <v>99.999999999999986</v>
      </c>
      <c r="X22" s="678"/>
      <c r="Y22" s="837">
        <f t="shared" si="1"/>
        <v>1.3681711530289873</v>
      </c>
    </row>
    <row r="23" spans="2:25" s="633" customFormat="1" ht="18" customHeight="1" x14ac:dyDescent="0.2">
      <c r="B23" s="682" t="s">
        <v>43</v>
      </c>
      <c r="D23" s="835">
        <v>12982</v>
      </c>
      <c r="F23" s="683">
        <v>489</v>
      </c>
      <c r="G23" s="684">
        <v>5.7716568544995797</v>
      </c>
      <c r="H23" s="683">
        <v>5591</v>
      </c>
      <c r="I23" s="684">
        <v>26.377207737594617</v>
      </c>
      <c r="J23" s="683">
        <v>2053</v>
      </c>
      <c r="K23" s="684">
        <v>6.8544995794785537</v>
      </c>
      <c r="L23" s="683">
        <v>630</v>
      </c>
      <c r="M23" s="684">
        <v>5.6244743481917574</v>
      </c>
      <c r="N23" s="683">
        <v>23</v>
      </c>
      <c r="O23" s="684">
        <v>0.48359966358284273</v>
      </c>
      <c r="P23" s="683">
        <v>208</v>
      </c>
      <c r="Q23" s="684">
        <v>7.0962994112699747</v>
      </c>
      <c r="R23" s="683">
        <v>8385</v>
      </c>
      <c r="S23" s="684">
        <v>47.792262405382672</v>
      </c>
      <c r="T23" s="683">
        <v>1</v>
      </c>
      <c r="U23" s="684">
        <v>0</v>
      </c>
      <c r="V23" s="836">
        <f>F23+H23+J23+L23+N23+P23+R23+T23</f>
        <v>17380</v>
      </c>
      <c r="W23" s="684">
        <f t="shared" si="0"/>
        <v>100</v>
      </c>
      <c r="X23" s="678"/>
      <c r="Y23" s="837">
        <f t="shared" si="1"/>
        <v>1.3387767678323832</v>
      </c>
    </row>
    <row r="24" spans="2:25" s="633" customFormat="1" ht="22.5" customHeight="1" x14ac:dyDescent="0.2">
      <c r="B24" s="682" t="s">
        <v>44</v>
      </c>
      <c r="D24" s="835">
        <v>6757</v>
      </c>
      <c r="F24" s="685">
        <v>1308</v>
      </c>
      <c r="G24" s="686">
        <v>7.9028995279838163</v>
      </c>
      <c r="H24" s="685">
        <v>1989</v>
      </c>
      <c r="I24" s="684">
        <v>17.80175320296696</v>
      </c>
      <c r="J24" s="685">
        <v>653</v>
      </c>
      <c r="K24" s="684">
        <v>7.026298044504383</v>
      </c>
      <c r="L24" s="685">
        <v>249</v>
      </c>
      <c r="M24" s="684">
        <v>1.2946729602157789</v>
      </c>
      <c r="N24" s="685">
        <v>88</v>
      </c>
      <c r="O24" s="684">
        <v>2.4679703304113283</v>
      </c>
      <c r="P24" s="685">
        <v>749</v>
      </c>
      <c r="Q24" s="684">
        <v>3.236682400539447</v>
      </c>
      <c r="R24" s="685">
        <v>5335</v>
      </c>
      <c r="S24" s="684">
        <v>60.229265003371545</v>
      </c>
      <c r="T24" s="685">
        <v>11</v>
      </c>
      <c r="U24" s="684">
        <v>4.0458530006743092E-2</v>
      </c>
      <c r="V24" s="844">
        <f t="shared" si="0"/>
        <v>10382</v>
      </c>
      <c r="W24" s="684">
        <f t="shared" si="0"/>
        <v>99.999999999999986</v>
      </c>
      <c r="X24" s="678"/>
      <c r="Y24" s="837">
        <f t="shared" si="1"/>
        <v>1.5364806866952789</v>
      </c>
    </row>
    <row r="25" spans="2:25" s="633" customFormat="1" ht="18" customHeight="1" x14ac:dyDescent="0.2">
      <c r="B25" s="682" t="s">
        <v>45</v>
      </c>
      <c r="D25" s="835">
        <v>28836</v>
      </c>
      <c r="F25" s="685">
        <v>372</v>
      </c>
      <c r="G25" s="686">
        <v>0.14814347853495555</v>
      </c>
      <c r="H25" s="685">
        <v>12932</v>
      </c>
      <c r="I25" s="684">
        <v>26.640610225052008</v>
      </c>
      <c r="J25" s="685">
        <v>2673</v>
      </c>
      <c r="K25" s="684">
        <v>10.29754775263191</v>
      </c>
      <c r="L25" s="685">
        <v>2551</v>
      </c>
      <c r="M25" s="684">
        <v>7.0888230473428733</v>
      </c>
      <c r="N25" s="685">
        <v>2337</v>
      </c>
      <c r="O25" s="684">
        <v>6.2819138876631158</v>
      </c>
      <c r="P25" s="685">
        <v>35</v>
      </c>
      <c r="Q25" s="684">
        <v>0.15444745634495366</v>
      </c>
      <c r="R25" s="685">
        <v>16718</v>
      </c>
      <c r="S25" s="684">
        <v>42.274475193847316</v>
      </c>
      <c r="T25" s="685">
        <v>2534</v>
      </c>
      <c r="U25" s="684">
        <v>7.1140389585828654</v>
      </c>
      <c r="V25" s="844">
        <f t="shared" si="0"/>
        <v>40152</v>
      </c>
      <c r="W25" s="684">
        <f t="shared" si="0"/>
        <v>100</v>
      </c>
      <c r="X25" s="678"/>
      <c r="Y25" s="837">
        <f t="shared" si="1"/>
        <v>1.3924261339991677</v>
      </c>
    </row>
    <row r="26" spans="2:25" s="633" customFormat="1" ht="18" customHeight="1" x14ac:dyDescent="0.2">
      <c r="B26" s="682" t="s">
        <v>46</v>
      </c>
      <c r="D26" s="835">
        <v>2900</v>
      </c>
      <c r="F26" s="685">
        <v>167</v>
      </c>
      <c r="G26" s="686">
        <v>4.0505508749189891</v>
      </c>
      <c r="H26" s="685">
        <v>1932</v>
      </c>
      <c r="I26" s="684">
        <v>34.348671419313028</v>
      </c>
      <c r="J26" s="685">
        <v>1618</v>
      </c>
      <c r="K26" s="684">
        <v>46.953985742060922</v>
      </c>
      <c r="L26" s="685">
        <v>249</v>
      </c>
      <c r="M26" s="684">
        <v>6.675307841866494</v>
      </c>
      <c r="N26" s="685">
        <v>113</v>
      </c>
      <c r="O26" s="684">
        <v>3.6292935839274141</v>
      </c>
      <c r="P26" s="685">
        <v>28</v>
      </c>
      <c r="Q26" s="684">
        <v>4.2125729099157487</v>
      </c>
      <c r="R26" s="685">
        <v>4</v>
      </c>
      <c r="S26" s="684">
        <v>0.12961762799740764</v>
      </c>
      <c r="T26" s="685">
        <v>0</v>
      </c>
      <c r="U26" s="684">
        <v>0</v>
      </c>
      <c r="V26" s="844">
        <f t="shared" si="0"/>
        <v>4111</v>
      </c>
      <c r="W26" s="684">
        <f t="shared" si="0"/>
        <v>100.00000000000001</v>
      </c>
      <c r="X26" s="678"/>
      <c r="Y26" s="837">
        <f t="shared" si="1"/>
        <v>1.4175862068965517</v>
      </c>
    </row>
    <row r="27" spans="2:25" s="633" customFormat="1" ht="18" customHeight="1" x14ac:dyDescent="0.2">
      <c r="B27" s="682" t="s">
        <v>1</v>
      </c>
      <c r="D27" s="835">
        <v>1119</v>
      </c>
      <c r="F27" s="685">
        <v>262</v>
      </c>
      <c r="G27" s="686">
        <v>16.482582837723026</v>
      </c>
      <c r="H27" s="685">
        <v>318</v>
      </c>
      <c r="I27" s="684">
        <v>25.06372132540357</v>
      </c>
      <c r="J27" s="685">
        <v>481</v>
      </c>
      <c r="K27" s="684">
        <v>33.389974511469838</v>
      </c>
      <c r="L27" s="685">
        <v>18</v>
      </c>
      <c r="M27" s="684">
        <v>2.2090059473237043</v>
      </c>
      <c r="N27" s="685">
        <v>0</v>
      </c>
      <c r="O27" s="684">
        <v>0.16992353440951571</v>
      </c>
      <c r="P27" s="685">
        <v>0</v>
      </c>
      <c r="Q27" s="684">
        <v>8.4961767204757857E-2</v>
      </c>
      <c r="R27" s="685">
        <v>477</v>
      </c>
      <c r="S27" s="684">
        <v>22.59983007646559</v>
      </c>
      <c r="T27" s="685">
        <v>0</v>
      </c>
      <c r="U27" s="684">
        <v>0</v>
      </c>
      <c r="V27" s="836">
        <f t="shared" si="0"/>
        <v>1556</v>
      </c>
      <c r="W27" s="684">
        <f t="shared" si="0"/>
        <v>100</v>
      </c>
      <c r="X27" s="678"/>
      <c r="Y27" s="837">
        <f t="shared" si="1"/>
        <v>1.390527256478999</v>
      </c>
    </row>
    <row r="28" spans="2:25" s="633" customFormat="1" ht="8.25" customHeight="1" x14ac:dyDescent="0.2">
      <c r="B28" s="688"/>
      <c r="D28" s="845"/>
      <c r="F28" s="689"/>
      <c r="G28" s="846"/>
      <c r="H28" s="689"/>
      <c r="I28" s="847"/>
      <c r="J28" s="689"/>
      <c r="K28" s="847"/>
      <c r="L28" s="689"/>
      <c r="M28" s="847"/>
      <c r="N28" s="689"/>
      <c r="O28" s="846"/>
      <c r="P28" s="689"/>
      <c r="Q28" s="846"/>
      <c r="R28" s="689"/>
      <c r="S28" s="846"/>
      <c r="T28" s="689"/>
      <c r="U28" s="846"/>
      <c r="V28" s="691"/>
      <c r="W28" s="847"/>
      <c r="X28" s="678"/>
      <c r="Y28" s="848"/>
    </row>
    <row r="29" spans="2:25" s="633" customFormat="1" ht="3" customHeight="1" x14ac:dyDescent="0.2">
      <c r="B29" s="630"/>
      <c r="C29" s="631"/>
      <c r="D29" s="849"/>
      <c r="E29" s="631"/>
      <c r="F29" s="630"/>
      <c r="G29" s="630"/>
      <c r="H29" s="630"/>
      <c r="I29" s="630"/>
      <c r="J29" s="630"/>
      <c r="K29" s="630"/>
      <c r="L29" s="630"/>
      <c r="M29" s="630"/>
      <c r="N29" s="630"/>
      <c r="O29" s="630"/>
      <c r="P29" s="630"/>
      <c r="Q29" s="630"/>
      <c r="R29" s="630"/>
      <c r="S29" s="630"/>
      <c r="T29" s="630"/>
      <c r="U29" s="630"/>
      <c r="V29" s="850"/>
      <c r="W29" s="630"/>
      <c r="X29" s="630"/>
      <c r="Y29" s="630"/>
    </row>
    <row r="30" spans="2:25" s="920" customFormat="1" ht="20.25" customHeight="1" x14ac:dyDescent="0.2">
      <c r="B30" s="1255" t="s">
        <v>0</v>
      </c>
      <c r="C30" s="1231"/>
      <c r="D30" s="1276">
        <f>SUM(D10:D29)</f>
        <v>494857</v>
      </c>
      <c r="E30" s="1231"/>
      <c r="F30" s="1256">
        <f>SUM(F10:F27)</f>
        <v>24565</v>
      </c>
      <c r="G30" s="1257">
        <f>F30*100/$V30</f>
        <v>3.5579328214776611</v>
      </c>
      <c r="H30" s="1256">
        <f>SUM(H10:H27)</f>
        <v>213505</v>
      </c>
      <c r="I30" s="1257">
        <f>H30*100/$V30</f>
        <v>30.923527256242135</v>
      </c>
      <c r="J30" s="1256">
        <f>SUM(J10:J27)</f>
        <v>134022</v>
      </c>
      <c r="K30" s="1257">
        <f>J30*100/$V30</f>
        <v>19.411409428051254</v>
      </c>
      <c r="L30" s="1256">
        <f>SUM(L10:L27)</f>
        <v>26564</v>
      </c>
      <c r="M30" s="1257">
        <f>L30*100/$V30</f>
        <v>3.8474629541922485</v>
      </c>
      <c r="N30" s="1256">
        <f>SUM(N10:N27)</f>
        <v>10075</v>
      </c>
      <c r="O30" s="1257">
        <f>N30*100/$V30</f>
        <v>1.4592376623809256</v>
      </c>
      <c r="P30" s="1256">
        <f>SUM(P10:P27)</f>
        <v>64035</v>
      </c>
      <c r="Q30" s="1257">
        <f>P30*100/$V30</f>
        <v>9.2746683583684923</v>
      </c>
      <c r="R30" s="1256">
        <f>SUM(R10:R27)</f>
        <v>213923</v>
      </c>
      <c r="S30" s="1257">
        <f>R30*100/$V30</f>
        <v>30.98406932501387</v>
      </c>
      <c r="T30" s="1256">
        <f>SUM(T10:T28)</f>
        <v>3740</v>
      </c>
      <c r="U30" s="1257">
        <f>T30*100/$V30</f>
        <v>0.54169219427341553</v>
      </c>
      <c r="V30" s="1256">
        <f>SUM(V10:V27)</f>
        <v>690429</v>
      </c>
      <c r="W30" s="1257">
        <f>G30+I30+K30+M30+O30+Q30+S30+U30</f>
        <v>99.999999999999986</v>
      </c>
      <c r="X30" s="1273"/>
      <c r="Y30" s="1274">
        <f>(V30/D30)</f>
        <v>1.3952091210187993</v>
      </c>
    </row>
    <row r="31" spans="2:25" s="631" customFormat="1" ht="5.25" customHeight="1" x14ac:dyDescent="0.2">
      <c r="B31" s="644"/>
      <c r="C31" s="645"/>
      <c r="D31" s="646"/>
      <c r="E31" s="645"/>
      <c r="F31" s="646"/>
      <c r="G31" s="851"/>
      <c r="H31" s="646"/>
      <c r="I31" s="851"/>
      <c r="J31" s="646"/>
      <c r="K31" s="851"/>
      <c r="L31" s="646"/>
      <c r="M31" s="851"/>
      <c r="N31" s="646"/>
      <c r="O31" s="851"/>
      <c r="P31" s="646"/>
      <c r="Q31" s="851"/>
      <c r="R31" s="646"/>
      <c r="S31" s="851"/>
      <c r="T31" s="646"/>
      <c r="U31" s="851"/>
      <c r="V31" s="646"/>
      <c r="W31" s="851"/>
      <c r="X31" s="851"/>
      <c r="Y31" s="851"/>
    </row>
    <row r="32" spans="2:25" s="697" customFormat="1" ht="18.75" customHeight="1" x14ac:dyDescent="0.2">
      <c r="B32" s="852" t="s">
        <v>39</v>
      </c>
      <c r="C32" s="853"/>
      <c r="D32" s="853"/>
      <c r="E32" s="853"/>
      <c r="F32" s="853"/>
      <c r="G32" s="853"/>
      <c r="H32" s="853"/>
      <c r="I32" s="853"/>
      <c r="J32" s="853"/>
      <c r="K32" s="853"/>
      <c r="L32" s="853"/>
      <c r="N32" s="853"/>
      <c r="O32" s="853"/>
      <c r="P32" s="853"/>
      <c r="Q32" s="853"/>
      <c r="R32" s="853"/>
      <c r="S32" s="853"/>
      <c r="T32" s="853"/>
      <c r="U32" s="853"/>
      <c r="V32" s="853"/>
      <c r="W32" s="853"/>
    </row>
    <row r="33" spans="2:25" s="854" customFormat="1" x14ac:dyDescent="0.25">
      <c r="B33" s="698" t="s">
        <v>47</v>
      </c>
      <c r="X33" s="697"/>
      <c r="Y33" s="697"/>
    </row>
    <row r="34" spans="2:25" s="854" customFormat="1" x14ac:dyDescent="0.2">
      <c r="X34" s="697"/>
      <c r="Y34" s="697"/>
    </row>
    <row r="35" spans="2:25" s="854" customFormat="1" x14ac:dyDescent="0.2">
      <c r="B35" s="854" t="s">
        <v>39</v>
      </c>
      <c r="D35" s="854" t="e">
        <f>GETPIVOTDATA("Cuenta número de expedientes",#REF!,"CCAA",$B35,"Grado Resuelto",$B$1)</f>
        <v>#REF!</v>
      </c>
      <c r="N35" s="854" t="e">
        <f>GETPIVOTDATA("ID PRESTACION
COUNT",#REF!,"
CCAA",$B35,"
Tipo Prestación",N$1,"Grado Resuelto",$B$1)</f>
        <v>#REF!</v>
      </c>
      <c r="X35" s="697"/>
      <c r="Y35" s="697"/>
    </row>
    <row r="36" spans="2:25" s="854" customFormat="1" x14ac:dyDescent="0.2">
      <c r="B36" s="854" t="s">
        <v>47</v>
      </c>
      <c r="D36" s="855" t="e">
        <f>GETPIVOTDATA("Cuenta número de expedientes",#REF!,"CCAA",$B36,"Grado Resuelto",$B$1)</f>
        <v>#REF!</v>
      </c>
      <c r="N36" s="854" t="e">
        <f>GETPIVOTDATA("ID PRESTACION
COUNT",#REF!,"
CCAA",$B36,"
Tipo Prestación",N$1,"Grado Resuelto",$B$1)</f>
        <v>#REF!</v>
      </c>
      <c r="T36" s="697"/>
      <c r="U36" s="697"/>
    </row>
    <row r="37" spans="2:25" s="822" customFormat="1" x14ac:dyDescent="0.2">
      <c r="T37" s="920"/>
      <c r="U37" s="920"/>
    </row>
    <row r="38" spans="2:25" s="822" customFormat="1" x14ac:dyDescent="0.2">
      <c r="T38" s="920"/>
      <c r="U38" s="920"/>
    </row>
    <row r="39" spans="2:25" s="822" customFormat="1" x14ac:dyDescent="0.2">
      <c r="T39" s="920"/>
      <c r="U39" s="920"/>
    </row>
    <row r="40" spans="2:25" s="822" customFormat="1" x14ac:dyDescent="0.2">
      <c r="T40" s="920"/>
      <c r="U40" s="920"/>
    </row>
    <row r="41" spans="2:25" s="822" customFormat="1" x14ac:dyDescent="0.2">
      <c r="T41" s="920"/>
      <c r="U41" s="920"/>
    </row>
    <row r="42" spans="2:25" s="822" customFormat="1" x14ac:dyDescent="0.2">
      <c r="T42" s="920"/>
      <c r="U42" s="920"/>
    </row>
    <row r="43" spans="2:25" s="822" customFormat="1" x14ac:dyDescent="0.2">
      <c r="T43" s="920"/>
      <c r="U43" s="920"/>
    </row>
    <row r="44" spans="2:25" s="822" customFormat="1" x14ac:dyDescent="0.2">
      <c r="T44" s="920"/>
      <c r="U44" s="920"/>
    </row>
    <row r="45" spans="2:25" s="822" customFormat="1" x14ac:dyDescent="0.2">
      <c r="T45" s="920"/>
      <c r="U45" s="920"/>
    </row>
    <row r="46" spans="2:25" s="822" customFormat="1" x14ac:dyDescent="0.2">
      <c r="T46" s="920"/>
      <c r="U46" s="920"/>
    </row>
    <row r="47" spans="2:25" s="822" customFormat="1" x14ac:dyDescent="0.2">
      <c r="T47" s="920"/>
      <c r="U47" s="920"/>
    </row>
    <row r="48" spans="2:25" s="822" customFormat="1" x14ac:dyDescent="0.2">
      <c r="T48" s="920"/>
      <c r="U48" s="920"/>
    </row>
    <row r="49" spans="20:25" x14ac:dyDescent="0.2">
      <c r="T49" s="734"/>
      <c r="U49" s="734"/>
      <c r="X49" s="615"/>
      <c r="Y49" s="615"/>
    </row>
    <row r="50" spans="20:25" x14ac:dyDescent="0.2">
      <c r="T50" s="734"/>
      <c r="U50" s="734"/>
      <c r="X50" s="615"/>
      <c r="Y50" s="615"/>
    </row>
    <row r="51" spans="20:25" x14ac:dyDescent="0.2">
      <c r="T51" s="734"/>
      <c r="U51" s="734"/>
      <c r="X51" s="615"/>
      <c r="Y51" s="615"/>
    </row>
    <row r="52" spans="20:25" x14ac:dyDescent="0.2">
      <c r="T52" s="734"/>
      <c r="U52" s="734"/>
      <c r="X52" s="615"/>
      <c r="Y52" s="615"/>
    </row>
    <row r="53" spans="20:25" x14ac:dyDescent="0.2">
      <c r="T53" s="734"/>
      <c r="U53" s="734"/>
      <c r="X53" s="615"/>
      <c r="Y53" s="615"/>
    </row>
    <row r="54" spans="20:25" x14ac:dyDescent="0.2">
      <c r="T54" s="734"/>
      <c r="U54" s="734"/>
      <c r="X54" s="615"/>
      <c r="Y54" s="615"/>
    </row>
    <row r="55" spans="20:25" x14ac:dyDescent="0.2">
      <c r="T55" s="734"/>
      <c r="U55" s="734"/>
      <c r="X55" s="615"/>
      <c r="Y55" s="615"/>
    </row>
    <row r="56" spans="20:25" x14ac:dyDescent="0.2">
      <c r="T56" s="734"/>
      <c r="U56" s="734"/>
      <c r="X56" s="615"/>
      <c r="Y56" s="615"/>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89"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45">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22" customWidth="1"/>
    <col min="25" max="25" width="10.42578125" style="22" customWidth="1"/>
    <col min="26" max="26" width="1.42578125" style="1" customWidth="1"/>
    <col min="27" max="16384" width="11.42578125" style="1"/>
  </cols>
  <sheetData>
    <row r="1" spans="2:25" s="2" customFormat="1" ht="9" customHeight="1" x14ac:dyDescent="0.2">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2">
      <c r="B2" s="18"/>
      <c r="C2" s="18"/>
      <c r="D2" s="18"/>
      <c r="E2" s="18"/>
      <c r="F2" s="18"/>
      <c r="G2" s="18"/>
      <c r="H2" s="18"/>
      <c r="I2" s="18"/>
      <c r="J2" s="18"/>
      <c r="K2" s="18"/>
      <c r="X2" s="17"/>
      <c r="Y2" s="17"/>
    </row>
    <row r="3" spans="2:25" s="4" customFormat="1" ht="36.75" customHeight="1" x14ac:dyDescent="0.2">
      <c r="B3" s="1494" t="s">
        <v>416</v>
      </c>
      <c r="C3" s="1494"/>
      <c r="D3" s="1494"/>
      <c r="E3" s="1494"/>
      <c r="F3" s="1494"/>
      <c r="G3" s="1494"/>
      <c r="H3" s="1494"/>
      <c r="I3" s="1494"/>
      <c r="J3" s="1494"/>
      <c r="K3" s="1494"/>
      <c r="L3" s="1494"/>
      <c r="M3" s="1494"/>
      <c r="N3" s="1494"/>
      <c r="O3" s="1494"/>
      <c r="P3" s="1494"/>
      <c r="Q3" s="1494"/>
      <c r="R3" s="1494"/>
      <c r="S3" s="1494"/>
      <c r="T3" s="1494"/>
      <c r="U3" s="1494"/>
      <c r="V3" s="1494"/>
      <c r="W3" s="1494"/>
      <c r="X3" s="1494"/>
      <c r="Y3" s="7"/>
    </row>
    <row r="4" spans="2:25" s="4" customFormat="1" ht="14.25" customHeight="1" x14ac:dyDescent="0.2">
      <c r="B4" s="1415" t="str">
        <f>porsaad!$B$6</f>
        <v>Situación a 31 de julio de 2024</v>
      </c>
      <c r="C4" s="1415"/>
      <c r="D4" s="1415"/>
      <c r="E4" s="1415"/>
      <c r="F4" s="1415"/>
      <c r="G4" s="1415"/>
      <c r="H4" s="1415"/>
      <c r="I4" s="1415"/>
      <c r="J4" s="1415"/>
      <c r="K4" s="1415"/>
      <c r="L4" s="1415"/>
      <c r="M4" s="1415"/>
      <c r="N4" s="1415"/>
      <c r="O4" s="1415"/>
      <c r="P4" s="1415"/>
      <c r="Q4" s="1415"/>
      <c r="R4" s="1415"/>
      <c r="S4" s="1415"/>
      <c r="T4" s="1415"/>
      <c r="U4" s="1415"/>
      <c r="V4" s="1415"/>
      <c r="W4" s="1415"/>
      <c r="X4" s="216"/>
      <c r="Y4" s="5"/>
    </row>
    <row r="5" spans="2:25" s="178" customFormat="1" ht="5.25" customHeight="1" x14ac:dyDescent="0.2">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
      <c r="F6" s="1497" t="s">
        <v>52</v>
      </c>
      <c r="G6" s="1497"/>
      <c r="H6" s="1497"/>
      <c r="I6" s="1497"/>
      <c r="J6" s="1497"/>
      <c r="K6" s="1497"/>
      <c r="L6" s="1497"/>
      <c r="M6" s="1497"/>
      <c r="N6" s="1497"/>
      <c r="O6" s="1497"/>
      <c r="P6" s="1497"/>
      <c r="Q6" s="1497"/>
      <c r="R6" s="1497"/>
      <c r="S6" s="1497"/>
      <c r="T6" s="1497"/>
      <c r="U6" s="1497"/>
      <c r="V6" s="1497"/>
      <c r="W6" s="1497"/>
      <c r="X6" s="154"/>
      <c r="Y6" s="154"/>
    </row>
    <row r="7" spans="2:25" s="133" customFormat="1" ht="64.5" customHeight="1" x14ac:dyDescent="0.2">
      <c r="B7" s="1498" t="s">
        <v>12</v>
      </c>
      <c r="C7" s="155"/>
      <c r="D7" s="156" t="s">
        <v>53</v>
      </c>
      <c r="E7" s="155"/>
      <c r="F7" s="1499" t="s">
        <v>168</v>
      </c>
      <c r="G7" s="1499"/>
      <c r="H7" s="1499" t="s">
        <v>59</v>
      </c>
      <c r="I7" s="1499"/>
      <c r="J7" s="1499" t="s">
        <v>60</v>
      </c>
      <c r="K7" s="1499"/>
      <c r="L7" s="1499" t="s">
        <v>152</v>
      </c>
      <c r="M7" s="1499"/>
      <c r="N7" s="1499" t="s">
        <v>0</v>
      </c>
      <c r="O7" s="1499"/>
      <c r="P7" s="156"/>
      <c r="Q7" s="156" t="s">
        <v>62</v>
      </c>
    </row>
    <row r="8" spans="2:25" s="155" customFormat="1" ht="20.25" customHeight="1" x14ac:dyDescent="0.2">
      <c r="B8" s="1498"/>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
      <c r="B9" s="158"/>
      <c r="C9" s="159"/>
      <c r="D9" s="160"/>
      <c r="E9" s="159"/>
      <c r="F9" s="161"/>
      <c r="G9" s="161"/>
      <c r="H9" s="161"/>
      <c r="I9" s="161"/>
      <c r="J9" s="161"/>
      <c r="K9" s="161"/>
      <c r="L9" s="161"/>
      <c r="M9" s="161"/>
      <c r="N9" s="161"/>
      <c r="O9" s="161"/>
      <c r="P9" s="161"/>
      <c r="Q9" s="161"/>
    </row>
    <row r="10" spans="2:25" s="162" customFormat="1" ht="18" customHeight="1" x14ac:dyDescent="0.2">
      <c r="B10" s="146" t="s">
        <v>8</v>
      </c>
      <c r="C10" s="159"/>
      <c r="D10" s="163">
        <f>'41cbenpreGI'!D10</f>
        <v>80089</v>
      </c>
      <c r="F10" s="164">
        <f>'41cbenpreGI'!F10+'41cbenpreGI'!H10+'41cbenpreGI'!J10+'41cbenpreGI'!L10+'41cbenpreGI'!N10</f>
        <v>105035</v>
      </c>
      <c r="G10" s="165">
        <f t="shared" ref="G10:G27" si="0">F10*100/$N10</f>
        <v>84.845914616906981</v>
      </c>
      <c r="H10" s="164">
        <f>'41cbenpreGI'!P10</f>
        <v>122</v>
      </c>
      <c r="I10" s="165">
        <f t="shared" ref="I10:I27" si="1">H10*100/$N10</f>
        <v>9.8550022214144356E-2</v>
      </c>
      <c r="J10" s="164">
        <f>'41cbenpreGI'!R10</f>
        <v>18638</v>
      </c>
      <c r="K10" s="165">
        <f t="shared" ref="K10:K27" si="2">J10*100/$N10</f>
        <v>15.055535360878872</v>
      </c>
      <c r="L10" s="164">
        <f>'41cbenpreGI'!T10</f>
        <v>0</v>
      </c>
      <c r="M10" s="165">
        <f t="shared" ref="M10:M27" si="3">L10*100/$N10</f>
        <v>0</v>
      </c>
      <c r="N10" s="164">
        <f>F10+H10+J10+L10</f>
        <v>123795</v>
      </c>
      <c r="O10" s="165">
        <f>G10+I10+K10+M10</f>
        <v>100</v>
      </c>
      <c r="P10" s="166"/>
      <c r="Q10" s="166">
        <f t="shared" ref="Q10:Q27" si="4">N10/D10</f>
        <v>1.5457178888486558</v>
      </c>
    </row>
    <row r="11" spans="2:25" s="162" customFormat="1" ht="18" customHeight="1" x14ac:dyDescent="0.2">
      <c r="B11" s="146" t="s">
        <v>7</v>
      </c>
      <c r="C11" s="159"/>
      <c r="D11" s="163">
        <f>'41cbenpreGI'!D11</f>
        <v>14726</v>
      </c>
      <c r="F11" s="164">
        <f>'41cbenpreGI'!F11+'41cbenpreGI'!H11+'41cbenpreGI'!J11+'41cbenpreGI'!L11+'41cbenpreGI'!N11</f>
        <v>9275</v>
      </c>
      <c r="G11" s="165">
        <f t="shared" si="0"/>
        <v>47.112307614161629</v>
      </c>
      <c r="H11" s="164">
        <f>'41cbenpreGI'!P11</f>
        <v>1618</v>
      </c>
      <c r="I11" s="165">
        <f t="shared" si="1"/>
        <v>8.2186214253060399</v>
      </c>
      <c r="J11" s="164">
        <f>'41cbenpreGI'!R11</f>
        <v>8794</v>
      </c>
      <c r="K11" s="165">
        <f t="shared" si="2"/>
        <v>44.669070960532331</v>
      </c>
      <c r="L11" s="164">
        <f>'41cbenpreGI'!T11</f>
        <v>0</v>
      </c>
      <c r="M11" s="165">
        <f t="shared" si="3"/>
        <v>0</v>
      </c>
      <c r="N11" s="164">
        <f t="shared" ref="N11:O27" si="5">F11+H11+J11+L11</f>
        <v>19687</v>
      </c>
      <c r="O11" s="165">
        <f t="shared" si="5"/>
        <v>100</v>
      </c>
      <c r="P11" s="166"/>
      <c r="Q11" s="166">
        <f t="shared" si="4"/>
        <v>1.3368871383946761</v>
      </c>
    </row>
    <row r="12" spans="2:25" s="162" customFormat="1" ht="22.5" customHeight="1" x14ac:dyDescent="0.2">
      <c r="B12" s="146" t="s">
        <v>37</v>
      </c>
      <c r="C12" s="159"/>
      <c r="D12" s="163">
        <f>'41cbenpreGI'!D12</f>
        <v>13227</v>
      </c>
      <c r="F12" s="164">
        <f>'41cbenpreGI'!F12+'41cbenpreGI'!H12+'41cbenpreGI'!J12+'41cbenpreGI'!L12+'41cbenpreGI'!N12</f>
        <v>10855</v>
      </c>
      <c r="G12" s="165">
        <f t="shared" si="0"/>
        <v>64.011086212996815</v>
      </c>
      <c r="H12" s="164">
        <f>'41cbenpreGI'!P12</f>
        <v>1359</v>
      </c>
      <c r="I12" s="165">
        <f t="shared" si="1"/>
        <v>8.0139167354640879</v>
      </c>
      <c r="J12" s="164">
        <f>'41cbenpreGI'!R12</f>
        <v>4736</v>
      </c>
      <c r="K12" s="165">
        <f t="shared" si="2"/>
        <v>27.927821677084562</v>
      </c>
      <c r="L12" s="164">
        <f>'41cbenpreGI'!T12</f>
        <v>8</v>
      </c>
      <c r="M12" s="165">
        <f t="shared" si="3"/>
        <v>4.7175374454534735E-2</v>
      </c>
      <c r="N12" s="164">
        <f t="shared" si="5"/>
        <v>16958</v>
      </c>
      <c r="O12" s="165">
        <f t="shared" si="5"/>
        <v>100.00000000000001</v>
      </c>
      <c r="P12" s="166"/>
      <c r="Q12" s="166">
        <f t="shared" si="4"/>
        <v>1.2820745444923263</v>
      </c>
    </row>
    <row r="13" spans="2:25" s="162" customFormat="1" ht="18" customHeight="1" x14ac:dyDescent="0.2">
      <c r="B13" s="146" t="s">
        <v>38</v>
      </c>
      <c r="C13" s="159"/>
      <c r="D13" s="163">
        <f>'41cbenpreGI'!D13</f>
        <v>12489</v>
      </c>
      <c r="F13" s="164">
        <f>'41cbenpreGI'!F13+'41cbenpreGI'!H13+'41cbenpreGI'!J13+'41cbenpreGI'!L13+'41cbenpreGI'!N13</f>
        <v>12165</v>
      </c>
      <c r="G13" s="165">
        <f t="shared" si="0"/>
        <v>53.194280467007736</v>
      </c>
      <c r="H13" s="164">
        <f>'41cbenpreGI'!P13</f>
        <v>38</v>
      </c>
      <c r="I13" s="165">
        <f t="shared" si="1"/>
        <v>0.1661638025274389</v>
      </c>
      <c r="J13" s="164">
        <f>'41cbenpreGI'!R13</f>
        <v>10666</v>
      </c>
      <c r="K13" s="165">
        <f t="shared" si="2"/>
        <v>46.639555730464821</v>
      </c>
      <c r="L13" s="164">
        <f>'41cbenpreGI'!T13</f>
        <v>0</v>
      </c>
      <c r="M13" s="165">
        <f t="shared" si="3"/>
        <v>0</v>
      </c>
      <c r="N13" s="164">
        <f t="shared" si="5"/>
        <v>22869</v>
      </c>
      <c r="O13" s="165">
        <f t="shared" si="5"/>
        <v>100</v>
      </c>
      <c r="P13" s="166"/>
      <c r="Q13" s="166">
        <f t="shared" si="4"/>
        <v>1.8311313956281527</v>
      </c>
    </row>
    <row r="14" spans="2:25" s="162" customFormat="1" ht="18" customHeight="1" x14ac:dyDescent="0.2">
      <c r="B14" s="146" t="s">
        <v>6</v>
      </c>
      <c r="C14" s="159"/>
      <c r="D14" s="163">
        <f>'41cbenpreGI'!D14</f>
        <v>13581</v>
      </c>
      <c r="F14" s="164">
        <f>'41cbenpreGI'!F14+'41cbenpreGI'!H14+'41cbenpreGI'!J14+'41cbenpreGI'!L14+'41cbenpreGI'!N14</f>
        <v>4430</v>
      </c>
      <c r="G14" s="165">
        <f t="shared" si="0"/>
        <v>28.146642099243916</v>
      </c>
      <c r="H14" s="164">
        <f>'41cbenpreGI'!P14</f>
        <v>5948</v>
      </c>
      <c r="I14" s="165">
        <f t="shared" si="1"/>
        <v>37.791473410000634</v>
      </c>
      <c r="J14" s="164">
        <f>'41cbenpreGI'!R14</f>
        <v>5361</v>
      </c>
      <c r="K14" s="165">
        <f t="shared" si="2"/>
        <v>34.061884490755446</v>
      </c>
      <c r="L14" s="164">
        <f>'41cbenpreGI'!T14</f>
        <v>0</v>
      </c>
      <c r="M14" s="165">
        <f t="shared" si="3"/>
        <v>0</v>
      </c>
      <c r="N14" s="164">
        <f t="shared" si="5"/>
        <v>15739</v>
      </c>
      <c r="O14" s="165">
        <f t="shared" si="5"/>
        <v>100</v>
      </c>
      <c r="P14" s="166"/>
      <c r="Q14" s="166">
        <f t="shared" si="4"/>
        <v>1.1588984610853399</v>
      </c>
    </row>
    <row r="15" spans="2:25" s="162" customFormat="1" ht="18" customHeight="1" x14ac:dyDescent="0.2">
      <c r="B15" s="146" t="s">
        <v>5</v>
      </c>
      <c r="C15" s="159"/>
      <c r="D15" s="163">
        <f>'41cbenpreGI'!D15</f>
        <v>4763</v>
      </c>
      <c r="F15" s="164">
        <f>'41cbenpreGI'!F15+'41cbenpreGI'!H15+'41cbenpreGI'!J15+'41cbenpreGI'!L15+'41cbenpreGI'!N15</f>
        <v>3460</v>
      </c>
      <c r="G15" s="165">
        <f t="shared" si="0"/>
        <v>51.587893245862531</v>
      </c>
      <c r="H15" s="164">
        <f>'41cbenpreGI'!P15</f>
        <v>0</v>
      </c>
      <c r="I15" s="165">
        <f t="shared" si="1"/>
        <v>0</v>
      </c>
      <c r="J15" s="164">
        <f>'41cbenpreGI'!R15</f>
        <v>3247</v>
      </c>
      <c r="K15" s="165">
        <f t="shared" si="2"/>
        <v>48.412106754137469</v>
      </c>
      <c r="L15" s="164">
        <f>'41cbenpreGI'!T15</f>
        <v>0</v>
      </c>
      <c r="M15" s="165">
        <f t="shared" si="3"/>
        <v>0</v>
      </c>
      <c r="N15" s="164">
        <f t="shared" si="5"/>
        <v>6707</v>
      </c>
      <c r="O15" s="165">
        <f t="shared" si="5"/>
        <v>100</v>
      </c>
      <c r="P15" s="166"/>
      <c r="Q15" s="166">
        <f t="shared" si="4"/>
        <v>1.4081461263909301</v>
      </c>
    </row>
    <row r="16" spans="2:25" s="162" customFormat="1" ht="18" customHeight="1" x14ac:dyDescent="0.2">
      <c r="B16" s="146" t="s">
        <v>4</v>
      </c>
      <c r="C16" s="159"/>
      <c r="D16" s="163">
        <f>'41cbenpreGI'!D16</f>
        <v>49097</v>
      </c>
      <c r="F16" s="164">
        <f>'41cbenpreGI'!F16+'41cbenpreGI'!H16+'41cbenpreGI'!J16+'41cbenpreGI'!L16+'41cbenpreGI'!N16</f>
        <v>33308</v>
      </c>
      <c r="G16" s="165">
        <f t="shared" si="0"/>
        <v>49.094258972658267</v>
      </c>
      <c r="H16" s="164">
        <f>'41cbenpreGI'!P16</f>
        <v>20735</v>
      </c>
      <c r="I16" s="165">
        <f t="shared" si="1"/>
        <v>30.562311150416392</v>
      </c>
      <c r="J16" s="164">
        <f>'41cbenpreGI'!R16</f>
        <v>12749</v>
      </c>
      <c r="K16" s="165">
        <f t="shared" si="2"/>
        <v>18.791362664897928</v>
      </c>
      <c r="L16" s="164">
        <f>'41cbenpreGI'!T16</f>
        <v>1053</v>
      </c>
      <c r="M16" s="165">
        <f t="shared" si="3"/>
        <v>1.5520672120274155</v>
      </c>
      <c r="N16" s="164">
        <f t="shared" si="5"/>
        <v>67845</v>
      </c>
      <c r="O16" s="165">
        <f t="shared" si="5"/>
        <v>100</v>
      </c>
      <c r="P16" s="166"/>
      <c r="Q16" s="166">
        <f t="shared" si="4"/>
        <v>1.381856325233721</v>
      </c>
    </row>
    <row r="17" spans="2:25" s="162" customFormat="1" ht="18" customHeight="1" x14ac:dyDescent="0.2">
      <c r="B17" s="146" t="s">
        <v>40</v>
      </c>
      <c r="C17" s="159"/>
      <c r="D17" s="163">
        <f>'41cbenpreGI'!D17</f>
        <v>27112</v>
      </c>
      <c r="F17" s="164">
        <f>'41cbenpreGI'!F17+'41cbenpreGI'!H17+'41cbenpreGI'!J17+'41cbenpreGI'!L17+'41cbenpreGI'!N17</f>
        <v>30540</v>
      </c>
      <c r="G17" s="165">
        <f t="shared" si="0"/>
        <v>83.504224427856613</v>
      </c>
      <c r="H17" s="164">
        <f>'41cbenpreGI'!P17</f>
        <v>3095</v>
      </c>
      <c r="I17" s="165">
        <f t="shared" si="1"/>
        <v>8.4625270007929352</v>
      </c>
      <c r="J17" s="164">
        <f>'41cbenpreGI'!R17</f>
        <v>2935</v>
      </c>
      <c r="K17" s="165">
        <f t="shared" si="2"/>
        <v>8.0250457988133324</v>
      </c>
      <c r="L17" s="164">
        <f>'41cbenpreGI'!T17</f>
        <v>3</v>
      </c>
      <c r="M17" s="165">
        <f t="shared" si="3"/>
        <v>8.2027725371175454E-3</v>
      </c>
      <c r="N17" s="164">
        <f t="shared" si="5"/>
        <v>36573</v>
      </c>
      <c r="O17" s="165">
        <f t="shared" si="5"/>
        <v>100</v>
      </c>
      <c r="P17" s="166"/>
      <c r="Q17" s="166">
        <f t="shared" si="4"/>
        <v>1.3489598701681913</v>
      </c>
    </row>
    <row r="18" spans="2:25" s="162" customFormat="1" ht="18" customHeight="1" x14ac:dyDescent="0.2">
      <c r="B18" s="146" t="s">
        <v>41</v>
      </c>
      <c r="C18" s="159"/>
      <c r="D18" s="163">
        <f>'41cbenpreGI'!D18</f>
        <v>85449</v>
      </c>
      <c r="F18" s="164">
        <f>'41cbenpreGI'!F18+'41cbenpreGI'!H18+'41cbenpreGI'!J18+'41cbenpreGI'!L18+'41cbenpreGI'!N18</f>
        <v>38337</v>
      </c>
      <c r="G18" s="165">
        <f t="shared" si="0"/>
        <v>37.326569756686496</v>
      </c>
      <c r="H18" s="164">
        <f>'41cbenpreGI'!P18</f>
        <v>6110</v>
      </c>
      <c r="I18" s="165">
        <f t="shared" si="1"/>
        <v>5.9489616092379292</v>
      </c>
      <c r="J18" s="164">
        <f>'41cbenpreGI'!R18</f>
        <v>58254</v>
      </c>
      <c r="K18" s="165">
        <f t="shared" si="2"/>
        <v>56.718626773248175</v>
      </c>
      <c r="L18" s="164">
        <f>'41cbenpreGI'!T18</f>
        <v>6</v>
      </c>
      <c r="M18" s="165">
        <f t="shared" si="3"/>
        <v>5.8418608274022222E-3</v>
      </c>
      <c r="N18" s="164">
        <f t="shared" si="5"/>
        <v>102707</v>
      </c>
      <c r="O18" s="165">
        <f t="shared" si="5"/>
        <v>100</v>
      </c>
      <c r="P18" s="166"/>
      <c r="Q18" s="166">
        <f t="shared" si="4"/>
        <v>1.2019684256105982</v>
      </c>
    </row>
    <row r="19" spans="2:25" s="162" customFormat="1" ht="18" customHeight="1" x14ac:dyDescent="0.2">
      <c r="B19" s="146" t="s">
        <v>3</v>
      </c>
      <c r="C19" s="159"/>
      <c r="D19" s="163">
        <f>'41cbenpreGI'!D19</f>
        <v>52397</v>
      </c>
      <c r="F19" s="164">
        <f>'41cbenpreGI'!F19+'41cbenpreGI'!H19+'41cbenpreGI'!J19+'41cbenpreGI'!L19+'41cbenpreGI'!N19</f>
        <v>41180</v>
      </c>
      <c r="G19" s="165">
        <f t="shared" si="0"/>
        <v>49.351054012919001</v>
      </c>
      <c r="H19" s="164">
        <f>'41cbenpreGI'!P19</f>
        <v>7214</v>
      </c>
      <c r="I19" s="165">
        <f>H19*100/$N19</f>
        <v>8.6454226238270433</v>
      </c>
      <c r="J19" s="164">
        <f>'41cbenpreGI'!R19</f>
        <v>34928</v>
      </c>
      <c r="K19" s="165">
        <f>J19*100/$N19</f>
        <v>41.858514195318961</v>
      </c>
      <c r="L19" s="164">
        <f>'41cbenpreGI'!T19</f>
        <v>121</v>
      </c>
      <c r="M19" s="165">
        <f t="shared" si="3"/>
        <v>0.14500916793499755</v>
      </c>
      <c r="N19" s="164">
        <f t="shared" si="5"/>
        <v>83443</v>
      </c>
      <c r="O19" s="165">
        <f t="shared" si="5"/>
        <v>100</v>
      </c>
      <c r="P19" s="166"/>
      <c r="Q19" s="166">
        <f t="shared" si="4"/>
        <v>1.5925148386357997</v>
      </c>
    </row>
    <row r="20" spans="2:25" s="162" customFormat="1" ht="18" customHeight="1" x14ac:dyDescent="0.2">
      <c r="B20" s="146" t="s">
        <v>2</v>
      </c>
      <c r="C20" s="159"/>
      <c r="D20" s="163">
        <f>'41cbenpreGI'!D20</f>
        <v>11774</v>
      </c>
      <c r="F20" s="164">
        <f>'41cbenpreGI'!F20+'41cbenpreGI'!H20+'41cbenpreGI'!J20+'41cbenpreGI'!L20+'41cbenpreGI'!N20</f>
        <v>5749</v>
      </c>
      <c r="G20" s="165">
        <f t="shared" si="0"/>
        <v>38.467714954834392</v>
      </c>
      <c r="H20" s="164">
        <f>'41cbenpreGI'!P20</f>
        <v>7108</v>
      </c>
      <c r="I20" s="165">
        <f>H20*100/$N20</f>
        <v>47.561057209769153</v>
      </c>
      <c r="J20" s="164">
        <f>'41cbenpreGI'!R20</f>
        <v>2088</v>
      </c>
      <c r="K20" s="165">
        <f>J20*100/$N20</f>
        <v>13.971227835396453</v>
      </c>
      <c r="L20" s="164">
        <f>'41cbenpreGI'!T20</f>
        <v>0</v>
      </c>
      <c r="M20" s="165">
        <f t="shared" si="3"/>
        <v>0</v>
      </c>
      <c r="N20" s="164">
        <f t="shared" si="5"/>
        <v>14945</v>
      </c>
      <c r="O20" s="165">
        <f t="shared" si="5"/>
        <v>99.999999999999986</v>
      </c>
      <c r="P20" s="166"/>
      <c r="Q20" s="166">
        <f t="shared" si="4"/>
        <v>1.2693222354340072</v>
      </c>
    </row>
    <row r="21" spans="2:25" s="162" customFormat="1" ht="18" customHeight="1" x14ac:dyDescent="0.2">
      <c r="B21" s="146" t="s">
        <v>35</v>
      </c>
      <c r="C21" s="159"/>
      <c r="D21" s="163">
        <f>'41cbenpreGI'!D21</f>
        <v>23432</v>
      </c>
      <c r="F21" s="164">
        <f>'41cbenpreGI'!F21+'41cbenpreGI'!H21+'41cbenpreGI'!J21+'41cbenpreGI'!L21+'41cbenpreGI'!N21</f>
        <v>19616</v>
      </c>
      <c r="G21" s="165">
        <f t="shared" si="0"/>
        <v>62.223632038065027</v>
      </c>
      <c r="H21" s="164">
        <f>'41cbenpreGI'!P21</f>
        <v>4932</v>
      </c>
      <c r="I21" s="165">
        <f>H21*100/$N21</f>
        <v>15.644726407613005</v>
      </c>
      <c r="J21" s="164">
        <f>'41cbenpreGI'!R21</f>
        <v>6974</v>
      </c>
      <c r="K21" s="165">
        <f>J21*100/$N21</f>
        <v>22.122125297383029</v>
      </c>
      <c r="L21" s="164">
        <f>'41cbenpreGI'!T21</f>
        <v>3</v>
      </c>
      <c r="M21" s="165">
        <f t="shared" si="3"/>
        <v>9.5162569389373505E-3</v>
      </c>
      <c r="N21" s="164">
        <f t="shared" si="5"/>
        <v>31525</v>
      </c>
      <c r="O21" s="165">
        <f t="shared" si="5"/>
        <v>99.999999999999986</v>
      </c>
      <c r="P21" s="166"/>
      <c r="Q21" s="166">
        <f t="shared" si="4"/>
        <v>1.3453823830658929</v>
      </c>
    </row>
    <row r="22" spans="2:25" s="162" customFormat="1" ht="21" customHeight="1" x14ac:dyDescent="0.2">
      <c r="B22" s="146" t="s">
        <v>42</v>
      </c>
      <c r="C22" s="159"/>
      <c r="D22" s="163">
        <f>'41cbenpreGI'!D22</f>
        <v>54127</v>
      </c>
      <c r="F22" s="164">
        <f>'41cbenpreGI'!F22+'41cbenpreGI'!H22+'41cbenpreGI'!J22+'41cbenpreGI'!L22+'41cbenpreGI'!N22</f>
        <v>55685</v>
      </c>
      <c r="G22" s="165">
        <f t="shared" si="0"/>
        <v>75.194112483964616</v>
      </c>
      <c r="H22" s="164">
        <f>'41cbenpreGI'!P22</f>
        <v>4736</v>
      </c>
      <c r="I22" s="165">
        <f>H22*100/$N22</f>
        <v>6.3952467760448313</v>
      </c>
      <c r="J22" s="164">
        <f>'41cbenpreGI'!R22</f>
        <v>13634</v>
      </c>
      <c r="K22" s="165">
        <f>J22*100/$N22</f>
        <v>18.410640739990548</v>
      </c>
      <c r="L22" s="164">
        <f>'41cbenpreGI'!T22</f>
        <v>0</v>
      </c>
      <c r="M22" s="165">
        <f t="shared" si="3"/>
        <v>0</v>
      </c>
      <c r="N22" s="164">
        <f t="shared" si="5"/>
        <v>74055</v>
      </c>
      <c r="O22" s="165">
        <f t="shared" si="5"/>
        <v>100</v>
      </c>
      <c r="P22" s="166"/>
      <c r="Q22" s="166">
        <f t="shared" si="4"/>
        <v>1.3681711530289873</v>
      </c>
    </row>
    <row r="23" spans="2:25" s="162" customFormat="1" ht="18" customHeight="1" x14ac:dyDescent="0.2">
      <c r="B23" s="146" t="s">
        <v>43</v>
      </c>
      <c r="C23" s="159"/>
      <c r="D23" s="163">
        <f>'41cbenpreGI'!D23</f>
        <v>12982</v>
      </c>
      <c r="F23" s="164">
        <f>'41cbenpreGI'!F23+'41cbenpreGI'!H23+'41cbenpreGI'!J23+'41cbenpreGI'!L23+'41cbenpreGI'!N23</f>
        <v>8786</v>
      </c>
      <c r="G23" s="165">
        <f t="shared" si="0"/>
        <v>50.552359033371694</v>
      </c>
      <c r="H23" s="164">
        <f>'41cbenpreGI'!P23</f>
        <v>208</v>
      </c>
      <c r="I23" s="165">
        <f>H23*100/$N23</f>
        <v>1.1967779056386652</v>
      </c>
      <c r="J23" s="164">
        <f>'41cbenpreGI'!R23</f>
        <v>8385</v>
      </c>
      <c r="K23" s="165">
        <f>J23*100/$N23</f>
        <v>48.245109321058685</v>
      </c>
      <c r="L23" s="164">
        <f>'41cbenpreGI'!T23</f>
        <v>1</v>
      </c>
      <c r="M23" s="165">
        <f t="shared" si="3"/>
        <v>5.7537399309551211E-3</v>
      </c>
      <c r="N23" s="164">
        <f t="shared" si="5"/>
        <v>17380</v>
      </c>
      <c r="O23" s="165">
        <f t="shared" si="5"/>
        <v>100</v>
      </c>
      <c r="P23" s="166"/>
      <c r="Q23" s="166">
        <f t="shared" si="4"/>
        <v>1.3387767678323832</v>
      </c>
    </row>
    <row r="24" spans="2:25" s="162" customFormat="1" ht="22.5" customHeight="1" x14ac:dyDescent="0.2">
      <c r="B24" s="146" t="s">
        <v>44</v>
      </c>
      <c r="C24" s="159"/>
      <c r="D24" s="163">
        <f>'41cbenpreGI'!D24</f>
        <v>6757</v>
      </c>
      <c r="F24" s="164">
        <f>'41cbenpreGI'!F24+'41cbenpreGI'!H24+'41cbenpreGI'!J24+'41cbenpreGI'!L24+'41cbenpreGI'!N24</f>
        <v>4287</v>
      </c>
      <c r="G24" s="167">
        <f t="shared" si="0"/>
        <v>41.292621845501827</v>
      </c>
      <c r="H24" s="164">
        <f>'41cbenpreGI'!P24</f>
        <v>749</v>
      </c>
      <c r="I24" s="165">
        <f t="shared" si="1"/>
        <v>7.2144095549990368</v>
      </c>
      <c r="J24" s="164">
        <f>'41cbenpreGI'!R24</f>
        <v>5335</v>
      </c>
      <c r="K24" s="165">
        <f t="shared" si="2"/>
        <v>51.387015989212095</v>
      </c>
      <c r="L24" s="164">
        <f>'41cbenpreGI'!T24</f>
        <v>11</v>
      </c>
      <c r="M24" s="165">
        <f t="shared" si="3"/>
        <v>0.10595261028703526</v>
      </c>
      <c r="N24" s="163">
        <f t="shared" si="5"/>
        <v>10382</v>
      </c>
      <c r="O24" s="165">
        <f t="shared" si="5"/>
        <v>100</v>
      </c>
      <c r="P24" s="166"/>
      <c r="Q24" s="166">
        <f t="shared" si="4"/>
        <v>1.5364806866952789</v>
      </c>
    </row>
    <row r="25" spans="2:25" s="162" customFormat="1" ht="18" customHeight="1" x14ac:dyDescent="0.2">
      <c r="B25" s="146" t="s">
        <v>45</v>
      </c>
      <c r="C25" s="159"/>
      <c r="D25" s="163">
        <f>'41cbenpreGI'!D25</f>
        <v>28836</v>
      </c>
      <c r="F25" s="164">
        <f>'41cbenpreGI'!F25+'41cbenpreGI'!H25+'41cbenpreGI'!J25+'41cbenpreGI'!L25+'41cbenpreGI'!N25</f>
        <v>20865</v>
      </c>
      <c r="G25" s="167">
        <f t="shared" si="0"/>
        <v>51.965032875074719</v>
      </c>
      <c r="H25" s="164">
        <f>'41cbenpreGI'!P25</f>
        <v>35</v>
      </c>
      <c r="I25" s="165">
        <f t="shared" si="1"/>
        <v>8.7168758716875877E-2</v>
      </c>
      <c r="J25" s="164">
        <f>'41cbenpreGI'!R25</f>
        <v>16718</v>
      </c>
      <c r="K25" s="165">
        <f t="shared" si="2"/>
        <v>41.636780235106592</v>
      </c>
      <c r="L25" s="164">
        <f>'41cbenpreGI'!T25</f>
        <v>2534</v>
      </c>
      <c r="M25" s="165">
        <f t="shared" si="3"/>
        <v>6.3110181311018128</v>
      </c>
      <c r="N25" s="163">
        <f t="shared" si="5"/>
        <v>40152</v>
      </c>
      <c r="O25" s="165">
        <f t="shared" si="5"/>
        <v>100.00000000000001</v>
      </c>
      <c r="P25" s="166"/>
      <c r="Q25" s="166">
        <f t="shared" si="4"/>
        <v>1.3924261339991677</v>
      </c>
    </row>
    <row r="26" spans="2:25" s="162" customFormat="1" ht="18" customHeight="1" x14ac:dyDescent="0.2">
      <c r="B26" s="146" t="s">
        <v>46</v>
      </c>
      <c r="C26" s="159"/>
      <c r="D26" s="163">
        <f>'41cbenpreGI'!D26</f>
        <v>2900</v>
      </c>
      <c r="F26" s="164">
        <f>'41cbenpreGI'!F26+'41cbenpreGI'!H26+'41cbenpreGI'!J26+'41cbenpreGI'!L26+'41cbenpreGI'!N26</f>
        <v>4079</v>
      </c>
      <c r="G26" s="167">
        <f t="shared" si="0"/>
        <v>99.221600583799557</v>
      </c>
      <c r="H26" s="164">
        <f>'41cbenpreGI'!P26</f>
        <v>28</v>
      </c>
      <c r="I26" s="165">
        <f t="shared" si="1"/>
        <v>0.6810994891753831</v>
      </c>
      <c r="J26" s="164">
        <f>'41cbenpreGI'!R26</f>
        <v>4</v>
      </c>
      <c r="K26" s="165">
        <f t="shared" si="2"/>
        <v>9.729992702505473E-2</v>
      </c>
      <c r="L26" s="164">
        <f>'41cbenpreGI'!T26</f>
        <v>0</v>
      </c>
      <c r="M26" s="165">
        <f t="shared" si="3"/>
        <v>0</v>
      </c>
      <c r="N26" s="163">
        <f t="shared" si="5"/>
        <v>4111</v>
      </c>
      <c r="O26" s="165">
        <f t="shared" si="5"/>
        <v>99.999999999999986</v>
      </c>
      <c r="P26" s="166"/>
      <c r="Q26" s="166">
        <f t="shared" si="4"/>
        <v>1.4175862068965517</v>
      </c>
    </row>
    <row r="27" spans="2:25" s="162" customFormat="1" ht="18" customHeight="1" x14ac:dyDescent="0.2">
      <c r="B27" s="146" t="s">
        <v>1</v>
      </c>
      <c r="C27" s="159"/>
      <c r="D27" s="163">
        <f>'41cbenpreGI'!D27</f>
        <v>1119</v>
      </c>
      <c r="F27" s="164">
        <f>'41cbenpreGI'!F27+'41cbenpreGI'!H27+'41cbenpreGI'!J27+'41cbenpreGI'!L27+'41cbenpreGI'!N27</f>
        <v>1079</v>
      </c>
      <c r="G27" s="167">
        <f t="shared" si="0"/>
        <v>69.344473007712082</v>
      </c>
      <c r="H27" s="164">
        <f>'41cbenpreGI'!P27</f>
        <v>0</v>
      </c>
      <c r="I27" s="165">
        <f t="shared" si="1"/>
        <v>0</v>
      </c>
      <c r="J27" s="164">
        <f>'41cbenpreGI'!R27</f>
        <v>477</v>
      </c>
      <c r="K27" s="165">
        <f t="shared" si="2"/>
        <v>30.655526992287918</v>
      </c>
      <c r="L27" s="164">
        <f>'41cbenpreGI'!T27</f>
        <v>0</v>
      </c>
      <c r="M27" s="165">
        <f t="shared" si="3"/>
        <v>0</v>
      </c>
      <c r="N27" s="164">
        <f t="shared" si="5"/>
        <v>1556</v>
      </c>
      <c r="O27" s="165">
        <f t="shared" si="5"/>
        <v>100</v>
      </c>
      <c r="P27" s="166"/>
      <c r="Q27" s="166">
        <f t="shared" si="4"/>
        <v>1.390527256478999</v>
      </c>
    </row>
    <row r="28" spans="2:25" s="162" customFormat="1" ht="8.25" customHeight="1" x14ac:dyDescent="0.2">
      <c r="B28" s="168"/>
      <c r="C28" s="159"/>
      <c r="D28" s="169"/>
      <c r="F28" s="163"/>
      <c r="G28" s="170"/>
      <c r="H28" s="163"/>
      <c r="I28" s="170"/>
      <c r="J28" s="163"/>
      <c r="K28" s="170"/>
      <c r="L28" s="163"/>
      <c r="M28" s="170"/>
      <c r="N28" s="164"/>
      <c r="O28" s="166"/>
      <c r="P28" s="166"/>
      <c r="Q28" s="170"/>
    </row>
    <row r="29" spans="2:25" s="162" customFormat="1" ht="3" customHeight="1" x14ac:dyDescent="0.2">
      <c r="B29" s="158"/>
      <c r="C29" s="159"/>
      <c r="D29" s="171"/>
      <c r="F29" s="172"/>
      <c r="G29" s="172"/>
      <c r="H29" s="172"/>
      <c r="I29" s="172"/>
      <c r="J29" s="172"/>
      <c r="K29" s="172"/>
      <c r="L29" s="172"/>
      <c r="M29" s="172"/>
      <c r="N29" s="147"/>
      <c r="O29" s="172"/>
      <c r="P29" s="172"/>
      <c r="Q29" s="172"/>
    </row>
    <row r="30" spans="2:25" s="162" customFormat="1" ht="20.25" customHeight="1" x14ac:dyDescent="0.2">
      <c r="B30" s="146" t="s">
        <v>0</v>
      </c>
      <c r="C30" s="173"/>
      <c r="D30" s="147">
        <f>SUM(D10:D29)</f>
        <v>494857</v>
      </c>
      <c r="E30" s="174"/>
      <c r="F30" s="147">
        <f>SUM(F10:F27)</f>
        <v>408731</v>
      </c>
      <c r="G30" s="175">
        <f>F30*100/$N30</f>
        <v>59.199570122344227</v>
      </c>
      <c r="H30" s="147">
        <f>SUM(H10:H27)</f>
        <v>64035</v>
      </c>
      <c r="I30" s="175">
        <f>H30*100/$N30</f>
        <v>9.2746683583684923</v>
      </c>
      <c r="J30" s="147">
        <f>SUM(J10:J27)</f>
        <v>213923</v>
      </c>
      <c r="K30" s="175">
        <f>J30*100/$N30</f>
        <v>30.98406932501387</v>
      </c>
      <c r="L30" s="147">
        <f>SUM(L10:L28)</f>
        <v>3740</v>
      </c>
      <c r="M30" s="175">
        <f>L30*100/$N30</f>
        <v>0.54169219427341553</v>
      </c>
      <c r="N30" s="147">
        <f>F30+H30+J30+L30</f>
        <v>690429</v>
      </c>
      <c r="O30" s="175">
        <f>G30+I30+K30+M30</f>
        <v>99.999999999999986</v>
      </c>
      <c r="P30" s="176"/>
      <c r="Q30" s="176">
        <f>(N30/D30)</f>
        <v>1.3952091210187993</v>
      </c>
    </row>
    <row r="31" spans="2:25" s="162" customFormat="1" ht="5.25" customHeight="1" x14ac:dyDescent="0.2">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2">
      <c r="B33" s="27" t="s">
        <v>47</v>
      </c>
      <c r="F33" s="25"/>
      <c r="G33" s="25"/>
      <c r="H33" s="25"/>
      <c r="I33" s="25"/>
      <c r="J33" s="25"/>
      <c r="K33" s="25"/>
      <c r="L33" s="25"/>
      <c r="M33" s="25"/>
      <c r="N33" s="25"/>
      <c r="O33" s="25"/>
      <c r="P33" s="25"/>
      <c r="Q33" s="25"/>
      <c r="R33" s="25"/>
      <c r="S33" s="25"/>
      <c r="T33" s="25"/>
      <c r="U33" s="25"/>
    </row>
    <row r="34" spans="2:25" x14ac:dyDescent="0.2">
      <c r="F34" s="14"/>
      <c r="G34" s="14"/>
      <c r="H34" s="14"/>
      <c r="I34" s="14"/>
      <c r="J34" s="14"/>
    </row>
    <row r="36" spans="2:25" x14ac:dyDescent="0.2">
      <c r="D36" s="8"/>
      <c r="T36" s="22"/>
      <c r="U36" s="22"/>
      <c r="X36" s="1"/>
      <c r="Y36" s="1"/>
    </row>
    <row r="37" spans="2:25" x14ac:dyDescent="0.2">
      <c r="T37" s="22"/>
      <c r="U37" s="22"/>
      <c r="X37" s="1"/>
      <c r="Y37" s="1"/>
    </row>
    <row r="38" spans="2:25" x14ac:dyDescent="0.2">
      <c r="T38" s="22"/>
      <c r="U38" s="22"/>
      <c r="X38" s="1"/>
      <c r="Y38" s="1"/>
    </row>
    <row r="39" spans="2:25" x14ac:dyDescent="0.2">
      <c r="T39" s="22"/>
      <c r="U39" s="22"/>
      <c r="X39" s="1"/>
      <c r="Y39" s="1"/>
    </row>
    <row r="40" spans="2:25" x14ac:dyDescent="0.2">
      <c r="T40" s="22"/>
      <c r="U40" s="22"/>
      <c r="X40" s="1"/>
      <c r="Y40" s="1"/>
    </row>
    <row r="41" spans="2:25" x14ac:dyDescent="0.2">
      <c r="T41" s="22"/>
      <c r="U41" s="22"/>
      <c r="X41" s="1"/>
      <c r="Y41" s="1"/>
    </row>
    <row r="42" spans="2:25" x14ac:dyDescent="0.2">
      <c r="T42" s="22"/>
      <c r="U42" s="22"/>
      <c r="X42" s="1"/>
      <c r="Y42" s="1"/>
    </row>
    <row r="43" spans="2:25" x14ac:dyDescent="0.2">
      <c r="T43" s="22"/>
      <c r="U43" s="22"/>
      <c r="X43" s="1"/>
      <c r="Y43" s="1"/>
    </row>
    <row r="44" spans="2:25" x14ac:dyDescent="0.2">
      <c r="T44" s="22"/>
      <c r="U44" s="22"/>
      <c r="X44" s="1"/>
      <c r="Y44" s="1"/>
    </row>
    <row r="45" spans="2:25" x14ac:dyDescent="0.2">
      <c r="T45" s="22"/>
      <c r="U45" s="22"/>
      <c r="X45" s="1"/>
      <c r="Y45" s="1"/>
    </row>
    <row r="46" spans="2:25" x14ac:dyDescent="0.2">
      <c r="T46" s="22"/>
      <c r="U46" s="22"/>
      <c r="X46" s="1"/>
      <c r="Y46" s="1"/>
    </row>
    <row r="47" spans="2:25" x14ac:dyDescent="0.2">
      <c r="T47" s="22"/>
      <c r="U47" s="22"/>
      <c r="X47" s="1"/>
      <c r="Y47" s="1"/>
    </row>
    <row r="48" spans="2:25" x14ac:dyDescent="0.2">
      <c r="T48" s="22"/>
      <c r="U48" s="22"/>
      <c r="X48" s="1"/>
      <c r="Y48" s="1"/>
    </row>
    <row r="49" spans="20:25" x14ac:dyDescent="0.2">
      <c r="T49" s="22"/>
      <c r="U49" s="22"/>
      <c r="X49" s="1"/>
      <c r="Y49" s="1"/>
    </row>
    <row r="50" spans="20:25" x14ac:dyDescent="0.2">
      <c r="T50" s="22"/>
      <c r="U50" s="22"/>
      <c r="X50" s="1"/>
      <c r="Y50" s="1"/>
    </row>
    <row r="51" spans="20:25" x14ac:dyDescent="0.2">
      <c r="T51" s="22"/>
      <c r="U51" s="22"/>
      <c r="X51" s="1"/>
      <c r="Y51" s="1"/>
    </row>
    <row r="52" spans="20:25" x14ac:dyDescent="0.2">
      <c r="T52" s="22"/>
      <c r="U52" s="22"/>
      <c r="X52" s="1"/>
      <c r="Y52" s="1"/>
    </row>
    <row r="53" spans="20:25" x14ac:dyDescent="0.2">
      <c r="T53" s="22"/>
      <c r="U53" s="22"/>
      <c r="X53" s="1"/>
      <c r="Y53" s="1"/>
    </row>
    <row r="54" spans="20:25" x14ac:dyDescent="0.2">
      <c r="T54" s="22"/>
      <c r="U54" s="22"/>
      <c r="X54" s="1"/>
      <c r="Y54" s="1"/>
    </row>
    <row r="55" spans="20:25" x14ac:dyDescent="0.2">
      <c r="T55" s="22"/>
      <c r="U55" s="22"/>
      <c r="X55" s="1"/>
      <c r="Y55" s="1"/>
    </row>
    <row r="56" spans="20:25" x14ac:dyDescent="0.2">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22">
    <tabColor theme="0"/>
    <pageSetUpPr fitToPage="1"/>
  </sheetPr>
  <dimension ref="A1:IZ53"/>
  <sheetViews>
    <sheetView topLeftCell="A2" zoomScaleNormal="100" workbookViewId="0">
      <selection activeCell="J11" sqref="J11:L28"/>
    </sheetView>
  </sheetViews>
  <sheetFormatPr baseColWidth="10" defaultColWidth="11.42578125" defaultRowHeight="15" x14ac:dyDescent="0.2"/>
  <cols>
    <col min="1" max="1" width="0.7109375" style="333" customWidth="1"/>
    <col min="2" max="2" width="28.7109375" style="333" customWidth="1"/>
    <col min="3" max="3" width="0.7109375" style="333" customWidth="1"/>
    <col min="4" max="4" width="11.28515625" style="333" bestFit="1" customWidth="1"/>
    <col min="5" max="5" width="10.7109375" style="333" customWidth="1"/>
    <col min="6" max="6" width="0.7109375" style="333" customWidth="1"/>
    <col min="7" max="7" width="12.85546875" style="333" customWidth="1"/>
    <col min="8" max="8" width="7.28515625" style="333" customWidth="1"/>
    <col min="9" max="9" width="0.7109375" style="333" customWidth="1"/>
    <col min="10" max="10" width="10.5703125" style="333" customWidth="1"/>
    <col min="11" max="11" width="8.5703125" style="333" customWidth="1"/>
    <col min="12" max="12" width="9.85546875" style="333" customWidth="1"/>
    <col min="13" max="18" width="11.42578125" style="333"/>
    <col min="19" max="19" width="7.5703125" style="333" customWidth="1"/>
    <col min="20" max="20" width="2.28515625" style="333" customWidth="1"/>
    <col min="21" max="16384" width="11.42578125" style="333"/>
  </cols>
  <sheetData>
    <row r="1" spans="1:260" s="613" customFormat="1" ht="9" customHeight="1" x14ac:dyDescent="0.25">
      <c r="A1" s="340"/>
      <c r="B1" s="311"/>
      <c r="C1" s="341"/>
      <c r="D1" s="311"/>
      <c r="E1" s="311"/>
      <c r="F1" s="341"/>
      <c r="G1" s="340"/>
      <c r="H1" s="340"/>
      <c r="I1" s="341"/>
      <c r="J1" s="340"/>
      <c r="K1" s="340"/>
      <c r="L1" s="750"/>
      <c r="M1" s="750"/>
      <c r="N1" s="750"/>
      <c r="O1" s="750"/>
      <c r="P1" s="340"/>
      <c r="Q1" s="340"/>
      <c r="R1" s="340"/>
      <c r="S1" s="750"/>
      <c r="T1" s="75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c r="IZ1" s="340"/>
    </row>
    <row r="2" spans="1:260" s="619" customFormat="1" ht="49.5" customHeight="1" x14ac:dyDescent="0.25">
      <c r="A2" s="343"/>
      <c r="B2" s="751"/>
      <c r="C2" s="751"/>
      <c r="D2" s="751"/>
      <c r="E2" s="751"/>
      <c r="F2" s="751"/>
      <c r="G2" s="751"/>
      <c r="H2" s="751"/>
      <c r="I2" s="751"/>
      <c r="J2" s="343"/>
      <c r="K2" s="343"/>
      <c r="L2" s="750"/>
      <c r="M2" s="750"/>
      <c r="N2" s="750"/>
      <c r="O2" s="750"/>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c r="IZ2" s="343"/>
    </row>
    <row r="3" spans="1:260" s="621" customFormat="1" ht="6.95" customHeight="1" x14ac:dyDescent="0.25">
      <c r="A3" s="345"/>
      <c r="B3" s="1377"/>
      <c r="C3" s="1377"/>
      <c r="D3" s="1377"/>
      <c r="E3" s="1377"/>
      <c r="F3" s="1377"/>
      <c r="G3" s="1377"/>
      <c r="H3" s="1377"/>
      <c r="I3" s="1377"/>
      <c r="J3" s="345"/>
      <c r="K3" s="345"/>
      <c r="L3" s="750"/>
      <c r="M3" s="750"/>
      <c r="N3" s="750"/>
      <c r="O3" s="750"/>
      <c r="P3" s="345"/>
      <c r="Q3" s="345"/>
      <c r="R3" s="345"/>
      <c r="S3" s="343"/>
      <c r="T3" s="343"/>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c r="IZ3" s="345"/>
    </row>
    <row r="4" spans="1:260" s="621" customFormat="1" ht="41.25" customHeight="1" x14ac:dyDescent="0.2">
      <c r="A4" s="1472" t="s">
        <v>421</v>
      </c>
      <c r="B4" s="1472"/>
      <c r="C4" s="1472"/>
      <c r="D4" s="1472"/>
      <c r="E4" s="1472"/>
      <c r="F4" s="1472"/>
      <c r="G4" s="1472"/>
      <c r="H4" s="1472"/>
      <c r="I4" s="1472"/>
      <c r="J4" s="1472"/>
      <c r="K4" s="1472"/>
      <c r="L4" s="1472"/>
      <c r="M4" s="1472"/>
      <c r="N4" s="1472"/>
      <c r="O4" s="1472"/>
      <c r="P4" s="1472"/>
      <c r="Q4" s="1472"/>
      <c r="R4" s="1472"/>
      <c r="S4" s="322"/>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c r="IZ4" s="345"/>
    </row>
    <row r="5" spans="1:260" s="621" customFormat="1" ht="12" customHeight="1" x14ac:dyDescent="0.2">
      <c r="A5" s="492"/>
      <c r="B5" s="1415" t="str">
        <f>porsaad!$B$6</f>
        <v>Situación a 31 de julio de 2024</v>
      </c>
      <c r="C5" s="1415"/>
      <c r="D5" s="1415"/>
      <c r="E5" s="1415"/>
      <c r="F5" s="1415"/>
      <c r="G5" s="1415"/>
      <c r="H5" s="1415"/>
      <c r="I5" s="1415"/>
      <c r="J5" s="1415"/>
      <c r="K5" s="1415"/>
      <c r="L5" s="1415"/>
      <c r="M5" s="1415"/>
      <c r="N5" s="1415"/>
      <c r="O5" s="1415"/>
      <c r="P5" s="1415"/>
      <c r="Q5" s="1415"/>
      <c r="R5" s="1415"/>
      <c r="S5" s="877"/>
      <c r="T5" s="877"/>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c r="IZ5" s="345"/>
    </row>
    <row r="6" spans="1:260" s="621" customFormat="1" ht="6.95" customHeight="1" x14ac:dyDescent="0.2">
      <c r="A6" s="345"/>
      <c r="B6" s="345"/>
      <c r="C6" s="345"/>
      <c r="D6" s="345"/>
      <c r="E6" s="345"/>
      <c r="F6" s="345"/>
      <c r="G6" s="345"/>
      <c r="H6" s="345"/>
      <c r="I6" s="345"/>
      <c r="J6" s="345"/>
      <c r="K6" s="345"/>
      <c r="L6" s="345"/>
      <c r="M6" s="753"/>
      <c r="N6" s="753"/>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c r="IZ6" s="345"/>
    </row>
    <row r="7" spans="1:260" s="621" customFormat="1" ht="4.5" customHeight="1" x14ac:dyDescent="0.2">
      <c r="A7" s="345"/>
      <c r="B7" s="345"/>
      <c r="C7" s="345"/>
      <c r="D7" s="345"/>
      <c r="E7" s="345"/>
      <c r="F7" s="345"/>
      <c r="G7" s="345"/>
      <c r="H7" s="345"/>
      <c r="I7" s="345"/>
      <c r="J7" s="345"/>
      <c r="K7" s="345"/>
      <c r="L7" s="345"/>
      <c r="M7" s="742"/>
      <c r="N7" s="742"/>
      <c r="O7" s="322"/>
      <c r="P7" s="322"/>
      <c r="Q7" s="322"/>
      <c r="R7" s="322"/>
      <c r="S7" s="322"/>
      <c r="T7" s="322"/>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c r="IZ7" s="345"/>
    </row>
    <row r="8" spans="1:260" s="621" customFormat="1" ht="52.5" customHeight="1" x14ac:dyDescent="0.2">
      <c r="A8" s="345"/>
      <c r="B8" s="1545" t="s">
        <v>12</v>
      </c>
      <c r="C8" s="437"/>
      <c r="D8" s="1542" t="s">
        <v>476</v>
      </c>
      <c r="E8" s="1544"/>
      <c r="F8" s="437"/>
      <c r="G8" s="1504" t="s">
        <v>483</v>
      </c>
      <c r="H8" s="1541"/>
      <c r="I8" s="437"/>
      <c r="J8" s="1542" t="s">
        <v>251</v>
      </c>
      <c r="K8" s="1543"/>
      <c r="L8" s="1544"/>
      <c r="M8" s="742"/>
      <c r="N8" s="742"/>
      <c r="O8" s="322"/>
      <c r="P8" s="322"/>
      <c r="Q8" s="322"/>
      <c r="R8" s="322"/>
      <c r="S8" s="322"/>
      <c r="T8" s="322"/>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c r="IY8" s="345"/>
      <c r="IZ8" s="345"/>
    </row>
    <row r="9" spans="1:260" s="626" customFormat="1" ht="30.75" customHeight="1" x14ac:dyDescent="0.2">
      <c r="A9" s="322"/>
      <c r="B9" s="1546"/>
      <c r="C9" s="437"/>
      <c r="D9" s="790" t="s">
        <v>9</v>
      </c>
      <c r="E9" s="880" t="s">
        <v>10</v>
      </c>
      <c r="F9" s="437"/>
      <c r="G9" s="881" t="s">
        <v>9</v>
      </c>
      <c r="H9" s="879" t="s">
        <v>10</v>
      </c>
      <c r="I9" s="437"/>
      <c r="J9" s="790" t="s">
        <v>9</v>
      </c>
      <c r="K9" s="882" t="s">
        <v>111</v>
      </c>
      <c r="L9" s="883" t="s">
        <v>110</v>
      </c>
      <c r="M9" s="874"/>
      <c r="N9" s="874"/>
      <c r="O9" s="328"/>
      <c r="P9" s="328"/>
      <c r="Q9" s="328"/>
      <c r="R9" s="328"/>
      <c r="S9" s="328"/>
      <c r="T9" s="328"/>
      <c r="U9" s="322"/>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22"/>
      <c r="BG9" s="322"/>
      <c r="BH9" s="322"/>
      <c r="BI9" s="322"/>
      <c r="BJ9" s="322"/>
      <c r="BK9" s="322"/>
      <c r="BL9" s="322"/>
      <c r="BM9" s="322"/>
      <c r="BN9" s="322"/>
      <c r="BO9" s="322"/>
      <c r="BP9" s="322"/>
      <c r="BQ9" s="322"/>
      <c r="BR9" s="322"/>
      <c r="BS9" s="322"/>
      <c r="BT9" s="322"/>
      <c r="BU9" s="322"/>
      <c r="BV9" s="322"/>
      <c r="BW9" s="322"/>
      <c r="BX9" s="322"/>
      <c r="BY9" s="322"/>
      <c r="BZ9" s="322"/>
      <c r="CA9" s="322"/>
      <c r="CB9" s="322"/>
      <c r="CC9" s="322"/>
      <c r="CD9" s="322"/>
      <c r="CE9" s="322"/>
      <c r="CF9" s="322"/>
      <c r="CG9" s="322"/>
      <c r="CH9" s="322"/>
      <c r="CI9" s="322"/>
      <c r="CJ9" s="322"/>
      <c r="CK9" s="322"/>
      <c r="CL9" s="322"/>
      <c r="CM9" s="322"/>
      <c r="CN9" s="322"/>
      <c r="CO9" s="322"/>
      <c r="CP9" s="322"/>
      <c r="CQ9" s="322"/>
      <c r="CR9" s="322"/>
      <c r="CS9" s="322"/>
      <c r="CT9" s="322"/>
      <c r="CU9" s="322"/>
      <c r="CV9" s="322"/>
      <c r="CW9" s="322"/>
      <c r="CX9" s="322"/>
      <c r="CY9" s="322"/>
      <c r="CZ9" s="322"/>
      <c r="DA9" s="322"/>
      <c r="DB9" s="322"/>
      <c r="DC9" s="322"/>
      <c r="DD9" s="322"/>
      <c r="DE9" s="322"/>
      <c r="DF9" s="322"/>
      <c r="DG9" s="322"/>
      <c r="DH9" s="322"/>
      <c r="DI9" s="322"/>
      <c r="DJ9" s="322"/>
      <c r="DK9" s="322"/>
      <c r="DL9" s="322"/>
      <c r="DM9" s="322"/>
      <c r="DN9" s="322"/>
      <c r="DO9" s="322"/>
      <c r="DP9" s="322"/>
      <c r="DQ9" s="322"/>
      <c r="DR9" s="322"/>
      <c r="DS9" s="322"/>
      <c r="DT9" s="322"/>
      <c r="DU9" s="322"/>
      <c r="DV9" s="322"/>
      <c r="DW9" s="322"/>
      <c r="DX9" s="322"/>
      <c r="DY9" s="322"/>
      <c r="DZ9" s="322"/>
      <c r="EA9" s="322"/>
      <c r="EB9" s="322"/>
      <c r="EC9" s="322"/>
      <c r="ED9" s="322"/>
      <c r="EE9" s="322"/>
      <c r="EF9" s="322"/>
      <c r="EG9" s="322"/>
      <c r="EH9" s="322"/>
      <c r="EI9" s="322"/>
      <c r="EJ9" s="322"/>
      <c r="EK9" s="322"/>
      <c r="EL9" s="322"/>
      <c r="EM9" s="322"/>
      <c r="EN9" s="322"/>
      <c r="EO9" s="322"/>
      <c r="EP9" s="322"/>
      <c r="EQ9" s="322"/>
      <c r="ER9" s="322"/>
      <c r="ES9" s="322"/>
      <c r="ET9" s="322"/>
      <c r="EU9" s="322"/>
      <c r="EV9" s="322"/>
      <c r="EW9" s="322"/>
      <c r="EX9" s="322"/>
      <c r="EY9" s="322"/>
      <c r="EZ9" s="322"/>
      <c r="FA9" s="322"/>
      <c r="FB9" s="322"/>
      <c r="FC9" s="322"/>
      <c r="FD9" s="322"/>
      <c r="FE9" s="322"/>
      <c r="FF9" s="322"/>
      <c r="FG9" s="322"/>
      <c r="FH9" s="322"/>
      <c r="FI9" s="322"/>
      <c r="FJ9" s="322"/>
      <c r="FK9" s="322"/>
      <c r="FL9" s="322"/>
      <c r="FM9" s="322"/>
      <c r="FN9" s="322"/>
      <c r="FO9" s="322"/>
      <c r="FP9" s="322"/>
      <c r="FQ9" s="322"/>
      <c r="FR9" s="322"/>
      <c r="FS9" s="322"/>
      <c r="FT9" s="322"/>
      <c r="FU9" s="322"/>
      <c r="FV9" s="322"/>
      <c r="FW9" s="322"/>
      <c r="FX9" s="322"/>
      <c r="FY9" s="322"/>
      <c r="FZ9" s="322"/>
      <c r="GA9" s="322"/>
      <c r="GB9" s="322"/>
      <c r="GC9" s="322"/>
      <c r="GD9" s="322"/>
      <c r="GE9" s="322"/>
      <c r="GF9" s="322"/>
      <c r="GG9" s="322"/>
      <c r="GH9" s="322"/>
      <c r="GI9" s="322"/>
      <c r="GJ9" s="322"/>
      <c r="GK9" s="322"/>
      <c r="GL9" s="322"/>
      <c r="GM9" s="322"/>
      <c r="GN9" s="322"/>
      <c r="GO9" s="322"/>
      <c r="GP9" s="322"/>
      <c r="GQ9" s="322"/>
      <c r="GR9" s="322"/>
      <c r="GS9" s="322"/>
      <c r="GT9" s="322"/>
      <c r="GU9" s="322"/>
      <c r="GV9" s="322"/>
      <c r="GW9" s="322"/>
      <c r="GX9" s="322"/>
      <c r="GY9" s="322"/>
      <c r="GZ9" s="322"/>
      <c r="HA9" s="322"/>
      <c r="HB9" s="322"/>
      <c r="HC9" s="322"/>
      <c r="HD9" s="322"/>
      <c r="HE9" s="322"/>
      <c r="HF9" s="322"/>
      <c r="HG9" s="322"/>
      <c r="HH9" s="322"/>
      <c r="HI9" s="322"/>
      <c r="HJ9" s="322"/>
      <c r="HK9" s="322"/>
      <c r="HL9" s="322"/>
      <c r="HM9" s="322"/>
      <c r="HN9" s="322"/>
      <c r="HO9" s="322"/>
      <c r="HP9" s="322"/>
      <c r="HQ9" s="322"/>
      <c r="HR9" s="322"/>
      <c r="HS9" s="322"/>
      <c r="HT9" s="322"/>
      <c r="HU9" s="322"/>
      <c r="HV9" s="322"/>
      <c r="HW9" s="322"/>
      <c r="HX9" s="322"/>
      <c r="HY9" s="322"/>
      <c r="HZ9" s="322"/>
      <c r="IA9" s="322"/>
      <c r="IB9" s="322"/>
      <c r="IC9" s="322"/>
      <c r="ID9" s="322"/>
      <c r="IE9" s="322"/>
      <c r="IF9" s="322"/>
      <c r="IG9" s="322"/>
      <c r="IH9" s="322"/>
      <c r="II9" s="322"/>
      <c r="IJ9" s="322"/>
      <c r="IK9" s="322"/>
      <c r="IL9" s="322"/>
      <c r="IM9" s="322"/>
      <c r="IN9" s="322"/>
      <c r="IO9" s="322"/>
      <c r="IP9" s="322"/>
      <c r="IQ9" s="322"/>
      <c r="IR9" s="322"/>
      <c r="IS9" s="322"/>
      <c r="IT9" s="322"/>
      <c r="IU9" s="322"/>
      <c r="IV9" s="322"/>
      <c r="IW9" s="322"/>
      <c r="IX9" s="322"/>
      <c r="IY9" s="322"/>
      <c r="IZ9" s="322"/>
    </row>
    <row r="10" spans="1:260" s="626" customFormat="1" ht="7.5" customHeight="1" x14ac:dyDescent="0.2">
      <c r="A10" s="322"/>
      <c r="B10" s="322"/>
      <c r="C10" s="322"/>
      <c r="D10" s="327"/>
      <c r="E10" s="327"/>
      <c r="F10" s="322"/>
      <c r="G10" s="322"/>
      <c r="H10" s="322"/>
      <c r="I10" s="322"/>
      <c r="J10" s="322"/>
      <c r="K10" s="322"/>
      <c r="L10" s="322"/>
      <c r="M10" s="548"/>
      <c r="N10" s="756"/>
      <c r="O10" s="331"/>
      <c r="P10" s="331"/>
      <c r="Q10" s="331"/>
      <c r="R10" s="331"/>
      <c r="S10" s="331"/>
      <c r="T10" s="331"/>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c r="IW10" s="322"/>
      <c r="IX10" s="322"/>
      <c r="IY10" s="322"/>
      <c r="IZ10" s="322"/>
    </row>
    <row r="11" spans="1:260" s="631" customFormat="1" ht="18" customHeight="1" x14ac:dyDescent="0.2">
      <c r="A11" s="328"/>
      <c r="B11" s="757" t="s">
        <v>8</v>
      </c>
      <c r="C11" s="758"/>
      <c r="D11" s="759">
        <v>8584147</v>
      </c>
      <c r="E11" s="676">
        <v>17.851892595752791</v>
      </c>
      <c r="F11" s="758"/>
      <c r="G11" s="760">
        <v>1014321</v>
      </c>
      <c r="H11" s="761">
        <v>16.031753056369972</v>
      </c>
      <c r="I11" s="758"/>
      <c r="J11" s="762">
        <v>287223</v>
      </c>
      <c r="K11" s="763">
        <v>3.3459701936604769</v>
      </c>
      <c r="L11" s="761">
        <v>28.316775458656579</v>
      </c>
      <c r="M11" s="396"/>
      <c r="N11" s="396">
        <f>_xlfn.RANK.EQ(L11,L$11:L$31,0)</f>
        <v>2</v>
      </c>
      <c r="O11" s="396">
        <v>1</v>
      </c>
      <c r="P11" s="396">
        <f>MATCH(O11,N$11:N$31,0)</f>
        <v>7</v>
      </c>
      <c r="Q11" s="568" t="str">
        <f t="shared" ref="Q11:Q29" si="0">INDEX(B$11:B$31,P11,1)</f>
        <v>Castilla y León</v>
      </c>
      <c r="R11" s="764">
        <f>INDEX(L$11:L$31,P11,1)</f>
        <v>30.509467537951927</v>
      </c>
      <c r="S11" s="875"/>
      <c r="T11" s="331"/>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c r="IO11" s="328"/>
      <c r="IP11" s="328"/>
      <c r="IQ11" s="328"/>
      <c r="IR11" s="328"/>
      <c r="IS11" s="328"/>
      <c r="IT11" s="328"/>
      <c r="IU11" s="328"/>
      <c r="IV11" s="328"/>
      <c r="IW11" s="328"/>
      <c r="IX11" s="328"/>
      <c r="IY11" s="328"/>
      <c r="IZ11" s="328"/>
    </row>
    <row r="12" spans="1:260" s="633" customFormat="1" ht="18" customHeight="1" x14ac:dyDescent="0.2">
      <c r="A12" s="331"/>
      <c r="B12" s="765" t="s">
        <v>7</v>
      </c>
      <c r="C12" s="758"/>
      <c r="D12" s="766">
        <v>1341289</v>
      </c>
      <c r="E12" s="684">
        <v>2.7893915572350596</v>
      </c>
      <c r="F12" s="758"/>
      <c r="G12" s="767">
        <v>186533</v>
      </c>
      <c r="H12" s="768">
        <v>2.9482293996317339</v>
      </c>
      <c r="I12" s="758"/>
      <c r="J12" s="769">
        <v>42372</v>
      </c>
      <c r="K12" s="448">
        <v>3.1590507340327103</v>
      </c>
      <c r="L12" s="768">
        <v>22.715551671822144</v>
      </c>
      <c r="M12" s="396"/>
      <c r="N12" s="396">
        <f t="shared" ref="N12:N31" si="1">_xlfn.RANK.EQ(L12,L$11:L$31,0)</f>
        <v>9</v>
      </c>
      <c r="O12" s="396">
        <v>2</v>
      </c>
      <c r="P12" s="396">
        <f t="shared" ref="P12:P29" si="2">MATCH(O12,N$11:N$31,0)</f>
        <v>1</v>
      </c>
      <c r="Q12" s="568" t="str">
        <f t="shared" si="0"/>
        <v>Andalucía</v>
      </c>
      <c r="R12" s="764">
        <f t="shared" ref="R12:R29" si="3">INDEX(L$11:L$31,P12,1)</f>
        <v>28.316775458656579</v>
      </c>
      <c r="S12" s="875"/>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c r="IT12" s="331"/>
      <c r="IU12" s="331"/>
      <c r="IV12" s="331"/>
      <c r="IW12" s="331"/>
      <c r="IX12" s="331"/>
      <c r="IY12" s="331"/>
      <c r="IZ12" s="331"/>
    </row>
    <row r="13" spans="1:260" s="633" customFormat="1" ht="18" customHeight="1" x14ac:dyDescent="0.2">
      <c r="A13" s="331"/>
      <c r="B13" s="765" t="s">
        <v>37</v>
      </c>
      <c r="C13" s="758"/>
      <c r="D13" s="766">
        <v>1006060</v>
      </c>
      <c r="E13" s="684">
        <v>2.0922375938905815</v>
      </c>
      <c r="F13" s="758"/>
      <c r="G13" s="767">
        <v>183865</v>
      </c>
      <c r="H13" s="768">
        <v>2.9060605821130245</v>
      </c>
      <c r="I13" s="758"/>
      <c r="J13" s="769">
        <v>31687</v>
      </c>
      <c r="K13" s="448">
        <v>3.149613343140568</v>
      </c>
      <c r="L13" s="768">
        <v>17.233840045685692</v>
      </c>
      <c r="M13" s="396"/>
      <c r="N13" s="396">
        <f t="shared" si="1"/>
        <v>17</v>
      </c>
      <c r="O13" s="396">
        <v>3</v>
      </c>
      <c r="P13" s="396">
        <f>MATCH(O13,N$11:N$31,0)</f>
        <v>8</v>
      </c>
      <c r="Q13" s="568" t="str">
        <f t="shared" si="0"/>
        <v>Castilla - La Mancha</v>
      </c>
      <c r="R13" s="764">
        <f t="shared" si="3"/>
        <v>26.225590992243006</v>
      </c>
      <c r="S13" s="875"/>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c r="IT13" s="331"/>
      <c r="IU13" s="331"/>
      <c r="IV13" s="331"/>
      <c r="IW13" s="331"/>
      <c r="IX13" s="331"/>
      <c r="IY13" s="331"/>
      <c r="IZ13" s="331"/>
    </row>
    <row r="14" spans="1:260" s="633" customFormat="1" ht="18" customHeight="1" x14ac:dyDescent="0.2">
      <c r="A14" s="331"/>
      <c r="B14" s="765" t="s">
        <v>38</v>
      </c>
      <c r="C14" s="758"/>
      <c r="D14" s="766">
        <v>1209906</v>
      </c>
      <c r="E14" s="684">
        <v>2.516162871273858</v>
      </c>
      <c r="F14" s="758"/>
      <c r="G14" s="767">
        <v>122472</v>
      </c>
      <c r="H14" s="768">
        <v>1.9357194224705427</v>
      </c>
      <c r="I14" s="758"/>
      <c r="J14" s="769">
        <v>30585</v>
      </c>
      <c r="K14" s="448">
        <v>2.5278823313546672</v>
      </c>
      <c r="L14" s="768">
        <v>24.973055065647657</v>
      </c>
      <c r="M14" s="396"/>
      <c r="N14" s="396">
        <f t="shared" si="1"/>
        <v>4</v>
      </c>
      <c r="O14" s="396">
        <v>4</v>
      </c>
      <c r="P14" s="396">
        <f t="shared" si="2"/>
        <v>4</v>
      </c>
      <c r="Q14" s="568" t="str">
        <f t="shared" si="0"/>
        <v>Balears, Illes</v>
      </c>
      <c r="R14" s="764">
        <f t="shared" si="3"/>
        <v>24.973055065647657</v>
      </c>
      <c r="S14" s="875"/>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c r="IZ14" s="331"/>
    </row>
    <row r="15" spans="1:260" s="633" customFormat="1" ht="18" customHeight="1" x14ac:dyDescent="0.2">
      <c r="A15" s="331"/>
      <c r="B15" s="765" t="s">
        <v>6</v>
      </c>
      <c r="C15" s="758"/>
      <c r="D15" s="766">
        <v>2213016</v>
      </c>
      <c r="E15" s="684">
        <v>4.6022655418974603</v>
      </c>
      <c r="F15" s="758"/>
      <c r="G15" s="767">
        <v>253565</v>
      </c>
      <c r="H15" s="768">
        <v>4.0076972316835127</v>
      </c>
      <c r="I15" s="758"/>
      <c r="J15" s="769">
        <v>42857</v>
      </c>
      <c r="K15" s="448">
        <v>1.9365878963369447</v>
      </c>
      <c r="L15" s="768">
        <v>16.901780608522468</v>
      </c>
      <c r="M15" s="396"/>
      <c r="N15" s="396">
        <f t="shared" si="1"/>
        <v>18</v>
      </c>
      <c r="O15" s="396">
        <v>5</v>
      </c>
      <c r="P15" s="396">
        <f t="shared" si="2"/>
        <v>10</v>
      </c>
      <c r="Q15" s="568" t="str">
        <f t="shared" si="0"/>
        <v>Comunitat Valenciana</v>
      </c>
      <c r="R15" s="764">
        <f t="shared" si="3"/>
        <v>24.359717897505242</v>
      </c>
      <c r="S15" s="875"/>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c r="IZ15" s="331"/>
    </row>
    <row r="16" spans="1:260" s="633" customFormat="1" ht="18" customHeight="1" x14ac:dyDescent="0.2">
      <c r="A16" s="331"/>
      <c r="B16" s="765" t="s">
        <v>5</v>
      </c>
      <c r="C16" s="758"/>
      <c r="D16" s="770">
        <v>588387</v>
      </c>
      <c r="E16" s="684">
        <v>1.2236302021315801</v>
      </c>
      <c r="F16" s="758"/>
      <c r="G16" s="771">
        <v>99920</v>
      </c>
      <c r="H16" s="768">
        <v>1.579275954448826</v>
      </c>
      <c r="I16" s="758"/>
      <c r="J16" s="769">
        <v>17828</v>
      </c>
      <c r="K16" s="448">
        <v>3.0299785685271767</v>
      </c>
      <c r="L16" s="768">
        <v>17.842273819055244</v>
      </c>
      <c r="M16" s="396"/>
      <c r="N16" s="396">
        <f t="shared" si="1"/>
        <v>16</v>
      </c>
      <c r="O16" s="396">
        <v>6</v>
      </c>
      <c r="P16" s="396">
        <f t="shared" si="2"/>
        <v>11</v>
      </c>
      <c r="Q16" s="568" t="str">
        <f t="shared" si="0"/>
        <v>Extremadura</v>
      </c>
      <c r="R16" s="772">
        <f t="shared" si="3"/>
        <v>23.978822482180462</v>
      </c>
      <c r="S16" s="875"/>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c r="IZ16" s="331"/>
    </row>
    <row r="17" spans="1:260" s="744" customFormat="1" ht="18" customHeight="1" x14ac:dyDescent="0.2">
      <c r="A17" s="450"/>
      <c r="B17" s="773" t="s">
        <v>4</v>
      </c>
      <c r="C17" s="758"/>
      <c r="D17" s="766">
        <v>2383703</v>
      </c>
      <c r="E17" s="684">
        <v>4.9572322021248834</v>
      </c>
      <c r="F17" s="758"/>
      <c r="G17" s="774">
        <v>409663</v>
      </c>
      <c r="H17" s="775">
        <v>6.4748891646053783</v>
      </c>
      <c r="I17" s="758"/>
      <c r="J17" s="776">
        <v>124986</v>
      </c>
      <c r="K17" s="587">
        <v>5.243354562208463</v>
      </c>
      <c r="L17" s="775">
        <v>30.509467537951927</v>
      </c>
      <c r="M17" s="396"/>
      <c r="N17" s="396">
        <f t="shared" si="1"/>
        <v>1</v>
      </c>
      <c r="O17" s="396">
        <v>7</v>
      </c>
      <c r="P17" s="396">
        <f t="shared" si="2"/>
        <v>21</v>
      </c>
      <c r="Q17" s="568" t="str">
        <f t="shared" si="0"/>
        <v>TOTAL</v>
      </c>
      <c r="R17" s="764">
        <f t="shared" si="3"/>
        <v>23.171986502185096</v>
      </c>
      <c r="S17" s="875"/>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c r="CP17" s="450"/>
      <c r="CQ17" s="450"/>
      <c r="CR17" s="450"/>
      <c r="CS17" s="450"/>
      <c r="CT17" s="450"/>
      <c r="CU17" s="450"/>
      <c r="CV17" s="450"/>
      <c r="CW17" s="450"/>
      <c r="CX17" s="450"/>
      <c r="CY17" s="450"/>
      <c r="CZ17" s="450"/>
      <c r="DA17" s="450"/>
      <c r="DB17" s="450"/>
      <c r="DC17" s="450"/>
      <c r="DD17" s="450"/>
      <c r="DE17" s="450"/>
      <c r="DF17" s="450"/>
      <c r="DG17" s="450"/>
      <c r="DH17" s="450"/>
      <c r="DI17" s="450"/>
      <c r="DJ17" s="450"/>
      <c r="DK17" s="450"/>
      <c r="DL17" s="450"/>
      <c r="DM17" s="450"/>
      <c r="DN17" s="450"/>
      <c r="DO17" s="450"/>
      <c r="DP17" s="450"/>
      <c r="DQ17" s="450"/>
      <c r="DR17" s="450"/>
      <c r="DS17" s="450"/>
      <c r="DT17" s="450"/>
      <c r="DU17" s="450"/>
      <c r="DV17" s="450"/>
      <c r="DW17" s="450"/>
      <c r="DX17" s="450"/>
      <c r="DY17" s="450"/>
      <c r="DZ17" s="450"/>
      <c r="EA17" s="450"/>
      <c r="EB17" s="450"/>
      <c r="EC17" s="450"/>
      <c r="ED17" s="450"/>
      <c r="EE17" s="450"/>
      <c r="EF17" s="450"/>
      <c r="EG17" s="450"/>
      <c r="EH17" s="450"/>
      <c r="EI17" s="450"/>
      <c r="EJ17" s="450"/>
      <c r="EK17" s="450"/>
      <c r="EL17" s="450"/>
      <c r="EM17" s="450"/>
      <c r="EN17" s="450"/>
      <c r="EO17" s="450"/>
      <c r="EP17" s="450"/>
      <c r="EQ17" s="450"/>
      <c r="ER17" s="450"/>
      <c r="ES17" s="450"/>
      <c r="ET17" s="450"/>
      <c r="EU17" s="450"/>
      <c r="EV17" s="450"/>
      <c r="EW17" s="450"/>
      <c r="EX17" s="450"/>
      <c r="EY17" s="450"/>
      <c r="EZ17" s="450"/>
      <c r="FA17" s="450"/>
      <c r="FB17" s="450"/>
      <c r="FC17" s="450"/>
      <c r="FD17" s="450"/>
      <c r="FE17" s="450"/>
      <c r="FF17" s="450"/>
      <c r="FG17" s="450"/>
      <c r="FH17" s="450"/>
      <c r="FI17" s="450"/>
      <c r="FJ17" s="450"/>
      <c r="FK17" s="450"/>
      <c r="FL17" s="450"/>
      <c r="FM17" s="450"/>
      <c r="FN17" s="450"/>
      <c r="FO17" s="450"/>
      <c r="FP17" s="450"/>
      <c r="FQ17" s="450"/>
      <c r="FR17" s="450"/>
      <c r="FS17" s="450"/>
      <c r="FT17" s="450"/>
      <c r="FU17" s="450"/>
      <c r="FV17" s="450"/>
      <c r="FW17" s="450"/>
      <c r="FX17" s="450"/>
      <c r="FY17" s="450"/>
      <c r="FZ17" s="450"/>
      <c r="GA17" s="450"/>
      <c r="GB17" s="450"/>
      <c r="GC17" s="450"/>
      <c r="GD17" s="450"/>
      <c r="GE17" s="450"/>
      <c r="GF17" s="450"/>
      <c r="GG17" s="450"/>
      <c r="GH17" s="450"/>
      <c r="GI17" s="450"/>
      <c r="GJ17" s="450"/>
      <c r="GK17" s="450"/>
      <c r="GL17" s="450"/>
      <c r="GM17" s="450"/>
      <c r="GN17" s="450"/>
      <c r="GO17" s="450"/>
      <c r="GP17" s="450"/>
      <c r="GQ17" s="450"/>
      <c r="GR17" s="450"/>
      <c r="GS17" s="450"/>
      <c r="GT17" s="450"/>
      <c r="GU17" s="450"/>
      <c r="GV17" s="450"/>
      <c r="GW17" s="450"/>
      <c r="GX17" s="450"/>
      <c r="GY17" s="450"/>
      <c r="GZ17" s="450"/>
      <c r="HA17" s="450"/>
      <c r="HB17" s="450"/>
      <c r="HC17" s="450"/>
      <c r="HD17" s="450"/>
      <c r="HE17" s="450"/>
      <c r="HF17" s="450"/>
      <c r="HG17" s="450"/>
      <c r="HH17" s="450"/>
      <c r="HI17" s="450"/>
      <c r="HJ17" s="450"/>
      <c r="HK17" s="450"/>
      <c r="HL17" s="450"/>
      <c r="HM17" s="450"/>
      <c r="HN17" s="450"/>
      <c r="HO17" s="450"/>
      <c r="HP17" s="450"/>
      <c r="HQ17" s="450"/>
      <c r="HR17" s="450"/>
      <c r="HS17" s="450"/>
      <c r="HT17" s="450"/>
      <c r="HU17" s="450"/>
      <c r="HV17" s="450"/>
      <c r="HW17" s="450"/>
      <c r="HX17" s="450"/>
      <c r="HY17" s="450"/>
      <c r="HZ17" s="450"/>
      <c r="IA17" s="450"/>
      <c r="IB17" s="450"/>
      <c r="IC17" s="450"/>
      <c r="ID17" s="450"/>
      <c r="IE17" s="450"/>
      <c r="IF17" s="450"/>
      <c r="IG17" s="450"/>
      <c r="IH17" s="450"/>
      <c r="II17" s="450"/>
      <c r="IJ17" s="450"/>
      <c r="IK17" s="450"/>
      <c r="IL17" s="450"/>
      <c r="IM17" s="450"/>
      <c r="IN17" s="450"/>
      <c r="IO17" s="450"/>
      <c r="IP17" s="450"/>
      <c r="IQ17" s="450"/>
      <c r="IR17" s="450"/>
      <c r="IS17" s="450"/>
      <c r="IT17" s="450"/>
      <c r="IU17" s="450"/>
      <c r="IV17" s="450"/>
      <c r="IW17" s="450"/>
      <c r="IX17" s="450"/>
      <c r="IY17" s="450"/>
      <c r="IZ17" s="450"/>
    </row>
    <row r="18" spans="1:260" s="744" customFormat="1" ht="18" customHeight="1" x14ac:dyDescent="0.2">
      <c r="A18" s="450"/>
      <c r="B18" s="773" t="s">
        <v>40</v>
      </c>
      <c r="C18" s="758"/>
      <c r="D18" s="766">
        <v>2084086</v>
      </c>
      <c r="E18" s="684">
        <v>4.3341382006053779</v>
      </c>
      <c r="F18" s="758"/>
      <c r="G18" s="774">
        <v>282068</v>
      </c>
      <c r="H18" s="775">
        <v>4.4581986581212121</v>
      </c>
      <c r="I18" s="758"/>
      <c r="J18" s="776">
        <v>73974</v>
      </c>
      <c r="K18" s="587">
        <v>3.5494696476057128</v>
      </c>
      <c r="L18" s="775">
        <v>26.225590992243006</v>
      </c>
      <c r="M18" s="396"/>
      <c r="N18" s="396">
        <f t="shared" si="1"/>
        <v>3</v>
      </c>
      <c r="O18" s="396">
        <v>8</v>
      </c>
      <c r="P18" s="396">
        <f t="shared" si="2"/>
        <v>13</v>
      </c>
      <c r="Q18" s="568" t="str">
        <f t="shared" si="0"/>
        <v>Madrid, Comunidad de</v>
      </c>
      <c r="R18" s="764">
        <f t="shared" si="3"/>
        <v>23.133587515273959</v>
      </c>
      <c r="S18" s="875"/>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c r="CP18" s="450"/>
      <c r="CQ18" s="450"/>
      <c r="CR18" s="450"/>
      <c r="CS18" s="450"/>
      <c r="CT18" s="450"/>
      <c r="CU18" s="450"/>
      <c r="CV18" s="450"/>
      <c r="CW18" s="450"/>
      <c r="CX18" s="450"/>
      <c r="CY18" s="450"/>
      <c r="CZ18" s="450"/>
      <c r="DA18" s="450"/>
      <c r="DB18" s="450"/>
      <c r="DC18" s="450"/>
      <c r="DD18" s="450"/>
      <c r="DE18" s="450"/>
      <c r="DF18" s="450"/>
      <c r="DG18" s="450"/>
      <c r="DH18" s="450"/>
      <c r="DI18" s="450"/>
      <c r="DJ18" s="450"/>
      <c r="DK18" s="450"/>
      <c r="DL18" s="450"/>
      <c r="DM18" s="450"/>
      <c r="DN18" s="450"/>
      <c r="DO18" s="450"/>
      <c r="DP18" s="450"/>
      <c r="DQ18" s="450"/>
      <c r="DR18" s="450"/>
      <c r="DS18" s="450"/>
      <c r="DT18" s="450"/>
      <c r="DU18" s="450"/>
      <c r="DV18" s="450"/>
      <c r="DW18" s="450"/>
      <c r="DX18" s="450"/>
      <c r="DY18" s="450"/>
      <c r="DZ18" s="450"/>
      <c r="EA18" s="450"/>
      <c r="EB18" s="450"/>
      <c r="EC18" s="450"/>
      <c r="ED18" s="450"/>
      <c r="EE18" s="450"/>
      <c r="EF18" s="450"/>
      <c r="EG18" s="450"/>
      <c r="EH18" s="450"/>
      <c r="EI18" s="450"/>
      <c r="EJ18" s="450"/>
      <c r="EK18" s="450"/>
      <c r="EL18" s="450"/>
      <c r="EM18" s="450"/>
      <c r="EN18" s="450"/>
      <c r="EO18" s="450"/>
      <c r="EP18" s="450"/>
      <c r="EQ18" s="450"/>
      <c r="ER18" s="450"/>
      <c r="ES18" s="450"/>
      <c r="ET18" s="450"/>
      <c r="EU18" s="450"/>
      <c r="EV18" s="450"/>
      <c r="EW18" s="450"/>
      <c r="EX18" s="450"/>
      <c r="EY18" s="450"/>
      <c r="EZ18" s="450"/>
      <c r="FA18" s="450"/>
      <c r="FB18" s="450"/>
      <c r="FC18" s="450"/>
      <c r="FD18" s="450"/>
      <c r="FE18" s="450"/>
      <c r="FF18" s="450"/>
      <c r="FG18" s="450"/>
      <c r="FH18" s="450"/>
      <c r="FI18" s="450"/>
      <c r="FJ18" s="450"/>
      <c r="FK18" s="450"/>
      <c r="FL18" s="450"/>
      <c r="FM18" s="450"/>
      <c r="FN18" s="450"/>
      <c r="FO18" s="450"/>
      <c r="FP18" s="450"/>
      <c r="FQ18" s="450"/>
      <c r="FR18" s="450"/>
      <c r="FS18" s="450"/>
      <c r="FT18" s="450"/>
      <c r="FU18" s="450"/>
      <c r="FV18" s="450"/>
      <c r="FW18" s="450"/>
      <c r="FX18" s="450"/>
      <c r="FY18" s="450"/>
      <c r="FZ18" s="450"/>
      <c r="GA18" s="450"/>
      <c r="GB18" s="450"/>
      <c r="GC18" s="450"/>
      <c r="GD18" s="450"/>
      <c r="GE18" s="450"/>
      <c r="GF18" s="450"/>
      <c r="GG18" s="450"/>
      <c r="GH18" s="450"/>
      <c r="GI18" s="450"/>
      <c r="GJ18" s="450"/>
      <c r="GK18" s="450"/>
      <c r="GL18" s="450"/>
      <c r="GM18" s="450"/>
      <c r="GN18" s="450"/>
      <c r="GO18" s="450"/>
      <c r="GP18" s="450"/>
      <c r="GQ18" s="450"/>
      <c r="GR18" s="450"/>
      <c r="GS18" s="450"/>
      <c r="GT18" s="450"/>
      <c r="GU18" s="450"/>
      <c r="GV18" s="450"/>
      <c r="GW18" s="450"/>
      <c r="GX18" s="450"/>
      <c r="GY18" s="450"/>
      <c r="GZ18" s="450"/>
      <c r="HA18" s="450"/>
      <c r="HB18" s="450"/>
      <c r="HC18" s="450"/>
      <c r="HD18" s="450"/>
      <c r="HE18" s="450"/>
      <c r="HF18" s="450"/>
      <c r="HG18" s="450"/>
      <c r="HH18" s="450"/>
      <c r="HI18" s="450"/>
      <c r="HJ18" s="450"/>
      <c r="HK18" s="450"/>
      <c r="HL18" s="450"/>
      <c r="HM18" s="450"/>
      <c r="HN18" s="450"/>
      <c r="HO18" s="450"/>
      <c r="HP18" s="450"/>
      <c r="HQ18" s="450"/>
      <c r="HR18" s="450"/>
      <c r="HS18" s="450"/>
      <c r="HT18" s="450"/>
      <c r="HU18" s="450"/>
      <c r="HV18" s="450"/>
      <c r="HW18" s="450"/>
      <c r="HX18" s="450"/>
      <c r="HY18" s="450"/>
      <c r="HZ18" s="450"/>
      <c r="IA18" s="450"/>
      <c r="IB18" s="450"/>
      <c r="IC18" s="450"/>
      <c r="ID18" s="450"/>
      <c r="IE18" s="450"/>
      <c r="IF18" s="450"/>
      <c r="IG18" s="450"/>
      <c r="IH18" s="450"/>
      <c r="II18" s="450"/>
      <c r="IJ18" s="450"/>
      <c r="IK18" s="450"/>
      <c r="IL18" s="450"/>
      <c r="IM18" s="450"/>
      <c r="IN18" s="450"/>
      <c r="IO18" s="450"/>
      <c r="IP18" s="450"/>
      <c r="IQ18" s="450"/>
      <c r="IR18" s="450"/>
      <c r="IS18" s="450"/>
      <c r="IT18" s="450"/>
      <c r="IU18" s="450"/>
      <c r="IV18" s="450"/>
      <c r="IW18" s="450"/>
      <c r="IX18" s="450"/>
      <c r="IY18" s="450"/>
      <c r="IZ18" s="450"/>
    </row>
    <row r="19" spans="1:260" s="744" customFormat="1" ht="18" customHeight="1" x14ac:dyDescent="0.2">
      <c r="A19" s="450"/>
      <c r="B19" s="773" t="s">
        <v>41</v>
      </c>
      <c r="C19" s="758"/>
      <c r="D19" s="766">
        <v>7901963</v>
      </c>
      <c r="E19" s="684">
        <v>16.433198868986342</v>
      </c>
      <c r="F19" s="758"/>
      <c r="G19" s="774">
        <v>1040507</v>
      </c>
      <c r="H19" s="775">
        <v>16.445633362046483</v>
      </c>
      <c r="I19" s="758"/>
      <c r="J19" s="776">
        <v>217728</v>
      </c>
      <c r="K19" s="587">
        <v>2.7553659767832372</v>
      </c>
      <c r="L19" s="775">
        <v>20.925183588385277</v>
      </c>
      <c r="M19" s="396"/>
      <c r="N19" s="396">
        <f t="shared" si="1"/>
        <v>13</v>
      </c>
      <c r="O19" s="396">
        <v>9</v>
      </c>
      <c r="P19" s="396">
        <f>MATCH(O19,N$11:N$31,0)</f>
        <v>2</v>
      </c>
      <c r="Q19" s="568" t="str">
        <f t="shared" si="0"/>
        <v>Aragón</v>
      </c>
      <c r="R19" s="764">
        <f t="shared" si="3"/>
        <v>22.715551671822144</v>
      </c>
      <c r="S19" s="875"/>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c r="IZ19" s="450"/>
    </row>
    <row r="20" spans="1:260" s="744" customFormat="1" ht="18" customHeight="1" x14ac:dyDescent="0.2">
      <c r="A20" s="450"/>
      <c r="B20" s="773" t="s">
        <v>3</v>
      </c>
      <c r="C20" s="758"/>
      <c r="D20" s="766">
        <v>5216195</v>
      </c>
      <c r="E20" s="684">
        <v>10.847781718847862</v>
      </c>
      <c r="F20" s="758"/>
      <c r="G20" s="774">
        <v>644872</v>
      </c>
      <c r="H20" s="775">
        <v>10.192462402895551</v>
      </c>
      <c r="I20" s="758"/>
      <c r="J20" s="776">
        <v>157089</v>
      </c>
      <c r="K20" s="587">
        <v>3.0115630263055735</v>
      </c>
      <c r="L20" s="775">
        <v>24.359717897505242</v>
      </c>
      <c r="M20" s="396"/>
      <c r="N20" s="396">
        <f t="shared" si="1"/>
        <v>5</v>
      </c>
      <c r="O20" s="396">
        <v>10</v>
      </c>
      <c r="P20" s="396">
        <f t="shared" si="2"/>
        <v>14</v>
      </c>
      <c r="Q20" s="568" t="str">
        <f t="shared" si="0"/>
        <v>Murcia, Región de</v>
      </c>
      <c r="R20" s="764">
        <f t="shared" si="3"/>
        <v>22.501274794101437</v>
      </c>
      <c r="S20" s="875"/>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c r="IZ20" s="450"/>
    </row>
    <row r="21" spans="1:260" s="633" customFormat="1" ht="18" customHeight="1" x14ac:dyDescent="0.2">
      <c r="A21" s="331"/>
      <c r="B21" s="765" t="s">
        <v>2</v>
      </c>
      <c r="C21" s="758"/>
      <c r="D21" s="766">
        <v>1054306</v>
      </c>
      <c r="E21" s="684">
        <v>2.1925716643782711</v>
      </c>
      <c r="F21" s="758"/>
      <c r="G21" s="767">
        <v>150537</v>
      </c>
      <c r="H21" s="768">
        <v>2.3792980820142406</v>
      </c>
      <c r="I21" s="758"/>
      <c r="J21" s="769">
        <v>36097</v>
      </c>
      <c r="K21" s="448">
        <v>3.423768810952418</v>
      </c>
      <c r="L21" s="768">
        <v>23.978822482180462</v>
      </c>
      <c r="M21" s="396"/>
      <c r="N21" s="396">
        <f t="shared" si="1"/>
        <v>6</v>
      </c>
      <c r="O21" s="396">
        <v>11</v>
      </c>
      <c r="P21" s="396">
        <f t="shared" si="2"/>
        <v>17</v>
      </c>
      <c r="Q21" s="568" t="str">
        <f t="shared" si="0"/>
        <v>Rioja, La</v>
      </c>
      <c r="R21" s="764">
        <f t="shared" si="3"/>
        <v>21.981541673586563</v>
      </c>
      <c r="S21" s="875"/>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c r="IT21" s="331"/>
      <c r="IU21" s="331"/>
      <c r="IV21" s="331"/>
      <c r="IW21" s="331"/>
      <c r="IX21" s="331"/>
      <c r="IY21" s="331"/>
      <c r="IZ21" s="331"/>
    </row>
    <row r="22" spans="1:260" s="633" customFormat="1" ht="18" customHeight="1" x14ac:dyDescent="0.2">
      <c r="A22" s="331"/>
      <c r="B22" s="765" t="s">
        <v>35</v>
      </c>
      <c r="C22" s="758"/>
      <c r="D22" s="766">
        <v>2699424</v>
      </c>
      <c r="E22" s="684">
        <v>5.6138166457770797</v>
      </c>
      <c r="F22" s="758"/>
      <c r="G22" s="767">
        <v>469573</v>
      </c>
      <c r="H22" s="768">
        <v>7.4217909103122359</v>
      </c>
      <c r="I22" s="758"/>
      <c r="J22" s="769">
        <v>75568</v>
      </c>
      <c r="K22" s="448">
        <v>2.7994120227129935</v>
      </c>
      <c r="L22" s="768">
        <v>16.092918459962561</v>
      </c>
      <c r="M22" s="396"/>
      <c r="N22" s="396">
        <f t="shared" si="1"/>
        <v>19</v>
      </c>
      <c r="O22" s="396">
        <v>12</v>
      </c>
      <c r="P22" s="396">
        <f t="shared" si="2"/>
        <v>16</v>
      </c>
      <c r="Q22" s="568" t="str">
        <f t="shared" si="0"/>
        <v>País Vasco</v>
      </c>
      <c r="R22" s="764">
        <f t="shared" si="3"/>
        <v>21.169054615771124</v>
      </c>
      <c r="S22" s="875"/>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c r="IT22" s="331"/>
      <c r="IU22" s="331"/>
      <c r="IV22" s="331"/>
      <c r="IW22" s="331"/>
      <c r="IX22" s="331"/>
      <c r="IY22" s="331"/>
      <c r="IZ22" s="331"/>
    </row>
    <row r="23" spans="1:260" s="633" customFormat="1" ht="18" customHeight="1" x14ac:dyDescent="0.2">
      <c r="A23" s="331"/>
      <c r="B23" s="765" t="s">
        <v>42</v>
      </c>
      <c r="C23" s="758"/>
      <c r="D23" s="766">
        <v>6871903</v>
      </c>
      <c r="E23" s="684">
        <v>14.291050034957625</v>
      </c>
      <c r="F23" s="758"/>
      <c r="G23" s="767">
        <v>802837</v>
      </c>
      <c r="H23" s="768">
        <v>12.689163024838193</v>
      </c>
      <c r="I23" s="758"/>
      <c r="J23" s="769">
        <v>185725</v>
      </c>
      <c r="K23" s="448">
        <v>2.702672025492793</v>
      </c>
      <c r="L23" s="768">
        <v>23.133587515273959</v>
      </c>
      <c r="M23" s="396"/>
      <c r="N23" s="396">
        <f t="shared" si="1"/>
        <v>8</v>
      </c>
      <c r="O23" s="396">
        <v>13</v>
      </c>
      <c r="P23" s="396">
        <f t="shared" si="2"/>
        <v>9</v>
      </c>
      <c r="Q23" s="568" t="str">
        <f t="shared" si="0"/>
        <v>Cataluña</v>
      </c>
      <c r="R23" s="764">
        <f t="shared" si="3"/>
        <v>20.925183588385277</v>
      </c>
      <c r="S23" s="875"/>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c r="IZ23" s="331"/>
    </row>
    <row r="24" spans="1:260" s="633" customFormat="1" ht="18" customHeight="1" x14ac:dyDescent="0.2">
      <c r="A24" s="331"/>
      <c r="B24" s="765" t="s">
        <v>43</v>
      </c>
      <c r="C24" s="758"/>
      <c r="D24" s="766">
        <v>1551692</v>
      </c>
      <c r="E24" s="684">
        <v>3.2269530013510765</v>
      </c>
      <c r="F24" s="758"/>
      <c r="G24" s="767">
        <v>194149</v>
      </c>
      <c r="H24" s="768">
        <v>3.0686033554872409</v>
      </c>
      <c r="I24" s="758"/>
      <c r="J24" s="769">
        <v>43686</v>
      </c>
      <c r="K24" s="448">
        <v>2.8153783096129903</v>
      </c>
      <c r="L24" s="768">
        <v>22.501274794101437</v>
      </c>
      <c r="M24" s="396"/>
      <c r="N24" s="396">
        <f t="shared" si="1"/>
        <v>10</v>
      </c>
      <c r="O24" s="396">
        <v>14</v>
      </c>
      <c r="P24" s="396">
        <f t="shared" si="2"/>
        <v>15</v>
      </c>
      <c r="Q24" s="568" t="str">
        <f t="shared" si="0"/>
        <v>Navarra, Comunidad Foral de</v>
      </c>
      <c r="R24" s="764">
        <f t="shared" si="3"/>
        <v>19.980086292731496</v>
      </c>
      <c r="S24" s="875"/>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c r="IZ24" s="331"/>
    </row>
    <row r="25" spans="1:260" s="633" customFormat="1" ht="18" customHeight="1" x14ac:dyDescent="0.2">
      <c r="A25" s="331"/>
      <c r="B25" s="765" t="s">
        <v>44</v>
      </c>
      <c r="C25" s="758"/>
      <c r="D25" s="770">
        <v>672155</v>
      </c>
      <c r="E25" s="684">
        <v>1.3978370672937237</v>
      </c>
      <c r="F25" s="758"/>
      <c r="G25" s="771">
        <v>81351</v>
      </c>
      <c r="H25" s="768">
        <v>1.2857854100316899</v>
      </c>
      <c r="I25" s="758"/>
      <c r="J25" s="769">
        <v>16254</v>
      </c>
      <c r="K25" s="448">
        <v>2.4181922324463851</v>
      </c>
      <c r="L25" s="768">
        <v>19.980086292731496</v>
      </c>
      <c r="M25" s="396"/>
      <c r="N25" s="396">
        <f t="shared" si="1"/>
        <v>14</v>
      </c>
      <c r="O25" s="396">
        <v>15</v>
      </c>
      <c r="P25" s="396">
        <f t="shared" si="2"/>
        <v>18</v>
      </c>
      <c r="Q25" s="568" t="str">
        <f t="shared" si="0"/>
        <v>Ceuta y Melilla</v>
      </c>
      <c r="R25" s="772">
        <f t="shared" si="3"/>
        <v>18.034979933607492</v>
      </c>
      <c r="S25" s="875"/>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c r="IZ25" s="331"/>
    </row>
    <row r="26" spans="1:260" s="633" customFormat="1" ht="18" customHeight="1" x14ac:dyDescent="0.2">
      <c r="A26" s="331"/>
      <c r="B26" s="765" t="s">
        <v>45</v>
      </c>
      <c r="C26" s="758"/>
      <c r="D26" s="770">
        <v>2216302</v>
      </c>
      <c r="E26" s="684">
        <v>4.6090992225263738</v>
      </c>
      <c r="F26" s="758"/>
      <c r="G26" s="771">
        <v>328385</v>
      </c>
      <c r="H26" s="768">
        <v>5.1902575490560219</v>
      </c>
      <c r="I26" s="758"/>
      <c r="J26" s="769">
        <v>69516</v>
      </c>
      <c r="K26" s="448">
        <v>3.1365761525279496</v>
      </c>
      <c r="L26" s="768">
        <v>21.169054615771124</v>
      </c>
      <c r="M26" s="396"/>
      <c r="N26" s="396">
        <f t="shared" si="1"/>
        <v>12</v>
      </c>
      <c r="O26" s="396">
        <v>16</v>
      </c>
      <c r="P26" s="396">
        <f t="shared" si="2"/>
        <v>6</v>
      </c>
      <c r="Q26" s="568" t="str">
        <f t="shared" si="0"/>
        <v>Cantabria</v>
      </c>
      <c r="R26" s="764">
        <f t="shared" si="3"/>
        <v>17.842273819055244</v>
      </c>
      <c r="S26" s="875"/>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c r="IZ26" s="331"/>
    </row>
    <row r="27" spans="1:260" s="633" customFormat="1" ht="18" customHeight="1" x14ac:dyDescent="0.2">
      <c r="A27" s="331"/>
      <c r="B27" s="765" t="s">
        <v>46</v>
      </c>
      <c r="C27" s="758"/>
      <c r="D27" s="770">
        <v>322282</v>
      </c>
      <c r="E27" s="686">
        <v>0.67022892892495911</v>
      </c>
      <c r="F27" s="758"/>
      <c r="G27" s="771">
        <v>42149</v>
      </c>
      <c r="H27" s="777">
        <v>0.66618196761472748</v>
      </c>
      <c r="I27" s="758"/>
      <c r="J27" s="769">
        <v>9265</v>
      </c>
      <c r="K27" s="448">
        <v>2.8748115004871511</v>
      </c>
      <c r="L27" s="777">
        <v>21.981541673586563</v>
      </c>
      <c r="M27" s="396"/>
      <c r="N27" s="396">
        <f t="shared" si="1"/>
        <v>11</v>
      </c>
      <c r="O27" s="396">
        <v>17</v>
      </c>
      <c r="P27" s="396">
        <f t="shared" si="2"/>
        <v>3</v>
      </c>
      <c r="Q27" s="568" t="str">
        <f t="shared" si="0"/>
        <v>Asturias, Principado de</v>
      </c>
      <c r="R27" s="764">
        <f t="shared" si="3"/>
        <v>17.233840045685692</v>
      </c>
      <c r="S27" s="875"/>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c r="IZ27" s="331"/>
    </row>
    <row r="28" spans="1:260" s="633" customFormat="1" ht="18" customHeight="1" x14ac:dyDescent="0.2">
      <c r="A28" s="331"/>
      <c r="B28" s="765" t="s">
        <v>1</v>
      </c>
      <c r="C28" s="758"/>
      <c r="D28" s="771">
        <v>168545</v>
      </c>
      <c r="E28" s="777">
        <v>0.35051208204509476</v>
      </c>
      <c r="F28" s="758"/>
      <c r="G28" s="771">
        <v>20183</v>
      </c>
      <c r="H28" s="777">
        <v>0.31900046625941408</v>
      </c>
      <c r="I28" s="758"/>
      <c r="J28" s="769">
        <v>3640</v>
      </c>
      <c r="K28" s="448">
        <v>2.1596606247589665</v>
      </c>
      <c r="L28" s="777">
        <v>18.034979933607492</v>
      </c>
      <c r="M28" s="396"/>
      <c r="N28" s="396">
        <f t="shared" si="1"/>
        <v>15</v>
      </c>
      <c r="O28" s="396">
        <v>18</v>
      </c>
      <c r="P28" s="396">
        <f t="shared" si="2"/>
        <v>5</v>
      </c>
      <c r="Q28" s="568" t="str">
        <f t="shared" si="0"/>
        <v>Canarias</v>
      </c>
      <c r="R28" s="764">
        <f t="shared" si="3"/>
        <v>16.901780608522468</v>
      </c>
      <c r="S28" s="875"/>
      <c r="T28" s="328"/>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c r="IZ28" s="331"/>
    </row>
    <row r="29" spans="1:260" s="633" customFormat="1" ht="6" customHeight="1" x14ac:dyDescent="0.2">
      <c r="A29" s="331"/>
      <c r="B29" s="745"/>
      <c r="C29" s="331"/>
      <c r="D29" s="778"/>
      <c r="E29" s="779"/>
      <c r="F29" s="331"/>
      <c r="G29" s="778"/>
      <c r="H29" s="779"/>
      <c r="I29" s="331"/>
      <c r="J29" s="778"/>
      <c r="K29" s="780"/>
      <c r="L29" s="779"/>
      <c r="M29" s="396"/>
      <c r="N29" s="396"/>
      <c r="O29" s="396">
        <v>19</v>
      </c>
      <c r="P29" s="396">
        <f t="shared" si="2"/>
        <v>12</v>
      </c>
      <c r="Q29" s="568" t="str">
        <f t="shared" si="0"/>
        <v>Galicia</v>
      </c>
      <c r="R29" s="764">
        <f t="shared" si="3"/>
        <v>16.092918459962561</v>
      </c>
      <c r="S29" s="876"/>
      <c r="T29" s="316"/>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c r="IZ29" s="331"/>
    </row>
    <row r="30" spans="1:260" s="633" customFormat="1" ht="5.25" customHeight="1" x14ac:dyDescent="0.2">
      <c r="A30" s="331"/>
      <c r="B30" s="781"/>
      <c r="C30" s="781"/>
      <c r="D30" s="327"/>
      <c r="E30" s="438"/>
      <c r="F30" s="781"/>
      <c r="G30" s="781"/>
      <c r="H30" s="782"/>
      <c r="I30" s="781"/>
      <c r="J30" s="328"/>
      <c r="K30" s="328"/>
      <c r="L30" s="783"/>
      <c r="M30" s="784"/>
      <c r="N30" s="396"/>
      <c r="O30" s="396"/>
      <c r="P30" s="396"/>
      <c r="Q30" s="396"/>
      <c r="R30" s="396"/>
      <c r="S30" s="875"/>
      <c r="T30" s="328"/>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c r="IZ30" s="331"/>
    </row>
    <row r="31" spans="1:260" s="920" customFormat="1" ht="15.75" customHeight="1" x14ac:dyDescent="0.2">
      <c r="A31" s="329"/>
      <c r="B31" s="1262" t="s">
        <v>0</v>
      </c>
      <c r="C31" s="320"/>
      <c r="D31" s="1263">
        <f>SUM(D11:D28)</f>
        <v>48085361</v>
      </c>
      <c r="E31" s="1264">
        <f>SUM(E11:E28)</f>
        <v>99.999999999999986</v>
      </c>
      <c r="F31" s="320"/>
      <c r="G31" s="1263">
        <f>SUM(G11:G28)</f>
        <v>6326950</v>
      </c>
      <c r="H31" s="1264">
        <f>SUM(H11:H28)</f>
        <v>100.00000000000003</v>
      </c>
      <c r="I31" s="320"/>
      <c r="J31" s="1263">
        <f>SUM(J11:J30)</f>
        <v>1466080</v>
      </c>
      <c r="K31" s="1265">
        <f>J31*100/D31</f>
        <v>3.0489112892383194</v>
      </c>
      <c r="L31" s="1264">
        <f>J31*100/G31</f>
        <v>23.171986502185096</v>
      </c>
      <c r="M31" s="329"/>
      <c r="N31" s="329">
        <f t="shared" si="1"/>
        <v>7</v>
      </c>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c r="IW31" s="329"/>
      <c r="IX31" s="329"/>
      <c r="IY31" s="329"/>
      <c r="IZ31" s="329"/>
    </row>
    <row r="32" spans="1:260" s="631" customFormat="1" ht="4.5" customHeight="1" x14ac:dyDescent="0.2">
      <c r="A32" s="328"/>
      <c r="B32" s="785"/>
      <c r="C32" s="322"/>
      <c r="D32" s="785"/>
      <c r="E32" s="785"/>
      <c r="F32" s="322"/>
      <c r="G32" s="748"/>
      <c r="H32" s="749"/>
      <c r="I32" s="322"/>
      <c r="J32" s="748"/>
      <c r="K32" s="748"/>
      <c r="L32" s="749"/>
      <c r="M32" s="396"/>
      <c r="N32" s="396"/>
      <c r="O32" s="396"/>
      <c r="P32" s="396"/>
      <c r="Q32" s="396"/>
      <c r="R32" s="396"/>
      <c r="S32" s="333"/>
      <c r="T32" s="333"/>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c r="IO32" s="328"/>
      <c r="IP32" s="328"/>
      <c r="IQ32" s="328"/>
      <c r="IR32" s="328"/>
      <c r="IS32" s="328"/>
      <c r="IT32" s="328"/>
      <c r="IU32" s="328"/>
      <c r="IV32" s="328"/>
      <c r="IW32" s="328"/>
      <c r="IX32" s="328"/>
      <c r="IY32" s="328"/>
      <c r="IZ32" s="328"/>
    </row>
    <row r="33" spans="1:260" s="650" customFormat="1" x14ac:dyDescent="0.25">
      <c r="A33" s="394"/>
      <c r="B33" s="1419" t="str">
        <f>'22solcasaadpot'!B32:M32</f>
        <v>(1) Cifras INE de población referidas al 01/01/2023. Real Decreto 1085/2023, de 5 de diciembre BOE 23.12.22.</v>
      </c>
      <c r="C33" s="1419"/>
      <c r="D33" s="1419"/>
      <c r="E33" s="1419"/>
      <c r="F33" s="1419"/>
      <c r="G33" s="1419"/>
      <c r="H33" s="1419"/>
      <c r="I33" s="1419"/>
      <c r="J33" s="1419"/>
      <c r="K33" s="1419"/>
      <c r="L33" s="1419"/>
      <c r="M33" s="1229"/>
      <c r="N33" s="1229"/>
      <c r="O33" s="1229"/>
      <c r="P33" s="1229"/>
      <c r="Q33" s="496"/>
      <c r="R33" s="333"/>
      <c r="S33" s="750"/>
      <c r="T33" s="750"/>
      <c r="U33" s="394"/>
      <c r="V33" s="394"/>
      <c r="W33" s="394"/>
      <c r="X33" s="394"/>
      <c r="Y33" s="394"/>
      <c r="Z33" s="394"/>
      <c r="AA33" s="394"/>
      <c r="AB33" s="394"/>
      <c r="AC33" s="394"/>
      <c r="AD33" s="394"/>
      <c r="AE33" s="394"/>
      <c r="AF33" s="394"/>
      <c r="AG33" s="394"/>
      <c r="AH33" s="394"/>
      <c r="AI33" s="394"/>
      <c r="AJ33" s="394"/>
      <c r="AK33" s="394"/>
      <c r="AL33" s="394"/>
      <c r="AM33" s="394"/>
      <c r="AN33" s="394"/>
      <c r="AO33" s="394"/>
      <c r="AP33" s="394"/>
      <c r="AQ33" s="394"/>
      <c r="AR33" s="394"/>
      <c r="AS33" s="394"/>
      <c r="AT33" s="394"/>
      <c r="AU33" s="394"/>
      <c r="AV33" s="394"/>
      <c r="AW33" s="394"/>
      <c r="AX33" s="394"/>
      <c r="AY33" s="394"/>
      <c r="AZ33" s="394"/>
      <c r="BA33" s="394"/>
      <c r="BB33" s="394"/>
      <c r="BC33" s="394"/>
      <c r="BD33" s="394"/>
      <c r="BE33" s="394"/>
      <c r="BF33" s="394"/>
      <c r="BG33" s="394"/>
      <c r="BH33" s="394"/>
      <c r="BI33" s="394"/>
      <c r="BJ33" s="394"/>
      <c r="BK33" s="394"/>
      <c r="BL33" s="394"/>
      <c r="BM33" s="394"/>
      <c r="BN33" s="394"/>
      <c r="BO33" s="394"/>
      <c r="BP33" s="394"/>
      <c r="BQ33" s="394"/>
      <c r="BR33" s="394"/>
      <c r="BS33" s="394"/>
      <c r="BT33" s="394"/>
      <c r="BU33" s="394"/>
      <c r="BV33" s="394"/>
      <c r="BW33" s="394"/>
      <c r="BX33" s="394"/>
      <c r="BY33" s="394"/>
      <c r="BZ33" s="394"/>
      <c r="CA33" s="394"/>
      <c r="CB33" s="394"/>
      <c r="CC33" s="394"/>
      <c r="CD33" s="394"/>
      <c r="CE33" s="394"/>
      <c r="CF33" s="394"/>
      <c r="CG33" s="394"/>
      <c r="CH33" s="394"/>
      <c r="CI33" s="394"/>
      <c r="CJ33" s="394"/>
      <c r="CK33" s="394"/>
      <c r="CL33" s="394"/>
      <c r="CM33" s="394"/>
      <c r="CN33" s="394"/>
      <c r="CO33" s="394"/>
      <c r="CP33" s="394"/>
      <c r="CQ33" s="394"/>
      <c r="CR33" s="394"/>
      <c r="CS33" s="394"/>
      <c r="CT33" s="394"/>
      <c r="CU33" s="394"/>
      <c r="CV33" s="394"/>
      <c r="CW33" s="394"/>
      <c r="CX33" s="394"/>
      <c r="CY33" s="394"/>
      <c r="CZ33" s="394"/>
      <c r="DA33" s="394"/>
      <c r="DB33" s="394"/>
      <c r="DC33" s="394"/>
      <c r="DD33" s="394"/>
      <c r="DE33" s="394"/>
      <c r="DF33" s="394"/>
      <c r="DG33" s="394"/>
      <c r="DH33" s="394"/>
      <c r="DI33" s="394"/>
      <c r="DJ33" s="394"/>
      <c r="DK33" s="394"/>
      <c r="DL33" s="394"/>
      <c r="DM33" s="394"/>
      <c r="DN33" s="394"/>
      <c r="DO33" s="394"/>
      <c r="DP33" s="394"/>
      <c r="DQ33" s="394"/>
      <c r="DR33" s="394"/>
      <c r="DS33" s="394"/>
      <c r="DT33" s="394"/>
      <c r="DU33" s="394"/>
      <c r="DV33" s="394"/>
      <c r="DW33" s="394"/>
      <c r="DX33" s="394"/>
      <c r="DY33" s="394"/>
      <c r="DZ33" s="394"/>
      <c r="EA33" s="394"/>
      <c r="EB33" s="394"/>
      <c r="EC33" s="394"/>
      <c r="ED33" s="394"/>
      <c r="EE33" s="394"/>
      <c r="EF33" s="394"/>
      <c r="EG33" s="394"/>
      <c r="EH33" s="394"/>
      <c r="EI33" s="394"/>
      <c r="EJ33" s="394"/>
      <c r="EK33" s="394"/>
      <c r="EL33" s="394"/>
      <c r="EM33" s="394"/>
      <c r="EN33" s="394"/>
      <c r="EO33" s="394"/>
      <c r="EP33" s="394"/>
      <c r="EQ33" s="394"/>
      <c r="ER33" s="394"/>
      <c r="ES33" s="394"/>
      <c r="ET33" s="394"/>
      <c r="EU33" s="394"/>
      <c r="EV33" s="394"/>
      <c r="EW33" s="394"/>
      <c r="EX33" s="394"/>
      <c r="EY33" s="394"/>
      <c r="EZ33" s="394"/>
      <c r="FA33" s="394"/>
      <c r="FB33" s="394"/>
      <c r="FC33" s="394"/>
      <c r="FD33" s="394"/>
      <c r="FE33" s="394"/>
      <c r="FF33" s="394"/>
      <c r="FG33" s="394"/>
      <c r="FH33" s="394"/>
      <c r="FI33" s="394"/>
      <c r="FJ33" s="394"/>
      <c r="FK33" s="394"/>
      <c r="FL33" s="394"/>
      <c r="FM33" s="394"/>
      <c r="FN33" s="394"/>
      <c r="FO33" s="394"/>
      <c r="FP33" s="394"/>
      <c r="FQ33" s="394"/>
      <c r="FR33" s="394"/>
      <c r="FS33" s="394"/>
      <c r="FT33" s="394"/>
      <c r="FU33" s="394"/>
      <c r="FV33" s="394"/>
      <c r="FW33" s="394"/>
      <c r="FX33" s="394"/>
      <c r="FY33" s="394"/>
      <c r="FZ33" s="394"/>
      <c r="GA33" s="394"/>
      <c r="GB33" s="394"/>
      <c r="GC33" s="394"/>
      <c r="GD33" s="394"/>
      <c r="GE33" s="394"/>
      <c r="GF33" s="394"/>
      <c r="GG33" s="394"/>
      <c r="GH33" s="394"/>
      <c r="GI33" s="394"/>
      <c r="GJ33" s="394"/>
      <c r="GK33" s="394"/>
      <c r="GL33" s="394"/>
      <c r="GM33" s="394"/>
      <c r="GN33" s="394"/>
      <c r="GO33" s="394"/>
      <c r="GP33" s="394"/>
      <c r="GQ33" s="394"/>
      <c r="GR33" s="394"/>
      <c r="GS33" s="394"/>
      <c r="GT33" s="394"/>
      <c r="GU33" s="394"/>
      <c r="GV33" s="394"/>
      <c r="GW33" s="394"/>
      <c r="GX33" s="394"/>
      <c r="GY33" s="394"/>
      <c r="GZ33" s="394"/>
      <c r="HA33" s="394"/>
      <c r="HB33" s="394"/>
      <c r="HC33" s="394"/>
      <c r="HD33" s="394"/>
      <c r="HE33" s="394"/>
      <c r="HF33" s="394"/>
      <c r="HG33" s="394"/>
      <c r="HH33" s="394"/>
      <c r="HI33" s="394"/>
      <c r="HJ33" s="394"/>
      <c r="HK33" s="394"/>
      <c r="HL33" s="394"/>
      <c r="HM33" s="394"/>
      <c r="HN33" s="394"/>
      <c r="HO33" s="394"/>
      <c r="HP33" s="394"/>
      <c r="HQ33" s="394"/>
      <c r="HR33" s="394"/>
      <c r="HS33" s="394"/>
      <c r="HT33" s="394"/>
      <c r="HU33" s="394"/>
      <c r="HV33" s="394"/>
      <c r="HW33" s="394"/>
      <c r="HX33" s="394"/>
      <c r="HY33" s="394"/>
      <c r="HZ33" s="394"/>
      <c r="IA33" s="394"/>
      <c r="IB33" s="394"/>
      <c r="IC33" s="394"/>
      <c r="ID33" s="394"/>
      <c r="IE33" s="394"/>
      <c r="IF33" s="394"/>
      <c r="IG33" s="394"/>
      <c r="IH33" s="394"/>
      <c r="II33" s="394"/>
      <c r="IJ33" s="394"/>
      <c r="IK33" s="394"/>
      <c r="IL33" s="394"/>
      <c r="IM33" s="394"/>
      <c r="IN33" s="394"/>
      <c r="IO33" s="394"/>
      <c r="IP33" s="394"/>
      <c r="IQ33" s="394"/>
      <c r="IR33" s="394"/>
      <c r="IS33" s="394"/>
      <c r="IT33" s="394"/>
      <c r="IU33" s="394"/>
      <c r="IV33" s="394"/>
      <c r="IW33" s="394"/>
      <c r="IX33" s="394"/>
      <c r="IY33" s="394"/>
      <c r="IZ33" s="394"/>
    </row>
    <row r="34" spans="1:260" x14ac:dyDescent="0.2">
      <c r="B34" s="1420" t="str">
        <f>'22solcasaadpot'!B33:Q33</f>
        <v>(2) Cifras de Población Potencialmente Dependiente calculadas según lo explicado en la metodología</v>
      </c>
      <c r="C34" s="1420"/>
      <c r="D34" s="1420"/>
      <c r="E34" s="1420"/>
      <c r="F34" s="1420"/>
      <c r="G34" s="1420"/>
      <c r="H34" s="1420"/>
      <c r="I34" s="1420"/>
      <c r="J34" s="1420"/>
      <c r="K34" s="1420"/>
      <c r="L34" s="1420"/>
      <c r="M34" s="496"/>
      <c r="N34" s="496"/>
      <c r="O34" s="496"/>
      <c r="P34" s="496"/>
      <c r="Q34" s="496"/>
    </row>
    <row r="35" spans="1:260" ht="15" customHeight="1" x14ac:dyDescent="0.25">
      <c r="B35" s="397" t="s">
        <v>47</v>
      </c>
      <c r="D35" s="397"/>
      <c r="E35" s="397"/>
      <c r="M35" s="447"/>
      <c r="N35" s="360"/>
      <c r="O35" s="360"/>
      <c r="P35" s="360"/>
      <c r="Q35" s="361"/>
      <c r="R35" s="788"/>
      <c r="S35" s="329"/>
    </row>
    <row r="36" spans="1:260" x14ac:dyDescent="0.25">
      <c r="M36" s="447"/>
      <c r="N36" s="360"/>
      <c r="O36" s="360"/>
      <c r="P36" s="360"/>
      <c r="Q36" s="361"/>
      <c r="R36" s="788"/>
      <c r="S36" s="329"/>
    </row>
    <row r="37" spans="1:260" x14ac:dyDescent="0.25">
      <c r="M37" s="447"/>
      <c r="N37" s="360"/>
      <c r="O37" s="360"/>
      <c r="P37" s="360"/>
      <c r="Q37" s="361"/>
      <c r="R37" s="789"/>
      <c r="S37" s="329"/>
    </row>
    <row r="38" spans="1:260" x14ac:dyDescent="0.25">
      <c r="M38" s="447"/>
      <c r="N38" s="360"/>
      <c r="O38" s="360"/>
      <c r="P38" s="360"/>
      <c r="Q38" s="361"/>
      <c r="R38" s="788"/>
      <c r="S38" s="329"/>
    </row>
    <row r="39" spans="1:260" x14ac:dyDescent="0.25">
      <c r="M39" s="447"/>
      <c r="N39" s="360"/>
      <c r="O39" s="360"/>
      <c r="P39" s="360"/>
      <c r="Q39" s="361"/>
      <c r="R39" s="788"/>
      <c r="S39" s="329"/>
    </row>
    <row r="40" spans="1:260" x14ac:dyDescent="0.25">
      <c r="M40" s="447"/>
      <c r="N40" s="360"/>
      <c r="O40" s="360"/>
      <c r="P40" s="360"/>
      <c r="Q40" s="361"/>
      <c r="R40" s="788"/>
      <c r="S40" s="329"/>
    </row>
    <row r="41" spans="1:260" x14ac:dyDescent="0.25">
      <c r="M41" s="447"/>
      <c r="N41" s="360"/>
      <c r="O41" s="360"/>
      <c r="P41" s="360"/>
      <c r="Q41" s="361"/>
      <c r="R41" s="788"/>
      <c r="S41" s="329"/>
    </row>
    <row r="42" spans="1:260" x14ac:dyDescent="0.25">
      <c r="M42" s="447"/>
      <c r="N42" s="360"/>
      <c r="O42" s="360"/>
      <c r="P42" s="360"/>
      <c r="Q42" s="361"/>
      <c r="R42" s="788"/>
      <c r="S42" s="329"/>
    </row>
    <row r="43" spans="1:260" x14ac:dyDescent="0.25">
      <c r="M43" s="447"/>
      <c r="N43" s="360"/>
      <c r="O43" s="360"/>
      <c r="P43" s="360"/>
      <c r="Q43" s="361"/>
      <c r="R43" s="788"/>
      <c r="S43" s="329"/>
    </row>
    <row r="44" spans="1:260" x14ac:dyDescent="0.25">
      <c r="M44" s="447"/>
      <c r="N44" s="360"/>
      <c r="O44" s="360"/>
      <c r="P44" s="360"/>
      <c r="Q44" s="361"/>
      <c r="R44" s="789"/>
      <c r="S44" s="329"/>
    </row>
    <row r="45" spans="1:260" x14ac:dyDescent="0.25">
      <c r="M45" s="447"/>
      <c r="N45" s="360"/>
      <c r="O45" s="360"/>
      <c r="P45" s="360"/>
      <c r="Q45" s="361"/>
      <c r="R45" s="788"/>
      <c r="S45" s="329"/>
    </row>
    <row r="46" spans="1:260" x14ac:dyDescent="0.25">
      <c r="M46" s="447"/>
      <c r="N46" s="360"/>
      <c r="O46" s="360"/>
      <c r="P46" s="360"/>
      <c r="Q46" s="361"/>
      <c r="R46" s="788"/>
      <c r="S46" s="329"/>
    </row>
    <row r="47" spans="1:260" x14ac:dyDescent="0.25">
      <c r="M47" s="447"/>
      <c r="N47" s="360"/>
      <c r="O47" s="360"/>
      <c r="P47" s="360"/>
      <c r="Q47" s="361"/>
      <c r="R47" s="788"/>
      <c r="S47" s="329"/>
    </row>
    <row r="48" spans="1:260" x14ac:dyDescent="0.25">
      <c r="M48" s="447"/>
      <c r="N48" s="360"/>
      <c r="O48" s="360"/>
      <c r="P48" s="360"/>
      <c r="Q48" s="361"/>
      <c r="R48" s="788"/>
      <c r="S48" s="329"/>
    </row>
    <row r="49" spans="13:19" x14ac:dyDescent="0.25">
      <c r="M49" s="447"/>
      <c r="N49" s="360"/>
      <c r="O49" s="360"/>
      <c r="P49" s="360"/>
      <c r="Q49" s="361"/>
      <c r="R49" s="788"/>
      <c r="S49" s="329"/>
    </row>
    <row r="50" spans="13:19" x14ac:dyDescent="0.25">
      <c r="M50" s="447"/>
      <c r="N50" s="360"/>
      <c r="O50" s="360"/>
      <c r="P50" s="360"/>
      <c r="Q50" s="361"/>
      <c r="R50" s="789"/>
      <c r="S50" s="329"/>
    </row>
    <row r="51" spans="13:19" x14ac:dyDescent="0.25">
      <c r="M51" s="447"/>
      <c r="N51" s="360"/>
      <c r="O51" s="360"/>
      <c r="P51" s="360"/>
      <c r="Q51" s="361"/>
      <c r="R51" s="788"/>
      <c r="S51" s="329"/>
    </row>
    <row r="52" spans="13:19" x14ac:dyDescent="0.25">
      <c r="M52" s="447"/>
      <c r="N52" s="360"/>
      <c r="O52" s="360"/>
      <c r="P52" s="360"/>
      <c r="Q52" s="361"/>
      <c r="R52" s="788"/>
      <c r="S52" s="329"/>
    </row>
    <row r="53" spans="13:19" x14ac:dyDescent="0.25">
      <c r="M53" s="447"/>
      <c r="N53" s="329"/>
      <c r="O53" s="329"/>
      <c r="P53" s="360"/>
      <c r="Q53" s="361"/>
      <c r="R53" s="788"/>
      <c r="S53" s="329"/>
    </row>
  </sheetData>
  <mergeCells count="9">
    <mergeCell ref="B33:L33"/>
    <mergeCell ref="B34:L34"/>
    <mergeCell ref="B3:I3"/>
    <mergeCell ref="A4:R4"/>
    <mergeCell ref="B5:R5"/>
    <mergeCell ref="G8:H8"/>
    <mergeCell ref="J8:L8"/>
    <mergeCell ref="D8:E8"/>
    <mergeCell ref="B8:B9"/>
  </mergeCells>
  <printOptions horizontalCentered="1"/>
  <pageMargins left="0" right="0" top="0.43307086614173229" bottom="0.43307086614173229" header="0" footer="0"/>
  <pageSetup paperSize="9" scale="82"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97">
    <tabColor theme="0"/>
    <pageSetUpPr fitToPage="1"/>
  </sheetPr>
  <dimension ref="A1:BA46"/>
  <sheetViews>
    <sheetView showGridLines="0" zoomScale="85" zoomScaleNormal="85"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76"/>
      <c r="C2" s="1376"/>
    </row>
    <row r="3" spans="1:53" s="345" customFormat="1" ht="4.5" customHeight="1" x14ac:dyDescent="0.2">
      <c r="B3" s="1377"/>
      <c r="C3" s="1377"/>
    </row>
    <row r="4" spans="1:53" s="345" customFormat="1" ht="17.25" customHeight="1" x14ac:dyDescent="0.2">
      <c r="A4" s="1378" t="s">
        <v>425</v>
      </c>
      <c r="B4" s="1378"/>
      <c r="C4" s="1378"/>
      <c r="D4" s="1378"/>
      <c r="E4" s="1378"/>
      <c r="F4" s="1378"/>
      <c r="G4" s="1378"/>
      <c r="H4" s="1378"/>
      <c r="I4" s="1378"/>
      <c r="J4" s="1378"/>
      <c r="K4" s="1378"/>
      <c r="L4" s="1378"/>
      <c r="M4" s="1378"/>
      <c r="N4" s="1378"/>
      <c r="O4" s="1378"/>
      <c r="P4" s="1378"/>
      <c r="Q4" s="1378"/>
      <c r="R4" s="1378"/>
      <c r="S4" s="1378"/>
      <c r="T4" s="1378"/>
      <c r="U4" s="1378"/>
      <c r="V4" s="1378"/>
      <c r="W4" s="1378"/>
      <c r="X4" s="1378"/>
      <c r="Y4" s="1378"/>
      <c r="Z4" s="1378"/>
      <c r="AA4" s="1378"/>
      <c r="AB4" s="1378"/>
      <c r="AC4" s="1378"/>
    </row>
    <row r="5" spans="1:53" s="345" customFormat="1" ht="17.25" customHeight="1" x14ac:dyDescent="0.2">
      <c r="B5" s="1379" t="str">
        <f>porsaad!$B$6</f>
        <v>Situación a 31 de julio de 2024</v>
      </c>
      <c r="C5" s="1379"/>
      <c r="D5" s="1379"/>
      <c r="E5" s="1379"/>
      <c r="F5" s="1379"/>
      <c r="G5" s="1379"/>
      <c r="H5" s="1379"/>
      <c r="I5" s="1379"/>
      <c r="J5" s="1379"/>
      <c r="K5" s="1379"/>
      <c r="L5" s="1379"/>
      <c r="M5" s="1379"/>
      <c r="N5" s="1379"/>
      <c r="O5" s="1379"/>
      <c r="P5" s="1379"/>
      <c r="Q5" s="1379"/>
      <c r="R5" s="1379"/>
      <c r="S5" s="1379"/>
      <c r="T5" s="1379"/>
      <c r="U5" s="1379"/>
      <c r="V5" s="1379"/>
      <c r="W5" s="1379"/>
      <c r="X5" s="1379"/>
      <c r="Y5" s="1379"/>
      <c r="Z5" s="1379"/>
      <c r="AA5" s="1379"/>
      <c r="AB5" s="1379"/>
      <c r="AC5" s="1379"/>
    </row>
    <row r="6" spans="1:53" s="345" customFormat="1" ht="6" customHeight="1" x14ac:dyDescent="0.2"/>
    <row r="7" spans="1:53" s="322" customFormat="1" ht="12.75" customHeight="1" x14ac:dyDescent="0.2">
      <c r="A7" s="316"/>
      <c r="B7" s="1380" t="s">
        <v>12</v>
      </c>
      <c r="C7" s="317"/>
      <c r="D7" s="1383" t="s">
        <v>251</v>
      </c>
      <c r="E7" s="1384"/>
      <c r="F7" s="1384"/>
      <c r="G7" s="1384"/>
      <c r="H7" s="1384"/>
      <c r="I7" s="318"/>
      <c r="J7" s="1387"/>
      <c r="K7" s="1387"/>
      <c r="L7" s="1387"/>
      <c r="M7" s="1387"/>
      <c r="N7" s="1387"/>
      <c r="O7" s="1387"/>
      <c r="P7" s="318"/>
      <c r="Q7" s="1387"/>
      <c r="R7" s="1387"/>
      <c r="S7" s="1387"/>
      <c r="T7" s="1387"/>
      <c r="U7" s="1387"/>
      <c r="V7" s="1387"/>
      <c r="W7" s="318"/>
      <c r="X7" s="1387"/>
      <c r="Y7" s="1387"/>
      <c r="Z7" s="1387"/>
      <c r="AA7" s="1387"/>
      <c r="AB7" s="1387"/>
      <c r="AC7" s="1388"/>
      <c r="AD7" s="319"/>
      <c r="AE7" s="319"/>
      <c r="AF7" s="320"/>
      <c r="AG7" s="320"/>
      <c r="AH7" s="320"/>
      <c r="AI7" s="320"/>
      <c r="AJ7" s="320"/>
      <c r="AK7" s="320"/>
      <c r="AL7" s="321"/>
    </row>
    <row r="8" spans="1:53" s="322" customFormat="1" ht="33.75" customHeight="1" x14ac:dyDescent="0.2">
      <c r="A8" s="316"/>
      <c r="B8" s="1381"/>
      <c r="C8" s="317"/>
      <c r="D8" s="1385"/>
      <c r="E8" s="1386"/>
      <c r="F8" s="1386"/>
      <c r="G8" s="1386"/>
      <c r="H8" s="1386"/>
      <c r="I8" s="323"/>
      <c r="J8" s="1389" t="s">
        <v>252</v>
      </c>
      <c r="K8" s="1390"/>
      <c r="L8" s="1390"/>
      <c r="M8" s="1390"/>
      <c r="N8" s="1390"/>
      <c r="O8" s="1391"/>
      <c r="P8" s="317"/>
      <c r="Q8" s="1389" t="s">
        <v>253</v>
      </c>
      <c r="R8" s="1390"/>
      <c r="S8" s="1390"/>
      <c r="T8" s="1390"/>
      <c r="U8" s="1390"/>
      <c r="V8" s="1391"/>
      <c r="W8" s="317"/>
      <c r="X8" s="1389" t="s">
        <v>254</v>
      </c>
      <c r="Y8" s="1390"/>
      <c r="Z8" s="1390"/>
      <c r="AA8" s="1390"/>
      <c r="AB8" s="1390"/>
      <c r="AC8" s="1391"/>
      <c r="AD8" s="319"/>
      <c r="AE8" s="319"/>
      <c r="AF8" s="320"/>
      <c r="AG8" s="320"/>
      <c r="AH8" s="320"/>
      <c r="AI8" s="320"/>
      <c r="AJ8" s="320"/>
      <c r="AK8" s="320"/>
      <c r="AL8" s="321"/>
    </row>
    <row r="9" spans="1:53" s="322" customFormat="1" ht="21.75" customHeight="1" x14ac:dyDescent="0.2">
      <c r="A9" s="316"/>
      <c r="B9" s="1381"/>
      <c r="C9" s="317"/>
      <c r="D9" s="1392" t="s">
        <v>9</v>
      </c>
      <c r="E9" s="1394" t="s">
        <v>24</v>
      </c>
      <c r="F9" s="1395"/>
      <c r="G9" s="1394" t="s">
        <v>23</v>
      </c>
      <c r="H9" s="1396"/>
      <c r="I9" s="323"/>
      <c r="J9" s="1397" t="s">
        <v>9</v>
      </c>
      <c r="K9" s="1400" t="s">
        <v>223</v>
      </c>
      <c r="L9" s="1402" t="s">
        <v>24</v>
      </c>
      <c r="M9" s="1403"/>
      <c r="N9" s="1398" t="s">
        <v>23</v>
      </c>
      <c r="O9" s="1399"/>
      <c r="P9" s="317"/>
      <c r="Q9" s="1397" t="s">
        <v>9</v>
      </c>
      <c r="R9" s="1400" t="s">
        <v>223</v>
      </c>
      <c r="S9" s="1402" t="s">
        <v>24</v>
      </c>
      <c r="T9" s="1403"/>
      <c r="U9" s="1398" t="s">
        <v>23</v>
      </c>
      <c r="V9" s="1399"/>
      <c r="W9" s="317"/>
      <c r="X9" s="1397" t="s">
        <v>9</v>
      </c>
      <c r="Y9" s="1400" t="s">
        <v>223</v>
      </c>
      <c r="Z9" s="1402" t="s">
        <v>24</v>
      </c>
      <c r="AA9" s="1403"/>
      <c r="AB9" s="1398" t="s">
        <v>23</v>
      </c>
      <c r="AC9" s="1399"/>
      <c r="AD9" s="319"/>
      <c r="AE9" s="319"/>
      <c r="AF9" s="320"/>
      <c r="AG9" s="320"/>
      <c r="AH9" s="320"/>
      <c r="AI9" s="320"/>
      <c r="AJ9" s="320"/>
      <c r="AK9" s="320"/>
      <c r="AL9" s="321"/>
    </row>
    <row r="10" spans="1:53" s="322" customFormat="1" ht="36.75" customHeight="1" x14ac:dyDescent="0.2">
      <c r="A10" s="316"/>
      <c r="B10" s="1382"/>
      <c r="C10" s="317"/>
      <c r="D10" s="1393"/>
      <c r="E10" s="407" t="s">
        <v>9</v>
      </c>
      <c r="F10" s="403" t="s">
        <v>223</v>
      </c>
      <c r="G10" s="406" t="s">
        <v>9</v>
      </c>
      <c r="H10" s="888" t="s">
        <v>223</v>
      </c>
      <c r="I10" s="346"/>
      <c r="J10" s="1393"/>
      <c r="K10" s="1401"/>
      <c r="L10" s="404" t="s">
        <v>9</v>
      </c>
      <c r="M10" s="403" t="s">
        <v>223</v>
      </c>
      <c r="N10" s="407" t="s">
        <v>9</v>
      </c>
      <c r="O10" s="402" t="s">
        <v>223</v>
      </c>
      <c r="P10" s="347"/>
      <c r="Q10" s="1393"/>
      <c r="R10" s="1401"/>
      <c r="S10" s="404" t="s">
        <v>9</v>
      </c>
      <c r="T10" s="403" t="s">
        <v>223</v>
      </c>
      <c r="U10" s="407" t="s">
        <v>9</v>
      </c>
      <c r="V10" s="402" t="s">
        <v>223</v>
      </c>
      <c r="W10" s="347"/>
      <c r="X10" s="1393"/>
      <c r="Y10" s="1401"/>
      <c r="Z10" s="404" t="s">
        <v>9</v>
      </c>
      <c r="AA10" s="403" t="s">
        <v>223</v>
      </c>
      <c r="AB10" s="407" t="s">
        <v>9</v>
      </c>
      <c r="AC10" s="402" t="s">
        <v>223</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287223</v>
      </c>
      <c r="E12" s="352">
        <f>L12+S12+Z12</f>
        <v>180574</v>
      </c>
      <c r="F12" s="353">
        <f>E12/$D12*100</f>
        <v>62.868920664431471</v>
      </c>
      <c r="G12" s="352">
        <f>N12+U12+AB12</f>
        <v>106649</v>
      </c>
      <c r="H12" s="354">
        <f>G12/$D12*100</f>
        <v>37.131079335568529</v>
      </c>
      <c r="I12" s="350"/>
      <c r="J12" s="355">
        <v>87631</v>
      </c>
      <c r="K12" s="356">
        <v>30.5097433005017</v>
      </c>
      <c r="L12" s="357">
        <v>35659</v>
      </c>
      <c r="M12" s="353">
        <v>40.692220789446658</v>
      </c>
      <c r="N12" s="357">
        <v>51972</v>
      </c>
      <c r="O12" s="358">
        <v>59.307779210553349</v>
      </c>
      <c r="P12" s="350"/>
      <c r="Q12" s="355">
        <v>59061</v>
      </c>
      <c r="R12" s="356">
        <v>20.562768301981389</v>
      </c>
      <c r="S12" s="357">
        <v>38937</v>
      </c>
      <c r="T12" s="353">
        <v>65.926753695331939</v>
      </c>
      <c r="U12" s="357">
        <v>20124</v>
      </c>
      <c r="V12" s="358">
        <v>34.073246304668054</v>
      </c>
      <c r="W12" s="350"/>
      <c r="X12" s="355">
        <v>140531</v>
      </c>
      <c r="Y12" s="356">
        <v>48.92748839751691</v>
      </c>
      <c r="Z12" s="357">
        <v>105978</v>
      </c>
      <c r="AA12" s="353">
        <v>75.412542428361007</v>
      </c>
      <c r="AB12" s="357">
        <v>34553</v>
      </c>
      <c r="AC12" s="358">
        <f t="shared" ref="AC12:AC29" si="0">AB12/$X12*100</f>
        <v>24.587457571639</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42372</v>
      </c>
      <c r="E13" s="365">
        <f t="shared" ref="E13:E29" si="2">L13+S13+Z13</f>
        <v>27349</v>
      </c>
      <c r="F13" s="366">
        <f t="shared" ref="F13:H29" si="3">E13/$D13*100</f>
        <v>64.544982535636734</v>
      </c>
      <c r="G13" s="365">
        <f t="shared" ref="G13:G29" si="4">N13+U13+AB13</f>
        <v>15023</v>
      </c>
      <c r="H13" s="367">
        <f t="shared" si="3"/>
        <v>35.455017464363259</v>
      </c>
      <c r="I13" s="350"/>
      <c r="J13" s="368">
        <v>8545</v>
      </c>
      <c r="K13" s="369">
        <v>20.166619465684889</v>
      </c>
      <c r="L13" s="370">
        <v>3596</v>
      </c>
      <c r="M13" s="371">
        <v>42.08308952603862</v>
      </c>
      <c r="N13" s="370">
        <v>4949</v>
      </c>
      <c r="O13" s="372">
        <v>57.91691047396138</v>
      </c>
      <c r="P13" s="350"/>
      <c r="Q13" s="368">
        <v>7694</v>
      </c>
      <c r="R13" s="369">
        <v>18.158217690927973</v>
      </c>
      <c r="S13" s="370">
        <v>4653</v>
      </c>
      <c r="T13" s="371">
        <v>60.475695347023652</v>
      </c>
      <c r="U13" s="370">
        <v>3041</v>
      </c>
      <c r="V13" s="372">
        <v>39.524304652976348</v>
      </c>
      <c r="W13" s="350"/>
      <c r="X13" s="368">
        <v>26133</v>
      </c>
      <c r="Y13" s="369">
        <v>61.675162843387142</v>
      </c>
      <c r="Z13" s="370">
        <v>19100</v>
      </c>
      <c r="AA13" s="371">
        <v>73.087666934527235</v>
      </c>
      <c r="AB13" s="370">
        <v>7033</v>
      </c>
      <c r="AC13" s="372">
        <f t="shared" si="0"/>
        <v>26.912333065472776</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31687</v>
      </c>
      <c r="E14" s="365">
        <f t="shared" si="2"/>
        <v>20541</v>
      </c>
      <c r="F14" s="366">
        <f t="shared" si="3"/>
        <v>64.824691513870036</v>
      </c>
      <c r="G14" s="365">
        <f t="shared" si="4"/>
        <v>11146</v>
      </c>
      <c r="H14" s="367">
        <f t="shared" si="3"/>
        <v>35.175308486129957</v>
      </c>
      <c r="I14" s="350"/>
      <c r="J14" s="368">
        <v>7692</v>
      </c>
      <c r="K14" s="369">
        <v>24.274939249534512</v>
      </c>
      <c r="L14" s="370">
        <v>3145</v>
      </c>
      <c r="M14" s="371">
        <v>40.886635465418621</v>
      </c>
      <c r="N14" s="370">
        <v>4547</v>
      </c>
      <c r="O14" s="372">
        <v>59.113364534581379</v>
      </c>
      <c r="P14" s="350"/>
      <c r="Q14" s="368">
        <v>6518</v>
      </c>
      <c r="R14" s="369">
        <v>20.569949821693438</v>
      </c>
      <c r="S14" s="370">
        <v>3856</v>
      </c>
      <c r="T14" s="371">
        <v>59.159251304081003</v>
      </c>
      <c r="U14" s="370">
        <v>2662</v>
      </c>
      <c r="V14" s="372">
        <v>40.840748695918997</v>
      </c>
      <c r="W14" s="350"/>
      <c r="X14" s="368">
        <v>17477</v>
      </c>
      <c r="Y14" s="369">
        <v>55.155110928772054</v>
      </c>
      <c r="Z14" s="370">
        <v>13540</v>
      </c>
      <c r="AA14" s="371">
        <v>77.473250557876057</v>
      </c>
      <c r="AB14" s="370">
        <v>3937</v>
      </c>
      <c r="AC14" s="372">
        <f t="shared" si="0"/>
        <v>22.526749442123933</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30585</v>
      </c>
      <c r="E15" s="365">
        <f t="shared" si="2"/>
        <v>19006</v>
      </c>
      <c r="F15" s="366">
        <f t="shared" si="3"/>
        <v>62.141572666339705</v>
      </c>
      <c r="G15" s="365">
        <f t="shared" si="4"/>
        <v>11579</v>
      </c>
      <c r="H15" s="367">
        <f t="shared" si="3"/>
        <v>37.858427333660288</v>
      </c>
      <c r="I15" s="350"/>
      <c r="J15" s="368">
        <v>8227</v>
      </c>
      <c r="K15" s="369">
        <v>26.89880660454471</v>
      </c>
      <c r="L15" s="370">
        <v>3467</v>
      </c>
      <c r="M15" s="371">
        <v>42.141728455086906</v>
      </c>
      <c r="N15" s="370">
        <v>4760</v>
      </c>
      <c r="O15" s="372">
        <v>57.858271544913087</v>
      </c>
      <c r="P15" s="350"/>
      <c r="Q15" s="368">
        <v>6573</v>
      </c>
      <c r="R15" s="369">
        <v>21.490926924963215</v>
      </c>
      <c r="S15" s="370">
        <v>3931</v>
      </c>
      <c r="T15" s="371">
        <v>59.805263958618596</v>
      </c>
      <c r="U15" s="370">
        <v>2642</v>
      </c>
      <c r="V15" s="372">
        <v>40.194736041381404</v>
      </c>
      <c r="W15" s="350"/>
      <c r="X15" s="368">
        <v>15785</v>
      </c>
      <c r="Y15" s="369">
        <v>51.610266470492071</v>
      </c>
      <c r="Z15" s="370">
        <v>11608</v>
      </c>
      <c r="AA15" s="371">
        <v>73.538169147925245</v>
      </c>
      <c r="AB15" s="370">
        <v>4177</v>
      </c>
      <c r="AC15" s="372">
        <f t="shared" si="0"/>
        <v>26.461830852074751</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42857</v>
      </c>
      <c r="E16" s="365">
        <f t="shared" si="2"/>
        <v>25222</v>
      </c>
      <c r="F16" s="366">
        <f t="shared" si="3"/>
        <v>58.851529505098355</v>
      </c>
      <c r="G16" s="365">
        <f t="shared" si="4"/>
        <v>17635</v>
      </c>
      <c r="H16" s="367">
        <f t="shared" si="3"/>
        <v>41.148470494901652</v>
      </c>
      <c r="I16" s="350"/>
      <c r="J16" s="368">
        <v>16920</v>
      </c>
      <c r="K16" s="369">
        <v>39.480131600438668</v>
      </c>
      <c r="L16" s="370">
        <v>6948</v>
      </c>
      <c r="M16" s="371">
        <v>41.063829787234042</v>
      </c>
      <c r="N16" s="370">
        <v>9972</v>
      </c>
      <c r="O16" s="372">
        <v>58.936170212765958</v>
      </c>
      <c r="P16" s="350"/>
      <c r="Q16" s="368">
        <v>8599</v>
      </c>
      <c r="R16" s="369">
        <v>20.064400214667383</v>
      </c>
      <c r="S16" s="370">
        <v>5208</v>
      </c>
      <c r="T16" s="371">
        <v>60.565181997906734</v>
      </c>
      <c r="U16" s="370">
        <v>3391</v>
      </c>
      <c r="V16" s="372">
        <v>39.434818002093266</v>
      </c>
      <c r="W16" s="350"/>
      <c r="X16" s="368">
        <v>17338</v>
      </c>
      <c r="Y16" s="369">
        <v>40.455468184893952</v>
      </c>
      <c r="Z16" s="370">
        <v>13066</v>
      </c>
      <c r="AA16" s="371">
        <v>75.360479870804014</v>
      </c>
      <c r="AB16" s="370">
        <v>4272</v>
      </c>
      <c r="AC16" s="372">
        <f t="shared" si="0"/>
        <v>24.639520129195986</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17828</v>
      </c>
      <c r="E17" s="375">
        <f t="shared" si="2"/>
        <v>11165</v>
      </c>
      <c r="F17" s="376">
        <f t="shared" si="3"/>
        <v>62.626205968140006</v>
      </c>
      <c r="G17" s="375">
        <f t="shared" si="4"/>
        <v>6663</v>
      </c>
      <c r="H17" s="367">
        <f t="shared" si="3"/>
        <v>37.373794031859994</v>
      </c>
      <c r="I17" s="350"/>
      <c r="J17" s="377">
        <v>4623</v>
      </c>
      <c r="K17" s="378">
        <v>25.931119587166258</v>
      </c>
      <c r="L17" s="375">
        <v>1907</v>
      </c>
      <c r="M17" s="376">
        <v>41.250270387194462</v>
      </c>
      <c r="N17" s="375">
        <v>2716</v>
      </c>
      <c r="O17" s="372">
        <v>58.749729612805538</v>
      </c>
      <c r="P17" s="350"/>
      <c r="Q17" s="377">
        <v>3779</v>
      </c>
      <c r="R17" s="378">
        <v>21.196993493381196</v>
      </c>
      <c r="S17" s="375">
        <v>2118</v>
      </c>
      <c r="T17" s="376">
        <v>56.046573167504633</v>
      </c>
      <c r="U17" s="375">
        <v>1661</v>
      </c>
      <c r="V17" s="372">
        <v>43.953426832495367</v>
      </c>
      <c r="W17" s="350"/>
      <c r="X17" s="377">
        <v>9426</v>
      </c>
      <c r="Y17" s="378">
        <v>52.87188691945255</v>
      </c>
      <c r="Z17" s="375">
        <v>7140</v>
      </c>
      <c r="AA17" s="376">
        <v>75.747931253978365</v>
      </c>
      <c r="AB17" s="375">
        <v>2286</v>
      </c>
      <c r="AC17" s="372">
        <f t="shared" si="0"/>
        <v>24.252068746021642</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124986</v>
      </c>
      <c r="E18" s="365">
        <f t="shared" si="2"/>
        <v>79330</v>
      </c>
      <c r="F18" s="366">
        <f t="shared" si="3"/>
        <v>63.471108764181579</v>
      </c>
      <c r="G18" s="365">
        <f t="shared" si="4"/>
        <v>45656</v>
      </c>
      <c r="H18" s="367">
        <f t="shared" si="3"/>
        <v>36.528891235818413</v>
      </c>
      <c r="I18" s="350"/>
      <c r="J18" s="368">
        <v>25803</v>
      </c>
      <c r="K18" s="369">
        <v>20.64471220776727</v>
      </c>
      <c r="L18" s="370">
        <v>10784</v>
      </c>
      <c r="M18" s="371">
        <v>41.793589892648143</v>
      </c>
      <c r="N18" s="370">
        <v>15019</v>
      </c>
      <c r="O18" s="372">
        <v>58.206410107351857</v>
      </c>
      <c r="P18" s="350"/>
      <c r="Q18" s="368">
        <v>21548</v>
      </c>
      <c r="R18" s="369">
        <v>17.24033091706271</v>
      </c>
      <c r="S18" s="370">
        <v>12387</v>
      </c>
      <c r="T18" s="371">
        <v>57.48561351401522</v>
      </c>
      <c r="U18" s="370">
        <v>9161</v>
      </c>
      <c r="V18" s="372">
        <v>42.51438648598478</v>
      </c>
      <c r="W18" s="350"/>
      <c r="X18" s="368">
        <v>77635</v>
      </c>
      <c r="Y18" s="369">
        <v>62.114956875170023</v>
      </c>
      <c r="Z18" s="370">
        <v>56159</v>
      </c>
      <c r="AA18" s="371">
        <v>72.337219037805113</v>
      </c>
      <c r="AB18" s="370">
        <v>21476</v>
      </c>
      <c r="AC18" s="372">
        <f t="shared" si="0"/>
        <v>27.662780962194887</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73974</v>
      </c>
      <c r="E19" s="365">
        <f t="shared" si="2"/>
        <v>47129</v>
      </c>
      <c r="F19" s="366">
        <f t="shared" si="3"/>
        <v>63.710222510611835</v>
      </c>
      <c r="G19" s="365">
        <f t="shared" si="4"/>
        <v>26845</v>
      </c>
      <c r="H19" s="367">
        <f t="shared" si="3"/>
        <v>36.289777489388165</v>
      </c>
      <c r="I19" s="350"/>
      <c r="J19" s="368">
        <v>16910</v>
      </c>
      <c r="K19" s="369">
        <v>22.859383026468759</v>
      </c>
      <c r="L19" s="370">
        <v>6924</v>
      </c>
      <c r="M19" s="371">
        <v>40.946185688941455</v>
      </c>
      <c r="N19" s="370">
        <v>9986</v>
      </c>
      <c r="O19" s="372">
        <v>59.053814311058552</v>
      </c>
      <c r="P19" s="350"/>
      <c r="Q19" s="368">
        <v>12970</v>
      </c>
      <c r="R19" s="369">
        <v>17.533187336091057</v>
      </c>
      <c r="S19" s="370">
        <v>8075</v>
      </c>
      <c r="T19" s="371">
        <v>62.259059367771783</v>
      </c>
      <c r="U19" s="370">
        <v>4895</v>
      </c>
      <c r="V19" s="372">
        <v>37.740940632228224</v>
      </c>
      <c r="W19" s="350"/>
      <c r="X19" s="368">
        <v>44094</v>
      </c>
      <c r="Y19" s="369">
        <v>59.607429637440177</v>
      </c>
      <c r="Z19" s="370">
        <v>32130</v>
      </c>
      <c r="AA19" s="371">
        <v>72.867056742413936</v>
      </c>
      <c r="AB19" s="370">
        <v>11964</v>
      </c>
      <c r="AC19" s="372">
        <f t="shared" si="0"/>
        <v>27.132943257586067</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217728</v>
      </c>
      <c r="E20" s="365">
        <f t="shared" si="2"/>
        <v>138105</v>
      </c>
      <c r="F20" s="366">
        <f t="shared" si="3"/>
        <v>63.430059523809526</v>
      </c>
      <c r="G20" s="365">
        <f t="shared" si="4"/>
        <v>79623</v>
      </c>
      <c r="H20" s="367">
        <f t="shared" si="3"/>
        <v>36.569940476190474</v>
      </c>
      <c r="I20" s="350"/>
      <c r="J20" s="368">
        <v>57219</v>
      </c>
      <c r="K20" s="369">
        <v>26.280037477954142</v>
      </c>
      <c r="L20" s="370">
        <v>24322</v>
      </c>
      <c r="M20" s="371">
        <v>42.506859609570249</v>
      </c>
      <c r="N20" s="370">
        <v>32897</v>
      </c>
      <c r="O20" s="372">
        <v>57.493140390429751</v>
      </c>
      <c r="P20" s="350"/>
      <c r="Q20" s="368">
        <v>43733</v>
      </c>
      <c r="R20" s="369">
        <v>20.086070693709583</v>
      </c>
      <c r="S20" s="370">
        <v>26746</v>
      </c>
      <c r="T20" s="371">
        <v>61.157478334438522</v>
      </c>
      <c r="U20" s="370">
        <v>16987</v>
      </c>
      <c r="V20" s="372">
        <v>38.842521665561478</v>
      </c>
      <c r="W20" s="350"/>
      <c r="X20" s="368">
        <v>116776</v>
      </c>
      <c r="Y20" s="369">
        <v>53.633891828336274</v>
      </c>
      <c r="Z20" s="370">
        <v>87037</v>
      </c>
      <c r="AA20" s="371">
        <v>74.533294512571075</v>
      </c>
      <c r="AB20" s="370">
        <v>29739</v>
      </c>
      <c r="AC20" s="372">
        <f t="shared" si="0"/>
        <v>25.466705487428925</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157089</v>
      </c>
      <c r="E21" s="365">
        <f t="shared" si="2"/>
        <v>98384</v>
      </c>
      <c r="F21" s="366">
        <f t="shared" si="3"/>
        <v>62.629464825672073</v>
      </c>
      <c r="G21" s="365">
        <f t="shared" si="4"/>
        <v>58705</v>
      </c>
      <c r="H21" s="367">
        <f t="shared" si="3"/>
        <v>37.370535174327927</v>
      </c>
      <c r="I21" s="350"/>
      <c r="J21" s="368">
        <v>41391</v>
      </c>
      <c r="K21" s="369">
        <v>26.348757710597177</v>
      </c>
      <c r="L21" s="370">
        <v>16659</v>
      </c>
      <c r="M21" s="371">
        <v>40.247879973907366</v>
      </c>
      <c r="N21" s="370">
        <v>24732</v>
      </c>
      <c r="O21" s="372">
        <v>59.752120026092626</v>
      </c>
      <c r="P21" s="350"/>
      <c r="Q21" s="368">
        <v>31817</v>
      </c>
      <c r="R21" s="369">
        <v>20.254123458676293</v>
      </c>
      <c r="S21" s="370">
        <v>19489</v>
      </c>
      <c r="T21" s="371">
        <v>61.253417984096551</v>
      </c>
      <c r="U21" s="370">
        <v>12328</v>
      </c>
      <c r="V21" s="372">
        <v>38.746582015903449</v>
      </c>
      <c r="W21" s="350"/>
      <c r="X21" s="368">
        <v>83881</v>
      </c>
      <c r="Y21" s="369">
        <v>53.397118830726534</v>
      </c>
      <c r="Z21" s="370">
        <v>62236</v>
      </c>
      <c r="AA21" s="371">
        <v>74.195586604833039</v>
      </c>
      <c r="AB21" s="370">
        <v>21645</v>
      </c>
      <c r="AC21" s="372">
        <f t="shared" si="0"/>
        <v>25.804413395166964</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36097</v>
      </c>
      <c r="E22" s="365">
        <f t="shared" si="2"/>
        <v>23270</v>
      </c>
      <c r="F22" s="366">
        <f t="shared" si="3"/>
        <v>64.465191013103578</v>
      </c>
      <c r="G22" s="365">
        <f t="shared" si="4"/>
        <v>12827</v>
      </c>
      <c r="H22" s="367">
        <f t="shared" si="3"/>
        <v>35.534808986896415</v>
      </c>
      <c r="I22" s="350"/>
      <c r="J22" s="368">
        <v>8906</v>
      </c>
      <c r="K22" s="369">
        <v>24.67241044962185</v>
      </c>
      <c r="L22" s="370">
        <v>3757</v>
      </c>
      <c r="M22" s="371">
        <v>42.185043790702899</v>
      </c>
      <c r="N22" s="370">
        <v>5149</v>
      </c>
      <c r="O22" s="372">
        <v>57.814956209297108</v>
      </c>
      <c r="P22" s="350"/>
      <c r="Q22" s="368">
        <v>6735</v>
      </c>
      <c r="R22" s="369">
        <v>18.658060226611632</v>
      </c>
      <c r="S22" s="370">
        <v>4231</v>
      </c>
      <c r="T22" s="371">
        <v>62.821083890126204</v>
      </c>
      <c r="U22" s="370">
        <v>2504</v>
      </c>
      <c r="V22" s="372">
        <v>37.178916109873796</v>
      </c>
      <c r="W22" s="350"/>
      <c r="X22" s="368">
        <v>20456</v>
      </c>
      <c r="Y22" s="369">
        <v>56.669529323766518</v>
      </c>
      <c r="Z22" s="370">
        <v>15282</v>
      </c>
      <c r="AA22" s="371">
        <v>74.7066875244427</v>
      </c>
      <c r="AB22" s="370">
        <v>5174</v>
      </c>
      <c r="AC22" s="372">
        <f t="shared" si="0"/>
        <v>25.293312475557293</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75568</v>
      </c>
      <c r="E23" s="365">
        <f t="shared" si="2"/>
        <v>47111</v>
      </c>
      <c r="F23" s="366">
        <f t="shared" si="3"/>
        <v>62.342525936904515</v>
      </c>
      <c r="G23" s="365">
        <f t="shared" si="4"/>
        <v>28457</v>
      </c>
      <c r="H23" s="367">
        <f t="shared" si="3"/>
        <v>37.657474063095492</v>
      </c>
      <c r="I23" s="350"/>
      <c r="J23" s="368">
        <v>21416</v>
      </c>
      <c r="K23" s="369">
        <v>28.340038111369893</v>
      </c>
      <c r="L23" s="370">
        <v>8264</v>
      </c>
      <c r="M23" s="371">
        <v>38.587971610011209</v>
      </c>
      <c r="N23" s="370">
        <v>13152</v>
      </c>
      <c r="O23" s="372">
        <v>61.412028389988791</v>
      </c>
      <c r="P23" s="350"/>
      <c r="Q23" s="368">
        <v>13402</v>
      </c>
      <c r="R23" s="369">
        <v>17.735020114334109</v>
      </c>
      <c r="S23" s="370">
        <v>7840</v>
      </c>
      <c r="T23" s="371">
        <v>58.498731532607074</v>
      </c>
      <c r="U23" s="370">
        <v>5562</v>
      </c>
      <c r="V23" s="372">
        <v>41.501268467392926</v>
      </c>
      <c r="W23" s="350"/>
      <c r="X23" s="368">
        <v>40750</v>
      </c>
      <c r="Y23" s="369">
        <v>53.924941774295995</v>
      </c>
      <c r="Z23" s="370">
        <v>31007</v>
      </c>
      <c r="AA23" s="371">
        <v>76.090797546012269</v>
      </c>
      <c r="AB23" s="370">
        <v>9743</v>
      </c>
      <c r="AC23" s="372">
        <f t="shared" si="0"/>
        <v>23.909202453987728</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185725</v>
      </c>
      <c r="E24" s="365">
        <f t="shared" si="2"/>
        <v>121967</v>
      </c>
      <c r="F24" s="366">
        <f t="shared" si="3"/>
        <v>65.670749764436664</v>
      </c>
      <c r="G24" s="365">
        <f t="shared" si="4"/>
        <v>63758</v>
      </c>
      <c r="H24" s="367">
        <f t="shared" si="3"/>
        <v>34.329250235563336</v>
      </c>
      <c r="I24" s="350"/>
      <c r="J24" s="368">
        <v>48892</v>
      </c>
      <c r="K24" s="369">
        <v>26.324942791762012</v>
      </c>
      <c r="L24" s="370">
        <v>22652</v>
      </c>
      <c r="M24" s="371">
        <v>46.330688047124276</v>
      </c>
      <c r="N24" s="370">
        <v>26240</v>
      </c>
      <c r="O24" s="372">
        <v>53.669311952875731</v>
      </c>
      <c r="P24" s="350"/>
      <c r="Q24" s="368">
        <v>32810</v>
      </c>
      <c r="R24" s="369">
        <v>17.665903890160184</v>
      </c>
      <c r="S24" s="370">
        <v>20871</v>
      </c>
      <c r="T24" s="371">
        <v>63.611703748857053</v>
      </c>
      <c r="U24" s="370">
        <v>11939</v>
      </c>
      <c r="V24" s="372">
        <v>36.38829625114294</v>
      </c>
      <c r="W24" s="350"/>
      <c r="X24" s="368">
        <v>104023</v>
      </c>
      <c r="Y24" s="369">
        <v>56.0091533180778</v>
      </c>
      <c r="Z24" s="370">
        <v>78444</v>
      </c>
      <c r="AA24" s="371">
        <v>75.410245811022563</v>
      </c>
      <c r="AB24" s="370">
        <v>25579</v>
      </c>
      <c r="AC24" s="372">
        <f t="shared" si="0"/>
        <v>24.589754188977437</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43686</v>
      </c>
      <c r="E25" s="365">
        <f t="shared" si="2"/>
        <v>25368</v>
      </c>
      <c r="F25" s="366">
        <f t="shared" si="3"/>
        <v>58.068946573272903</v>
      </c>
      <c r="G25" s="365">
        <f t="shared" si="4"/>
        <v>18318</v>
      </c>
      <c r="H25" s="367">
        <f t="shared" si="3"/>
        <v>41.931053426727097</v>
      </c>
      <c r="I25" s="350"/>
      <c r="J25" s="368">
        <v>15994</v>
      </c>
      <c r="K25" s="369">
        <v>36.611271345511149</v>
      </c>
      <c r="L25" s="370">
        <v>5977</v>
      </c>
      <c r="M25" s="371">
        <v>37.370263848943353</v>
      </c>
      <c r="N25" s="370">
        <v>10017</v>
      </c>
      <c r="O25" s="372">
        <v>62.629736151056647</v>
      </c>
      <c r="P25" s="350"/>
      <c r="Q25" s="368">
        <v>8579</v>
      </c>
      <c r="R25" s="369">
        <v>19.637870255917228</v>
      </c>
      <c r="S25" s="370">
        <v>5262</v>
      </c>
      <c r="T25" s="371">
        <v>61.335820025644018</v>
      </c>
      <c r="U25" s="370">
        <v>3317</v>
      </c>
      <c r="V25" s="372">
        <v>38.664179974355982</v>
      </c>
      <c r="W25" s="350"/>
      <c r="X25" s="368">
        <v>19113</v>
      </c>
      <c r="Y25" s="369">
        <v>43.750858398571623</v>
      </c>
      <c r="Z25" s="370">
        <v>14129</v>
      </c>
      <c r="AA25" s="371">
        <v>73.923507560299271</v>
      </c>
      <c r="AB25" s="370">
        <v>4984</v>
      </c>
      <c r="AC25" s="372">
        <f t="shared" si="0"/>
        <v>26.076492439700726</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16254</v>
      </c>
      <c r="E26" s="380">
        <f t="shared" si="2"/>
        <v>10383</v>
      </c>
      <c r="F26" s="381">
        <f t="shared" si="3"/>
        <v>63.879660391288297</v>
      </c>
      <c r="G26" s="380">
        <f t="shared" si="4"/>
        <v>5871</v>
      </c>
      <c r="H26" s="367">
        <f t="shared" si="3"/>
        <v>36.120339608711696</v>
      </c>
      <c r="I26" s="350"/>
      <c r="J26" s="377">
        <v>3367</v>
      </c>
      <c r="K26" s="378">
        <v>20.714900947459086</v>
      </c>
      <c r="L26" s="375">
        <v>1395</v>
      </c>
      <c r="M26" s="376">
        <v>41.431541431541433</v>
      </c>
      <c r="N26" s="375">
        <v>1972</v>
      </c>
      <c r="O26" s="372">
        <v>58.568458568458567</v>
      </c>
      <c r="P26" s="350"/>
      <c r="Q26" s="377">
        <v>2719</v>
      </c>
      <c r="R26" s="378">
        <v>16.72818998400394</v>
      </c>
      <c r="S26" s="375">
        <v>1527</v>
      </c>
      <c r="T26" s="376">
        <v>56.160353070981984</v>
      </c>
      <c r="U26" s="375">
        <v>1192</v>
      </c>
      <c r="V26" s="372">
        <v>43.839646929018024</v>
      </c>
      <c r="W26" s="350"/>
      <c r="X26" s="377">
        <v>10168</v>
      </c>
      <c r="Y26" s="378">
        <v>62.556909068536967</v>
      </c>
      <c r="Z26" s="375">
        <v>7461</v>
      </c>
      <c r="AA26" s="376">
        <v>73.377261998426434</v>
      </c>
      <c r="AB26" s="375">
        <v>2707</v>
      </c>
      <c r="AC26" s="372">
        <f t="shared" si="0"/>
        <v>26.622738001573566</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69516</v>
      </c>
      <c r="E27" s="380">
        <f t="shared" si="2"/>
        <v>43067</v>
      </c>
      <c r="F27" s="381">
        <f t="shared" si="3"/>
        <v>61.952643995626907</v>
      </c>
      <c r="G27" s="380">
        <f t="shared" si="4"/>
        <v>26449</v>
      </c>
      <c r="H27" s="367">
        <f t="shared" si="3"/>
        <v>38.047356004373093</v>
      </c>
      <c r="I27" s="350"/>
      <c r="J27" s="377">
        <v>17632</v>
      </c>
      <c r="K27" s="378">
        <v>25.36394499108119</v>
      </c>
      <c r="L27" s="375">
        <v>6933</v>
      </c>
      <c r="M27" s="376">
        <v>39.320553539019961</v>
      </c>
      <c r="N27" s="375">
        <v>10699</v>
      </c>
      <c r="O27" s="372">
        <v>60.679446460980039</v>
      </c>
      <c r="P27" s="350"/>
      <c r="Q27" s="377">
        <v>12691</v>
      </c>
      <c r="R27" s="378">
        <v>18.256228781863168</v>
      </c>
      <c r="S27" s="375">
        <v>7162</v>
      </c>
      <c r="T27" s="376">
        <v>56.433693168387045</v>
      </c>
      <c r="U27" s="375">
        <v>5529</v>
      </c>
      <c r="V27" s="372">
        <v>43.566306831612955</v>
      </c>
      <c r="W27" s="350"/>
      <c r="X27" s="377">
        <v>39193</v>
      </c>
      <c r="Y27" s="378">
        <v>56.379826227055638</v>
      </c>
      <c r="Z27" s="375">
        <v>28972</v>
      </c>
      <c r="AA27" s="376">
        <v>73.921363508789838</v>
      </c>
      <c r="AB27" s="375">
        <v>10221</v>
      </c>
      <c r="AC27" s="372">
        <f t="shared" si="0"/>
        <v>26.078636491210165</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9265</v>
      </c>
      <c r="E28" s="380">
        <f t="shared" si="2"/>
        <v>6075</v>
      </c>
      <c r="F28" s="381">
        <f t="shared" si="3"/>
        <v>65.569347004856994</v>
      </c>
      <c r="G28" s="380">
        <f t="shared" si="4"/>
        <v>3190</v>
      </c>
      <c r="H28" s="382">
        <f t="shared" si="3"/>
        <v>34.430652995143014</v>
      </c>
      <c r="I28" s="350"/>
      <c r="J28" s="377">
        <v>1574</v>
      </c>
      <c r="K28" s="378">
        <v>16.988667026443604</v>
      </c>
      <c r="L28" s="375">
        <v>669</v>
      </c>
      <c r="M28" s="376">
        <v>42.503176620076239</v>
      </c>
      <c r="N28" s="375">
        <v>905</v>
      </c>
      <c r="O28" s="383">
        <v>57.496823379923754</v>
      </c>
      <c r="P28" s="350"/>
      <c r="Q28" s="377">
        <v>1649</v>
      </c>
      <c r="R28" s="378">
        <v>17.798165137614681</v>
      </c>
      <c r="S28" s="375">
        <v>965</v>
      </c>
      <c r="T28" s="376">
        <v>58.520315342631903</v>
      </c>
      <c r="U28" s="375">
        <v>684</v>
      </c>
      <c r="V28" s="383">
        <v>41.479684657368104</v>
      </c>
      <c r="W28" s="350"/>
      <c r="X28" s="377">
        <v>6042</v>
      </c>
      <c r="Y28" s="378">
        <v>65.213167835941718</v>
      </c>
      <c r="Z28" s="375">
        <v>4441</v>
      </c>
      <c r="AA28" s="376">
        <v>73.502151605428665</v>
      </c>
      <c r="AB28" s="375">
        <v>1601</v>
      </c>
      <c r="AC28" s="383">
        <f t="shared" si="0"/>
        <v>26.497848394571331</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3640</v>
      </c>
      <c r="E29" s="386">
        <f t="shared" si="2"/>
        <v>1949</v>
      </c>
      <c r="F29" s="387">
        <f t="shared" si="3"/>
        <v>53.543956043956044</v>
      </c>
      <c r="G29" s="386">
        <f t="shared" si="4"/>
        <v>1691</v>
      </c>
      <c r="H29" s="388">
        <f t="shared" si="3"/>
        <v>46.456043956043956</v>
      </c>
      <c r="I29" s="350"/>
      <c r="J29" s="389">
        <v>2017</v>
      </c>
      <c r="K29" s="390">
        <v>55.412087912087912</v>
      </c>
      <c r="L29" s="391">
        <v>736</v>
      </c>
      <c r="M29" s="392">
        <v>36.489836390679223</v>
      </c>
      <c r="N29" s="391">
        <v>1281</v>
      </c>
      <c r="O29" s="393">
        <v>63.51016360932077</v>
      </c>
      <c r="P29" s="350"/>
      <c r="Q29" s="389">
        <v>566</v>
      </c>
      <c r="R29" s="390">
        <v>15.549450549450549</v>
      </c>
      <c r="S29" s="391">
        <v>391</v>
      </c>
      <c r="T29" s="392">
        <v>69.081272084805661</v>
      </c>
      <c r="U29" s="391">
        <v>175</v>
      </c>
      <c r="V29" s="393">
        <v>30.918727915194346</v>
      </c>
      <c r="W29" s="350"/>
      <c r="X29" s="389">
        <v>1057</v>
      </c>
      <c r="Y29" s="390">
        <v>29.03846153846154</v>
      </c>
      <c r="Z29" s="391">
        <v>822</v>
      </c>
      <c r="AA29" s="392">
        <v>77.767265846736038</v>
      </c>
      <c r="AB29" s="391">
        <v>235</v>
      </c>
      <c r="AC29" s="393">
        <f t="shared" si="0"/>
        <v>22.232734153263955</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0" customFormat="1" ht="18" customHeight="1" x14ac:dyDescent="0.25">
      <c r="B31" s="1234" t="s">
        <v>0</v>
      </c>
      <c r="D31" s="1235">
        <f>J31+Q31+X31</f>
        <v>1466080</v>
      </c>
      <c r="E31" s="1236">
        <f>L31+S31+Z31</f>
        <v>925995</v>
      </c>
      <c r="F31" s="1237">
        <f>E31/$D31*100</f>
        <v>63.161287242169593</v>
      </c>
      <c r="G31" s="1236">
        <f>N31+U31+AB31</f>
        <v>540085</v>
      </c>
      <c r="H31" s="1238">
        <f>G31/$D31*100</f>
        <v>36.838712757830407</v>
      </c>
      <c r="J31" s="1239">
        <f>SUM(J12:J29)</f>
        <v>394759</v>
      </c>
      <c r="K31" s="1240">
        <f>J31/$D31*100</f>
        <v>26.92615682636691</v>
      </c>
      <c r="L31" s="1236">
        <f>SUM(L12:L29)</f>
        <v>163794</v>
      </c>
      <c r="M31" s="1237">
        <f>L31/$J31*100</f>
        <v>41.492150907262406</v>
      </c>
      <c r="N31" s="1236">
        <f>SUM(N12:N29)</f>
        <v>230965</v>
      </c>
      <c r="O31" s="1241">
        <f>N31/$J31*100</f>
        <v>58.507849092737594</v>
      </c>
      <c r="Q31" s="1239">
        <f>SUM(Q12:Q29)</f>
        <v>281443</v>
      </c>
      <c r="R31" s="1240">
        <f>Q31/$D31*100</f>
        <v>19.196974244243151</v>
      </c>
      <c r="S31" s="1236">
        <f>SUM(S12:S29)</f>
        <v>173649</v>
      </c>
      <c r="T31" s="1237">
        <f>S31/$Q31*100</f>
        <v>61.699527080083719</v>
      </c>
      <c r="U31" s="1236">
        <f>SUM(U12:U29)</f>
        <v>107794</v>
      </c>
      <c r="V31" s="1241">
        <f>U31/$Q31*100</f>
        <v>38.300472919916288</v>
      </c>
      <c r="X31" s="1239">
        <f>SUM(X12:X29)</f>
        <v>789878</v>
      </c>
      <c r="Y31" s="1240">
        <f>X31/$D31*100</f>
        <v>53.876868929389943</v>
      </c>
      <c r="Z31" s="1236">
        <f>SUM(Z12:Z29)</f>
        <v>588552</v>
      </c>
      <c r="AA31" s="1237">
        <f>Z31/$X31*100</f>
        <v>74.511760043956158</v>
      </c>
      <c r="AB31" s="1236">
        <f>SUM(AB12:AB29)</f>
        <v>201326</v>
      </c>
      <c r="AC31" s="1241">
        <f>AB31/$X31*100</f>
        <v>25.488239956043845</v>
      </c>
      <c r="AD31" s="1278"/>
      <c r="AE31" s="1270"/>
      <c r="AF31" s="1270"/>
      <c r="AI31" s="591"/>
      <c r="AK31" s="1270"/>
      <c r="AL31" s="1270"/>
      <c r="AO31" s="591"/>
      <c r="AQ31" s="1270"/>
      <c r="AR31" s="1270"/>
      <c r="AU31" s="591"/>
      <c r="AW31" s="1270"/>
      <c r="AX31" s="1270"/>
      <c r="BA31" s="591"/>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05"/>
      <c r="C34" s="1405"/>
      <c r="D34" s="1405"/>
      <c r="E34" s="1405"/>
      <c r="F34" s="1405"/>
      <c r="G34" s="1405"/>
      <c r="H34" s="1405"/>
      <c r="I34" s="1405"/>
      <c r="J34" s="1405"/>
      <c r="K34" s="1405"/>
      <c r="L34" s="1405"/>
      <c r="M34" s="1405"/>
      <c r="N34" s="1405"/>
      <c r="O34" s="1405"/>
    </row>
    <row r="35" spans="2:15" s="329" customFormat="1" ht="29.25" customHeight="1" x14ac:dyDescent="0.2">
      <c r="B35" s="1406"/>
      <c r="C35" s="1406"/>
      <c r="D35" s="1406"/>
      <c r="E35" s="1406"/>
      <c r="F35" s="1406"/>
      <c r="G35" s="1406"/>
      <c r="H35" s="1406"/>
      <c r="I35" s="1406"/>
      <c r="J35" s="1406"/>
      <c r="K35" s="1406"/>
      <c r="L35" s="1406"/>
      <c r="M35" s="1406"/>
    </row>
    <row r="36" spans="2:15" s="329" customFormat="1" ht="4.5" customHeight="1" x14ac:dyDescent="0.2">
      <c r="B36" s="1404"/>
      <c r="C36" s="1404"/>
      <c r="D36" s="1404"/>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98">
    <tabColor theme="0"/>
    <pageSetUpPr fitToPage="1"/>
  </sheetPr>
  <dimension ref="A1:BA46"/>
  <sheetViews>
    <sheetView showGridLines="0" zoomScale="84" zoomScaleNormal="84"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31</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76"/>
      <c r="C2" s="1376"/>
    </row>
    <row r="3" spans="1:53" s="345" customFormat="1" ht="4.5" customHeight="1" x14ac:dyDescent="0.2">
      <c r="B3" s="1377"/>
      <c r="C3" s="1377"/>
    </row>
    <row r="4" spans="1:53" s="345" customFormat="1" ht="17.25" customHeight="1" x14ac:dyDescent="0.2">
      <c r="A4" s="1378" t="s">
        <v>424</v>
      </c>
      <c r="B4" s="1378"/>
      <c r="C4" s="1378"/>
      <c r="D4" s="1378"/>
      <c r="E4" s="1378"/>
      <c r="F4" s="1378"/>
      <c r="G4" s="1378"/>
      <c r="H4" s="1378"/>
      <c r="I4" s="1378"/>
      <c r="J4" s="1378"/>
      <c r="K4" s="1378"/>
      <c r="L4" s="1378"/>
      <c r="M4" s="1378"/>
      <c r="N4" s="1378"/>
      <c r="O4" s="1378"/>
      <c r="P4" s="1378"/>
      <c r="Q4" s="1378"/>
      <c r="R4" s="1378"/>
      <c r="S4" s="1378"/>
      <c r="T4" s="1378"/>
      <c r="U4" s="1378"/>
      <c r="V4" s="1378"/>
      <c r="W4" s="1378"/>
      <c r="X4" s="1378"/>
      <c r="Y4" s="1378"/>
      <c r="Z4" s="1378"/>
      <c r="AA4" s="1378"/>
      <c r="AB4" s="1378"/>
      <c r="AC4" s="1378"/>
    </row>
    <row r="5" spans="1:53" s="345" customFormat="1" ht="17.25" customHeight="1" x14ac:dyDescent="0.2">
      <c r="B5" s="1379" t="str">
        <f>porsaad!$B$6</f>
        <v>Situación a 31 de julio de 2024</v>
      </c>
      <c r="C5" s="1379"/>
      <c r="D5" s="1379"/>
      <c r="E5" s="1379"/>
      <c r="F5" s="1379"/>
      <c r="G5" s="1379"/>
      <c r="H5" s="1379"/>
      <c r="I5" s="1379"/>
      <c r="J5" s="1379"/>
      <c r="K5" s="1379"/>
      <c r="L5" s="1379"/>
      <c r="M5" s="1379"/>
      <c r="N5" s="1379"/>
      <c r="O5" s="1379"/>
      <c r="P5" s="1379"/>
      <c r="Q5" s="1379"/>
      <c r="R5" s="1379"/>
      <c r="S5" s="1379"/>
      <c r="T5" s="1379"/>
      <c r="U5" s="1379"/>
      <c r="V5" s="1379"/>
      <c r="W5" s="1379"/>
      <c r="X5" s="1379"/>
      <c r="Y5" s="1379"/>
      <c r="Z5" s="1379"/>
      <c r="AA5" s="1379"/>
      <c r="AB5" s="1379"/>
      <c r="AC5" s="1379"/>
    </row>
    <row r="6" spans="1:53" s="345" customFormat="1" ht="6" customHeight="1" x14ac:dyDescent="0.2"/>
    <row r="7" spans="1:53" s="322" customFormat="1" ht="12.75" customHeight="1" x14ac:dyDescent="0.2">
      <c r="A7" s="316"/>
      <c r="B7" s="1380" t="s">
        <v>12</v>
      </c>
      <c r="C7" s="317"/>
      <c r="D7" s="1383" t="s">
        <v>255</v>
      </c>
      <c r="E7" s="1384"/>
      <c r="F7" s="1384"/>
      <c r="G7" s="1384"/>
      <c r="H7" s="1384"/>
      <c r="I7" s="318"/>
      <c r="J7" s="1387"/>
      <c r="K7" s="1387"/>
      <c r="L7" s="1387"/>
      <c r="M7" s="1387"/>
      <c r="N7" s="1387"/>
      <c r="O7" s="1387"/>
      <c r="P7" s="318"/>
      <c r="Q7" s="1387"/>
      <c r="R7" s="1387"/>
      <c r="S7" s="1387"/>
      <c r="T7" s="1387"/>
      <c r="U7" s="1387"/>
      <c r="V7" s="1387"/>
      <c r="W7" s="318"/>
      <c r="X7" s="1387"/>
      <c r="Y7" s="1387"/>
      <c r="Z7" s="1387"/>
      <c r="AA7" s="1387"/>
      <c r="AB7" s="1387"/>
      <c r="AC7" s="1388"/>
      <c r="AD7" s="319"/>
      <c r="AE7" s="319"/>
      <c r="AF7" s="320"/>
      <c r="AG7" s="320"/>
      <c r="AH7" s="320"/>
      <c r="AI7" s="320"/>
      <c r="AJ7" s="320"/>
      <c r="AK7" s="320"/>
      <c r="AL7" s="321"/>
    </row>
    <row r="8" spans="1:53" s="322" customFormat="1" ht="33.75" customHeight="1" x14ac:dyDescent="0.2">
      <c r="A8" s="316"/>
      <c r="B8" s="1381"/>
      <c r="C8" s="317"/>
      <c r="D8" s="1385"/>
      <c r="E8" s="1386"/>
      <c r="F8" s="1386"/>
      <c r="G8" s="1386"/>
      <c r="H8" s="1386"/>
      <c r="I8" s="323"/>
      <c r="J8" s="1389" t="s">
        <v>256</v>
      </c>
      <c r="K8" s="1390"/>
      <c r="L8" s="1390"/>
      <c r="M8" s="1390"/>
      <c r="N8" s="1390"/>
      <c r="O8" s="1391"/>
      <c r="P8" s="317"/>
      <c r="Q8" s="1389" t="s">
        <v>257</v>
      </c>
      <c r="R8" s="1390"/>
      <c r="S8" s="1390"/>
      <c r="T8" s="1390"/>
      <c r="U8" s="1390"/>
      <c r="V8" s="1391"/>
      <c r="W8" s="317"/>
      <c r="X8" s="1389" t="s">
        <v>258</v>
      </c>
      <c r="Y8" s="1390"/>
      <c r="Z8" s="1390"/>
      <c r="AA8" s="1390"/>
      <c r="AB8" s="1390"/>
      <c r="AC8" s="1391"/>
      <c r="AD8" s="319"/>
      <c r="AE8" s="319"/>
      <c r="AF8" s="320"/>
      <c r="AG8" s="320"/>
      <c r="AH8" s="320"/>
      <c r="AI8" s="320"/>
      <c r="AJ8" s="320"/>
      <c r="AK8" s="320"/>
      <c r="AL8" s="321"/>
    </row>
    <row r="9" spans="1:53" s="322" customFormat="1" ht="21.75" customHeight="1" x14ac:dyDescent="0.2">
      <c r="A9" s="316"/>
      <c r="B9" s="1381"/>
      <c r="C9" s="317"/>
      <c r="D9" s="1392" t="s">
        <v>9</v>
      </c>
      <c r="E9" s="1394" t="s">
        <v>24</v>
      </c>
      <c r="F9" s="1395"/>
      <c r="G9" s="1394" t="s">
        <v>23</v>
      </c>
      <c r="H9" s="1396"/>
      <c r="I9" s="323"/>
      <c r="J9" s="1397" t="s">
        <v>9</v>
      </c>
      <c r="K9" s="1400" t="s">
        <v>267</v>
      </c>
      <c r="L9" s="1402" t="s">
        <v>24</v>
      </c>
      <c r="M9" s="1403"/>
      <c r="N9" s="1398" t="s">
        <v>23</v>
      </c>
      <c r="O9" s="1399"/>
      <c r="P9" s="317"/>
      <c r="Q9" s="1397" t="s">
        <v>9</v>
      </c>
      <c r="R9" s="1400" t="s">
        <v>267</v>
      </c>
      <c r="S9" s="1402" t="s">
        <v>24</v>
      </c>
      <c r="T9" s="1403"/>
      <c r="U9" s="1398" t="s">
        <v>23</v>
      </c>
      <c r="V9" s="1399"/>
      <c r="W9" s="317"/>
      <c r="X9" s="1397" t="s">
        <v>9</v>
      </c>
      <c r="Y9" s="1400" t="s">
        <v>267</v>
      </c>
      <c r="Z9" s="1402" t="s">
        <v>24</v>
      </c>
      <c r="AA9" s="1403"/>
      <c r="AB9" s="1398" t="s">
        <v>23</v>
      </c>
      <c r="AC9" s="1399"/>
      <c r="AD9" s="319"/>
      <c r="AE9" s="319"/>
      <c r="AF9" s="320"/>
      <c r="AG9" s="320"/>
      <c r="AH9" s="320"/>
      <c r="AI9" s="320"/>
      <c r="AJ9" s="320"/>
      <c r="AK9" s="320"/>
      <c r="AL9" s="321"/>
    </row>
    <row r="10" spans="1:53" s="322" customFormat="1" ht="36.75" customHeight="1" x14ac:dyDescent="0.2">
      <c r="A10" s="316"/>
      <c r="B10" s="1382"/>
      <c r="C10" s="317"/>
      <c r="D10" s="1393"/>
      <c r="E10" s="407" t="s">
        <v>9</v>
      </c>
      <c r="F10" s="403" t="s">
        <v>267</v>
      </c>
      <c r="G10" s="406" t="s">
        <v>9</v>
      </c>
      <c r="H10" s="888" t="s">
        <v>267</v>
      </c>
      <c r="I10" s="346"/>
      <c r="J10" s="1393"/>
      <c r="K10" s="1401"/>
      <c r="L10" s="404" t="s">
        <v>9</v>
      </c>
      <c r="M10" s="403" t="s">
        <v>267</v>
      </c>
      <c r="N10" s="407" t="s">
        <v>9</v>
      </c>
      <c r="O10" s="402" t="s">
        <v>267</v>
      </c>
      <c r="P10" s="347"/>
      <c r="Q10" s="1393"/>
      <c r="R10" s="1401"/>
      <c r="S10" s="404" t="s">
        <v>9</v>
      </c>
      <c r="T10" s="403" t="s">
        <v>267</v>
      </c>
      <c r="U10" s="407" t="s">
        <v>9</v>
      </c>
      <c r="V10" s="402" t="s">
        <v>267</v>
      </c>
      <c r="W10" s="347"/>
      <c r="X10" s="1393"/>
      <c r="Y10" s="1401"/>
      <c r="Z10" s="404" t="s">
        <v>9</v>
      </c>
      <c r="AA10" s="403" t="s">
        <v>267</v>
      </c>
      <c r="AB10" s="407" t="s">
        <v>9</v>
      </c>
      <c r="AC10" s="402" t="s">
        <v>267</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75728</v>
      </c>
      <c r="E12" s="352">
        <f>L12+S12+Z12</f>
        <v>44870</v>
      </c>
      <c r="F12" s="353">
        <f>E12/$D12*100</f>
        <v>59.251531798013943</v>
      </c>
      <c r="G12" s="352">
        <f>N12+U12+AB12</f>
        <v>30858</v>
      </c>
      <c r="H12" s="354">
        <f>G12/$D12*100</f>
        <v>40.748468201986057</v>
      </c>
      <c r="I12" s="350"/>
      <c r="J12" s="355">
        <f>L12+N12</f>
        <v>28146</v>
      </c>
      <c r="K12" s="356">
        <f>J12/$D12*100</f>
        <v>37.167230086625821</v>
      </c>
      <c r="L12" s="357">
        <v>11044</v>
      </c>
      <c r="M12" s="353">
        <v>39.238257656505368</v>
      </c>
      <c r="N12" s="357">
        <v>17102</v>
      </c>
      <c r="O12" s="358">
        <v>60.761742343494639</v>
      </c>
      <c r="P12" s="350"/>
      <c r="Q12" s="355">
        <v>12888</v>
      </c>
      <c r="R12" s="356">
        <v>17.018804141136702</v>
      </c>
      <c r="S12" s="357">
        <v>7422</v>
      </c>
      <c r="T12" s="353">
        <v>57.588454376163881</v>
      </c>
      <c r="U12" s="357">
        <v>5466</v>
      </c>
      <c r="V12" s="358">
        <v>42.411545623836126</v>
      </c>
      <c r="W12" s="350"/>
      <c r="X12" s="355">
        <v>34694</v>
      </c>
      <c r="Y12" s="356">
        <v>45.813965772237481</v>
      </c>
      <c r="Z12" s="357">
        <v>26404</v>
      </c>
      <c r="AA12" s="353">
        <v>76.105378451605461</v>
      </c>
      <c r="AB12" s="357">
        <v>8290</v>
      </c>
      <c r="AC12" s="358">
        <f t="shared" ref="AC12:AC29" si="0">AB12/$X12*100</f>
        <v>23.894621548394536</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12468</v>
      </c>
      <c r="E13" s="365">
        <f t="shared" ref="E13:E29" si="2">L13+S13+Z13</f>
        <v>8306</v>
      </c>
      <c r="F13" s="366">
        <f t="shared" ref="F13:H29" si="3">E13/$D13*100</f>
        <v>66.6185434712865</v>
      </c>
      <c r="G13" s="365">
        <f t="shared" ref="G13:G29" si="4">N13+U13+AB13</f>
        <v>4162</v>
      </c>
      <c r="H13" s="367">
        <f t="shared" si="3"/>
        <v>33.381456528713507</v>
      </c>
      <c r="I13" s="350"/>
      <c r="J13" s="368">
        <f t="shared" ref="J13:J29" si="5">L13+N13</f>
        <v>2339</v>
      </c>
      <c r="K13" s="369">
        <f t="shared" ref="K13:K29" si="6">J13/$D13*100</f>
        <v>18.760025665704202</v>
      </c>
      <c r="L13" s="370">
        <v>958</v>
      </c>
      <c r="M13" s="371">
        <v>40.957674219752036</v>
      </c>
      <c r="N13" s="370">
        <v>1381</v>
      </c>
      <c r="O13" s="372">
        <v>59.042325780247971</v>
      </c>
      <c r="P13" s="350"/>
      <c r="Q13" s="368">
        <v>1858</v>
      </c>
      <c r="R13" s="369">
        <v>14.90214950272698</v>
      </c>
      <c r="S13" s="370">
        <v>1082</v>
      </c>
      <c r="T13" s="371">
        <v>58.234660925726587</v>
      </c>
      <c r="U13" s="370">
        <v>776</v>
      </c>
      <c r="V13" s="372">
        <v>41.765339074273413</v>
      </c>
      <c r="W13" s="350"/>
      <c r="X13" s="368">
        <v>8271</v>
      </c>
      <c r="Y13" s="369">
        <v>66.33782483156881</v>
      </c>
      <c r="Z13" s="370">
        <v>6266</v>
      </c>
      <c r="AA13" s="371">
        <v>75.758674888163455</v>
      </c>
      <c r="AB13" s="370">
        <v>2005</v>
      </c>
      <c r="AC13" s="372">
        <f t="shared" si="0"/>
        <v>24.241325111836538</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7788</v>
      </c>
      <c r="E14" s="365">
        <f t="shared" si="2"/>
        <v>5206</v>
      </c>
      <c r="F14" s="366">
        <f t="shared" si="3"/>
        <v>66.846430405752443</v>
      </c>
      <c r="G14" s="365">
        <f t="shared" si="4"/>
        <v>2582</v>
      </c>
      <c r="H14" s="367">
        <f t="shared" si="3"/>
        <v>33.153569594247564</v>
      </c>
      <c r="I14" s="350"/>
      <c r="J14" s="368">
        <f t="shared" si="5"/>
        <v>1813</v>
      </c>
      <c r="K14" s="369">
        <f t="shared" si="6"/>
        <v>23.279404211607602</v>
      </c>
      <c r="L14" s="370">
        <v>738</v>
      </c>
      <c r="M14" s="371">
        <v>40.706012134583567</v>
      </c>
      <c r="N14" s="370">
        <v>1075</v>
      </c>
      <c r="O14" s="372">
        <v>59.29398786541644</v>
      </c>
      <c r="P14" s="350"/>
      <c r="Q14" s="368">
        <v>1398</v>
      </c>
      <c r="R14" s="369">
        <v>17.950693374422187</v>
      </c>
      <c r="S14" s="370">
        <v>822</v>
      </c>
      <c r="T14" s="371">
        <v>58.798283261802574</v>
      </c>
      <c r="U14" s="370">
        <v>576</v>
      </c>
      <c r="V14" s="372">
        <v>41.201716738197426</v>
      </c>
      <c r="W14" s="350"/>
      <c r="X14" s="368">
        <v>4577</v>
      </c>
      <c r="Y14" s="369">
        <v>58.769902413970208</v>
      </c>
      <c r="Z14" s="370">
        <v>3646</v>
      </c>
      <c r="AA14" s="371">
        <v>79.659165392178281</v>
      </c>
      <c r="AB14" s="370">
        <v>931</v>
      </c>
      <c r="AC14" s="372">
        <f t="shared" si="0"/>
        <v>20.340834607821716</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7873</v>
      </c>
      <c r="E15" s="365">
        <f t="shared" si="2"/>
        <v>5050</v>
      </c>
      <c r="F15" s="366">
        <f t="shared" si="3"/>
        <v>64.143274482408231</v>
      </c>
      <c r="G15" s="365">
        <f t="shared" si="4"/>
        <v>2823</v>
      </c>
      <c r="H15" s="367">
        <f t="shared" si="3"/>
        <v>35.856725517591769</v>
      </c>
      <c r="I15" s="350"/>
      <c r="J15" s="368">
        <f t="shared" si="5"/>
        <v>1814</v>
      </c>
      <c r="K15" s="369">
        <f t="shared" si="6"/>
        <v>23.040772259621491</v>
      </c>
      <c r="L15" s="370">
        <v>703</v>
      </c>
      <c r="M15" s="371">
        <v>38.754134509371561</v>
      </c>
      <c r="N15" s="370">
        <v>1111</v>
      </c>
      <c r="O15" s="372">
        <v>61.245865490628447</v>
      </c>
      <c r="P15" s="350"/>
      <c r="Q15" s="368">
        <v>1389</v>
      </c>
      <c r="R15" s="369">
        <v>17.642575892290104</v>
      </c>
      <c r="S15" s="370">
        <v>809</v>
      </c>
      <c r="T15" s="371">
        <v>58.243340532757379</v>
      </c>
      <c r="U15" s="370">
        <v>580</v>
      </c>
      <c r="V15" s="372">
        <v>41.756659467242621</v>
      </c>
      <c r="W15" s="350"/>
      <c r="X15" s="368">
        <v>4670</v>
      </c>
      <c r="Y15" s="369">
        <v>59.316651848088412</v>
      </c>
      <c r="Z15" s="370">
        <v>3538</v>
      </c>
      <c r="AA15" s="371">
        <v>75.760171306209841</v>
      </c>
      <c r="AB15" s="370">
        <v>1132</v>
      </c>
      <c r="AC15" s="372">
        <f t="shared" si="0"/>
        <v>24.239828693790148</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14073</v>
      </c>
      <c r="E16" s="365">
        <f t="shared" si="2"/>
        <v>8529</v>
      </c>
      <c r="F16" s="366">
        <f t="shared" si="3"/>
        <v>60.605414623747599</v>
      </c>
      <c r="G16" s="365">
        <f t="shared" si="4"/>
        <v>5544</v>
      </c>
      <c r="H16" s="367">
        <f t="shared" si="3"/>
        <v>39.394585376252401</v>
      </c>
      <c r="I16" s="350"/>
      <c r="J16" s="368">
        <f t="shared" si="5"/>
        <v>5100</v>
      </c>
      <c r="K16" s="369">
        <f t="shared" si="6"/>
        <v>36.239607759539545</v>
      </c>
      <c r="L16" s="370">
        <v>2084</v>
      </c>
      <c r="M16" s="371">
        <v>40.862745098039213</v>
      </c>
      <c r="N16" s="370">
        <v>3016</v>
      </c>
      <c r="O16" s="372">
        <v>59.137254901960787</v>
      </c>
      <c r="P16" s="350"/>
      <c r="Q16" s="368">
        <v>2442</v>
      </c>
      <c r="R16" s="369">
        <v>17.352376891920699</v>
      </c>
      <c r="S16" s="370">
        <v>1396</v>
      </c>
      <c r="T16" s="371">
        <v>57.166257166257161</v>
      </c>
      <c r="U16" s="370">
        <v>1046</v>
      </c>
      <c r="V16" s="372">
        <v>42.833742833742832</v>
      </c>
      <c r="W16" s="350"/>
      <c r="X16" s="368">
        <v>6531</v>
      </c>
      <c r="Y16" s="369">
        <v>46.408015348539756</v>
      </c>
      <c r="Z16" s="370">
        <v>5049</v>
      </c>
      <c r="AA16" s="371">
        <v>77.308222324299493</v>
      </c>
      <c r="AB16" s="370">
        <v>1482</v>
      </c>
      <c r="AC16" s="372">
        <f t="shared" si="0"/>
        <v>22.691777675700507</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5336</v>
      </c>
      <c r="E17" s="375">
        <f t="shared" si="2"/>
        <v>3446</v>
      </c>
      <c r="F17" s="376">
        <f t="shared" si="3"/>
        <v>64.580209895052477</v>
      </c>
      <c r="G17" s="375">
        <f t="shared" si="4"/>
        <v>1890</v>
      </c>
      <c r="H17" s="367">
        <f t="shared" si="3"/>
        <v>35.419790104947523</v>
      </c>
      <c r="I17" s="350"/>
      <c r="J17" s="377">
        <f t="shared" si="5"/>
        <v>1307</v>
      </c>
      <c r="K17" s="378">
        <f t="shared" si="6"/>
        <v>24.494002998500751</v>
      </c>
      <c r="L17" s="375">
        <v>528</v>
      </c>
      <c r="M17" s="376">
        <v>40.397857689364955</v>
      </c>
      <c r="N17" s="375">
        <v>779</v>
      </c>
      <c r="O17" s="372">
        <v>59.602142310635045</v>
      </c>
      <c r="P17" s="350"/>
      <c r="Q17" s="377">
        <v>997</v>
      </c>
      <c r="R17" s="378">
        <v>18.684407796101947</v>
      </c>
      <c r="S17" s="375">
        <v>563</v>
      </c>
      <c r="T17" s="376">
        <v>56.469408224674019</v>
      </c>
      <c r="U17" s="375">
        <v>434</v>
      </c>
      <c r="V17" s="372">
        <v>43.530591775325981</v>
      </c>
      <c r="W17" s="350"/>
      <c r="X17" s="377">
        <v>3032</v>
      </c>
      <c r="Y17" s="378">
        <v>56.821589205397302</v>
      </c>
      <c r="Z17" s="375">
        <v>2355</v>
      </c>
      <c r="AA17" s="376">
        <v>77.671503957783642</v>
      </c>
      <c r="AB17" s="375">
        <v>677</v>
      </c>
      <c r="AC17" s="372">
        <f t="shared" si="0"/>
        <v>22.328496042216358</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34861</v>
      </c>
      <c r="E18" s="365">
        <f t="shared" si="2"/>
        <v>22815</v>
      </c>
      <c r="F18" s="366">
        <f t="shared" si="3"/>
        <v>65.445626918332806</v>
      </c>
      <c r="G18" s="365">
        <f t="shared" si="4"/>
        <v>12046</v>
      </c>
      <c r="H18" s="367">
        <f t="shared" si="3"/>
        <v>34.554373081667194</v>
      </c>
      <c r="I18" s="350"/>
      <c r="J18" s="368">
        <f t="shared" si="5"/>
        <v>6795</v>
      </c>
      <c r="K18" s="369">
        <f t="shared" si="6"/>
        <v>19.491695591061646</v>
      </c>
      <c r="L18" s="370">
        <v>2816</v>
      </c>
      <c r="M18" s="371">
        <v>41.442236938925681</v>
      </c>
      <c r="N18" s="370">
        <v>3979</v>
      </c>
      <c r="O18" s="372">
        <v>58.557763061074319</v>
      </c>
      <c r="P18" s="350"/>
      <c r="Q18" s="368">
        <v>5151</v>
      </c>
      <c r="R18" s="369">
        <v>14.775823986689998</v>
      </c>
      <c r="S18" s="370">
        <v>2888</v>
      </c>
      <c r="T18" s="371">
        <v>56.06678314890312</v>
      </c>
      <c r="U18" s="370">
        <v>2263</v>
      </c>
      <c r="V18" s="372">
        <v>43.933216851096873</v>
      </c>
      <c r="W18" s="350"/>
      <c r="X18" s="368">
        <v>22915</v>
      </c>
      <c r="Y18" s="369">
        <v>65.732480422248358</v>
      </c>
      <c r="Z18" s="370">
        <v>17111</v>
      </c>
      <c r="AA18" s="371">
        <v>74.671612480907697</v>
      </c>
      <c r="AB18" s="370">
        <v>5804</v>
      </c>
      <c r="AC18" s="372">
        <f t="shared" si="0"/>
        <v>25.328387519092299</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22502</v>
      </c>
      <c r="E19" s="365">
        <f t="shared" si="2"/>
        <v>14391</v>
      </c>
      <c r="F19" s="366">
        <f t="shared" si="3"/>
        <v>63.95431517198471</v>
      </c>
      <c r="G19" s="365">
        <f t="shared" si="4"/>
        <v>8111</v>
      </c>
      <c r="H19" s="367">
        <f t="shared" si="3"/>
        <v>36.04568482801529</v>
      </c>
      <c r="I19" s="350"/>
      <c r="J19" s="368">
        <f t="shared" si="5"/>
        <v>5331</v>
      </c>
      <c r="K19" s="369">
        <f t="shared" si="6"/>
        <v>23.691227446449204</v>
      </c>
      <c r="L19" s="370">
        <v>2093</v>
      </c>
      <c r="M19" s="371">
        <v>39.260926655411744</v>
      </c>
      <c r="N19" s="370">
        <v>3238</v>
      </c>
      <c r="O19" s="372">
        <v>60.739073344588256</v>
      </c>
      <c r="P19" s="350"/>
      <c r="Q19" s="368">
        <v>3145</v>
      </c>
      <c r="R19" s="369">
        <v>13.97653541907386</v>
      </c>
      <c r="S19" s="370">
        <v>1858</v>
      </c>
      <c r="T19" s="371">
        <v>59.077901430842608</v>
      </c>
      <c r="U19" s="370">
        <v>1287</v>
      </c>
      <c r="V19" s="372">
        <v>40.922098569157392</v>
      </c>
      <c r="W19" s="350"/>
      <c r="X19" s="368">
        <v>14026</v>
      </c>
      <c r="Y19" s="369">
        <v>62.332237134476934</v>
      </c>
      <c r="Z19" s="370">
        <v>10440</v>
      </c>
      <c r="AA19" s="371">
        <v>74.433195494082412</v>
      </c>
      <c r="AB19" s="370">
        <v>3586</v>
      </c>
      <c r="AC19" s="372">
        <f t="shared" si="0"/>
        <v>25.566804505917585</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45115</v>
      </c>
      <c r="E20" s="365">
        <f t="shared" si="2"/>
        <v>28551</v>
      </c>
      <c r="F20" s="366">
        <f t="shared" si="3"/>
        <v>63.284938490524212</v>
      </c>
      <c r="G20" s="365">
        <f t="shared" si="4"/>
        <v>16564</v>
      </c>
      <c r="H20" s="367">
        <f t="shared" si="3"/>
        <v>36.715061509475781</v>
      </c>
      <c r="I20" s="350"/>
      <c r="J20" s="368">
        <f t="shared" si="5"/>
        <v>12683</v>
      </c>
      <c r="K20" s="369">
        <f t="shared" si="6"/>
        <v>28.112601130444421</v>
      </c>
      <c r="L20" s="370">
        <v>5256</v>
      </c>
      <c r="M20" s="371">
        <v>41.44129937711898</v>
      </c>
      <c r="N20" s="370">
        <v>7427</v>
      </c>
      <c r="O20" s="372">
        <v>58.55870062288102</v>
      </c>
      <c r="P20" s="350"/>
      <c r="Q20" s="368">
        <v>7248</v>
      </c>
      <c r="R20" s="369">
        <v>16.065610107503048</v>
      </c>
      <c r="S20" s="370">
        <v>4104</v>
      </c>
      <c r="T20" s="371">
        <v>56.622516556291394</v>
      </c>
      <c r="U20" s="370">
        <v>3144</v>
      </c>
      <c r="V20" s="372">
        <v>43.377483443708606</v>
      </c>
      <c r="W20" s="350"/>
      <c r="X20" s="368">
        <v>25184</v>
      </c>
      <c r="Y20" s="369">
        <v>55.821788762052535</v>
      </c>
      <c r="Z20" s="370">
        <v>19191</v>
      </c>
      <c r="AA20" s="371">
        <v>76.203144853875486</v>
      </c>
      <c r="AB20" s="370">
        <v>5993</v>
      </c>
      <c r="AC20" s="372">
        <f t="shared" si="0"/>
        <v>23.796855146124525</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45703</v>
      </c>
      <c r="E21" s="365">
        <f t="shared" si="2"/>
        <v>29687</v>
      </c>
      <c r="F21" s="366">
        <f t="shared" si="3"/>
        <v>64.956348598560268</v>
      </c>
      <c r="G21" s="365">
        <f t="shared" si="4"/>
        <v>16016</v>
      </c>
      <c r="H21" s="367">
        <f t="shared" si="3"/>
        <v>35.043651401439732</v>
      </c>
      <c r="I21" s="350"/>
      <c r="J21" s="368">
        <f t="shared" si="5"/>
        <v>9964</v>
      </c>
      <c r="K21" s="369">
        <f t="shared" si="6"/>
        <v>21.801632277968626</v>
      </c>
      <c r="L21" s="370">
        <v>4096</v>
      </c>
      <c r="M21" s="371">
        <v>41.107988759534322</v>
      </c>
      <c r="N21" s="370">
        <v>5868</v>
      </c>
      <c r="O21" s="372">
        <v>58.892011240465678</v>
      </c>
      <c r="P21" s="350"/>
      <c r="Q21" s="368">
        <v>8008</v>
      </c>
      <c r="R21" s="369">
        <v>17.521825700719866</v>
      </c>
      <c r="S21" s="370">
        <v>4572</v>
      </c>
      <c r="T21" s="371">
        <v>57.092907092907097</v>
      </c>
      <c r="U21" s="370">
        <v>3436</v>
      </c>
      <c r="V21" s="372">
        <v>42.90709290709291</v>
      </c>
      <c r="W21" s="350"/>
      <c r="X21" s="368">
        <v>27731</v>
      </c>
      <c r="Y21" s="369">
        <v>60.676542021311505</v>
      </c>
      <c r="Z21" s="370">
        <v>21019</v>
      </c>
      <c r="AA21" s="371">
        <v>75.796040532256313</v>
      </c>
      <c r="AB21" s="370">
        <v>6712</v>
      </c>
      <c r="AC21" s="372">
        <f t="shared" si="0"/>
        <v>24.20395946774368</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12252</v>
      </c>
      <c r="E22" s="365">
        <f t="shared" si="2"/>
        <v>8067</v>
      </c>
      <c r="F22" s="366">
        <f t="shared" si="3"/>
        <v>65.842311459353581</v>
      </c>
      <c r="G22" s="365">
        <f t="shared" si="4"/>
        <v>4185</v>
      </c>
      <c r="H22" s="367">
        <f t="shared" si="3"/>
        <v>34.157688540646426</v>
      </c>
      <c r="I22" s="350"/>
      <c r="J22" s="368">
        <f t="shared" si="5"/>
        <v>2657</v>
      </c>
      <c r="K22" s="369">
        <f t="shared" si="6"/>
        <v>21.686255305256285</v>
      </c>
      <c r="L22" s="370">
        <v>1095</v>
      </c>
      <c r="M22" s="371">
        <v>41.211893112532934</v>
      </c>
      <c r="N22" s="370">
        <v>1562</v>
      </c>
      <c r="O22" s="372">
        <v>58.788106887467073</v>
      </c>
      <c r="P22" s="350"/>
      <c r="Q22" s="368">
        <v>1908</v>
      </c>
      <c r="R22" s="369">
        <v>15.572967678746327</v>
      </c>
      <c r="S22" s="370">
        <v>1108</v>
      </c>
      <c r="T22" s="371">
        <v>58.071278825995812</v>
      </c>
      <c r="U22" s="370">
        <v>800</v>
      </c>
      <c r="V22" s="372">
        <v>41.928721174004188</v>
      </c>
      <c r="W22" s="350"/>
      <c r="X22" s="368">
        <v>7687</v>
      </c>
      <c r="Y22" s="369">
        <v>62.740777015997381</v>
      </c>
      <c r="Z22" s="370">
        <v>5864</v>
      </c>
      <c r="AA22" s="371">
        <v>76.284636399115385</v>
      </c>
      <c r="AB22" s="370">
        <v>1823</v>
      </c>
      <c r="AC22" s="372">
        <f t="shared" si="0"/>
        <v>23.715363600884608</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25867</v>
      </c>
      <c r="E23" s="365">
        <f t="shared" si="2"/>
        <v>17341</v>
      </c>
      <c r="F23" s="366">
        <f t="shared" si="3"/>
        <v>67.03908454787954</v>
      </c>
      <c r="G23" s="365">
        <f t="shared" si="4"/>
        <v>8526</v>
      </c>
      <c r="H23" s="367">
        <f t="shared" si="3"/>
        <v>32.960915452120467</v>
      </c>
      <c r="I23" s="350"/>
      <c r="J23" s="368">
        <f t="shared" si="5"/>
        <v>5245</v>
      </c>
      <c r="K23" s="369">
        <f t="shared" si="6"/>
        <v>20.276800556693857</v>
      </c>
      <c r="L23" s="370">
        <v>2231</v>
      </c>
      <c r="M23" s="371">
        <v>42.535748331744514</v>
      </c>
      <c r="N23" s="370">
        <v>3014</v>
      </c>
      <c r="O23" s="372">
        <v>57.464251668255486</v>
      </c>
      <c r="P23" s="350"/>
      <c r="Q23" s="368">
        <v>4252</v>
      </c>
      <c r="R23" s="369">
        <v>16.437932500869834</v>
      </c>
      <c r="S23" s="370">
        <v>2404</v>
      </c>
      <c r="T23" s="371">
        <v>56.538099717779865</v>
      </c>
      <c r="U23" s="370">
        <v>1848</v>
      </c>
      <c r="V23" s="372">
        <v>43.461900282220135</v>
      </c>
      <c r="W23" s="350"/>
      <c r="X23" s="368">
        <v>16370</v>
      </c>
      <c r="Y23" s="369">
        <v>63.285266942436316</v>
      </c>
      <c r="Z23" s="370">
        <v>12706</v>
      </c>
      <c r="AA23" s="371">
        <v>77.617593158216252</v>
      </c>
      <c r="AB23" s="370">
        <v>3664</v>
      </c>
      <c r="AC23" s="372">
        <f t="shared" si="0"/>
        <v>22.382406841783752</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62077</v>
      </c>
      <c r="E24" s="365">
        <f t="shared" si="2"/>
        <v>41616</v>
      </c>
      <c r="F24" s="366">
        <f t="shared" si="3"/>
        <v>67.039322132190676</v>
      </c>
      <c r="G24" s="365">
        <f t="shared" si="4"/>
        <v>20461</v>
      </c>
      <c r="H24" s="367">
        <f t="shared" si="3"/>
        <v>32.960677867809338</v>
      </c>
      <c r="I24" s="350"/>
      <c r="J24" s="368">
        <f t="shared" si="5"/>
        <v>15411</v>
      </c>
      <c r="K24" s="369">
        <f t="shared" si="6"/>
        <v>24.825619794771008</v>
      </c>
      <c r="L24" s="370">
        <v>7508</v>
      </c>
      <c r="M24" s="371">
        <v>48.718447861916815</v>
      </c>
      <c r="N24" s="370">
        <v>7903</v>
      </c>
      <c r="O24" s="372">
        <v>51.281552138083185</v>
      </c>
      <c r="P24" s="350"/>
      <c r="Q24" s="368">
        <v>9388</v>
      </c>
      <c r="R24" s="369">
        <v>15.12315350290768</v>
      </c>
      <c r="S24" s="370">
        <v>5556</v>
      </c>
      <c r="T24" s="371">
        <v>59.181934384320414</v>
      </c>
      <c r="U24" s="370">
        <v>3832</v>
      </c>
      <c r="V24" s="372">
        <v>40.818065615679586</v>
      </c>
      <c r="W24" s="350"/>
      <c r="X24" s="368">
        <v>37278</v>
      </c>
      <c r="Y24" s="369">
        <v>60.051226702321316</v>
      </c>
      <c r="Z24" s="370">
        <v>28552</v>
      </c>
      <c r="AA24" s="371">
        <v>76.592091850421156</v>
      </c>
      <c r="AB24" s="370">
        <v>8726</v>
      </c>
      <c r="AC24" s="372">
        <f t="shared" si="0"/>
        <v>23.407908149578841</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13563</v>
      </c>
      <c r="E25" s="365">
        <f t="shared" si="2"/>
        <v>7697</v>
      </c>
      <c r="F25" s="366">
        <f t="shared" si="3"/>
        <v>56.749981567499816</v>
      </c>
      <c r="G25" s="365">
        <f t="shared" si="4"/>
        <v>5866</v>
      </c>
      <c r="H25" s="367">
        <f t="shared" si="3"/>
        <v>43.250018432500184</v>
      </c>
      <c r="I25" s="350"/>
      <c r="J25" s="368">
        <f t="shared" si="5"/>
        <v>5157</v>
      </c>
      <c r="K25" s="369">
        <f t="shared" si="6"/>
        <v>38.022561380225611</v>
      </c>
      <c r="L25" s="370">
        <v>1851</v>
      </c>
      <c r="M25" s="371">
        <v>35.892961023851079</v>
      </c>
      <c r="N25" s="370">
        <v>3306</v>
      </c>
      <c r="O25" s="372">
        <v>64.107038976148928</v>
      </c>
      <c r="P25" s="350"/>
      <c r="Q25" s="368">
        <v>2033</v>
      </c>
      <c r="R25" s="369">
        <v>14.98930914989309</v>
      </c>
      <c r="S25" s="370">
        <v>1095</v>
      </c>
      <c r="T25" s="371">
        <v>53.861288735858338</v>
      </c>
      <c r="U25" s="370">
        <v>938</v>
      </c>
      <c r="V25" s="372">
        <v>46.138711264141662</v>
      </c>
      <c r="W25" s="350"/>
      <c r="X25" s="368">
        <v>6373</v>
      </c>
      <c r="Y25" s="369">
        <v>46.988129469881294</v>
      </c>
      <c r="Z25" s="370">
        <v>4751</v>
      </c>
      <c r="AA25" s="371">
        <v>74.548878079397468</v>
      </c>
      <c r="AB25" s="370">
        <v>1622</v>
      </c>
      <c r="AC25" s="372">
        <f t="shared" si="0"/>
        <v>25.451121920602542</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3259</v>
      </c>
      <c r="E26" s="380">
        <f t="shared" si="2"/>
        <v>2218</v>
      </c>
      <c r="F26" s="381">
        <f t="shared" si="3"/>
        <v>68.057686406873273</v>
      </c>
      <c r="G26" s="380">
        <f t="shared" si="4"/>
        <v>1041</v>
      </c>
      <c r="H26" s="367">
        <f t="shared" si="3"/>
        <v>31.942313593126727</v>
      </c>
      <c r="I26" s="350"/>
      <c r="J26" s="377">
        <f t="shared" si="5"/>
        <v>637</v>
      </c>
      <c r="K26" s="378">
        <f t="shared" si="6"/>
        <v>19.545872967167842</v>
      </c>
      <c r="L26" s="375">
        <v>303</v>
      </c>
      <c r="M26" s="376">
        <v>47.566718995290422</v>
      </c>
      <c r="N26" s="375">
        <v>334</v>
      </c>
      <c r="O26" s="372">
        <v>52.433281004709578</v>
      </c>
      <c r="P26" s="350"/>
      <c r="Q26" s="377">
        <v>496</v>
      </c>
      <c r="R26" s="378">
        <v>15.219392451672292</v>
      </c>
      <c r="S26" s="375">
        <v>285</v>
      </c>
      <c r="T26" s="376">
        <v>57.45967741935484</v>
      </c>
      <c r="U26" s="375">
        <v>211</v>
      </c>
      <c r="V26" s="372">
        <v>42.54032258064516</v>
      </c>
      <c r="W26" s="350"/>
      <c r="X26" s="377">
        <v>2126</v>
      </c>
      <c r="Y26" s="378">
        <v>65.23473458115987</v>
      </c>
      <c r="Z26" s="375">
        <v>1630</v>
      </c>
      <c r="AA26" s="376">
        <v>76.669802445907806</v>
      </c>
      <c r="AB26" s="375">
        <v>496</v>
      </c>
      <c r="AC26" s="372">
        <f t="shared" si="0"/>
        <v>23.330197554092191</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17224</v>
      </c>
      <c r="E27" s="380">
        <f t="shared" si="2"/>
        <v>11561</v>
      </c>
      <c r="F27" s="381">
        <f t="shared" si="3"/>
        <v>67.121458430097533</v>
      </c>
      <c r="G27" s="380">
        <f t="shared" si="4"/>
        <v>5663</v>
      </c>
      <c r="H27" s="367">
        <f t="shared" si="3"/>
        <v>32.878541569902467</v>
      </c>
      <c r="I27" s="350"/>
      <c r="J27" s="377">
        <f t="shared" si="5"/>
        <v>3351</v>
      </c>
      <c r="K27" s="378">
        <f t="shared" si="6"/>
        <v>19.455411054342779</v>
      </c>
      <c r="L27" s="375">
        <v>1404</v>
      </c>
      <c r="M27" s="376">
        <v>41.897940913160255</v>
      </c>
      <c r="N27" s="375">
        <v>1947</v>
      </c>
      <c r="O27" s="372">
        <v>58.102059086839752</v>
      </c>
      <c r="P27" s="350"/>
      <c r="Q27" s="377">
        <v>2607</v>
      </c>
      <c r="R27" s="378">
        <v>15.13585694379935</v>
      </c>
      <c r="S27" s="375">
        <v>1466</v>
      </c>
      <c r="T27" s="376">
        <v>56.233218258534713</v>
      </c>
      <c r="U27" s="375">
        <v>1141</v>
      </c>
      <c r="V27" s="372">
        <v>43.766781741465287</v>
      </c>
      <c r="W27" s="350"/>
      <c r="X27" s="377">
        <v>11266</v>
      </c>
      <c r="Y27" s="378">
        <v>65.408732001857871</v>
      </c>
      <c r="Z27" s="375">
        <v>8691</v>
      </c>
      <c r="AA27" s="376">
        <v>77.143617965560097</v>
      </c>
      <c r="AB27" s="375">
        <v>2575</v>
      </c>
      <c r="AC27" s="372">
        <f t="shared" si="0"/>
        <v>22.856382034439907</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2345</v>
      </c>
      <c r="E28" s="380">
        <f t="shared" si="2"/>
        <v>1521</v>
      </c>
      <c r="F28" s="381">
        <f t="shared" si="3"/>
        <v>64.86140724946695</v>
      </c>
      <c r="G28" s="380">
        <f t="shared" si="4"/>
        <v>824</v>
      </c>
      <c r="H28" s="382">
        <f t="shared" si="3"/>
        <v>35.13859275053305</v>
      </c>
      <c r="I28" s="350"/>
      <c r="J28" s="377">
        <f t="shared" si="5"/>
        <v>518</v>
      </c>
      <c r="K28" s="378">
        <f t="shared" si="6"/>
        <v>22.089552238805972</v>
      </c>
      <c r="L28" s="375">
        <v>226</v>
      </c>
      <c r="M28" s="376">
        <v>43.62934362934363</v>
      </c>
      <c r="N28" s="375">
        <v>292</v>
      </c>
      <c r="O28" s="383">
        <v>56.37065637065637</v>
      </c>
      <c r="P28" s="350"/>
      <c r="Q28" s="377">
        <v>351</v>
      </c>
      <c r="R28" s="378">
        <v>14.968017057569297</v>
      </c>
      <c r="S28" s="375">
        <v>191</v>
      </c>
      <c r="T28" s="376">
        <v>54.415954415954417</v>
      </c>
      <c r="U28" s="375">
        <v>160</v>
      </c>
      <c r="V28" s="383">
        <v>45.584045584045583</v>
      </c>
      <c r="W28" s="350"/>
      <c r="X28" s="377">
        <v>1476</v>
      </c>
      <c r="Y28" s="378">
        <v>62.94243070362473</v>
      </c>
      <c r="Z28" s="375">
        <v>1104</v>
      </c>
      <c r="AA28" s="376">
        <v>74.796747967479675</v>
      </c>
      <c r="AB28" s="375">
        <v>372</v>
      </c>
      <c r="AC28" s="383">
        <f t="shared" si="0"/>
        <v>25.203252032520325</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1199</v>
      </c>
      <c r="E29" s="386">
        <f t="shared" si="2"/>
        <v>644</v>
      </c>
      <c r="F29" s="387">
        <f t="shared" si="3"/>
        <v>53.711426188490407</v>
      </c>
      <c r="G29" s="386">
        <f t="shared" si="4"/>
        <v>555</v>
      </c>
      <c r="H29" s="388">
        <f t="shared" si="3"/>
        <v>46.288573811509593</v>
      </c>
      <c r="I29" s="350"/>
      <c r="J29" s="389">
        <f t="shared" si="5"/>
        <v>650</v>
      </c>
      <c r="K29" s="390">
        <f t="shared" si="6"/>
        <v>54.211843202668888</v>
      </c>
      <c r="L29" s="391">
        <v>245</v>
      </c>
      <c r="M29" s="392">
        <v>37.692307692307693</v>
      </c>
      <c r="N29" s="391">
        <v>405</v>
      </c>
      <c r="O29" s="393">
        <v>62.307692307692307</v>
      </c>
      <c r="P29" s="350"/>
      <c r="Q29" s="389">
        <v>177</v>
      </c>
      <c r="R29" s="390">
        <v>14.762301918265223</v>
      </c>
      <c r="S29" s="391">
        <v>107</v>
      </c>
      <c r="T29" s="392">
        <v>60.451977401129945</v>
      </c>
      <c r="U29" s="391">
        <v>70</v>
      </c>
      <c r="V29" s="393">
        <v>39.548022598870055</v>
      </c>
      <c r="W29" s="350"/>
      <c r="X29" s="389">
        <v>372</v>
      </c>
      <c r="Y29" s="390">
        <v>31.025854879065889</v>
      </c>
      <c r="Z29" s="391">
        <v>292</v>
      </c>
      <c r="AA29" s="392">
        <v>78.494623655913969</v>
      </c>
      <c r="AB29" s="391">
        <v>80</v>
      </c>
      <c r="AC29" s="393">
        <f t="shared" si="0"/>
        <v>21.50537634408602</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4" t="s">
        <v>0</v>
      </c>
      <c r="C31" s="320"/>
      <c r="D31" s="1235">
        <f>J31+Q31+X31</f>
        <v>409233</v>
      </c>
      <c r="E31" s="1236">
        <f>L31+S31+Z31</f>
        <v>261516</v>
      </c>
      <c r="F31" s="1237">
        <f>E31/$D31*100</f>
        <v>63.903937365754956</v>
      </c>
      <c r="G31" s="1236">
        <f>N31+U31+AB31</f>
        <v>147717</v>
      </c>
      <c r="H31" s="1238">
        <f>G31/$D31*100</f>
        <v>36.096062634245044</v>
      </c>
      <c r="I31" s="320"/>
      <c r="J31" s="1239">
        <f>SUM(J12:J29)</f>
        <v>108918</v>
      </c>
      <c r="K31" s="1240">
        <f>J31/$D31*100</f>
        <v>26.615155669264208</v>
      </c>
      <c r="L31" s="1236">
        <f>SUM(L12:L29)</f>
        <v>45179</v>
      </c>
      <c r="M31" s="1237">
        <f>L31/$J31*100</f>
        <v>41.479828862079735</v>
      </c>
      <c r="N31" s="1236">
        <f>SUM(N12:N29)</f>
        <v>63739</v>
      </c>
      <c r="O31" s="1241">
        <f>N31/$J31*100</f>
        <v>58.520171137920272</v>
      </c>
      <c r="P31" s="320"/>
      <c r="Q31" s="1239">
        <f>SUM(Q12:Q29)</f>
        <v>65736</v>
      </c>
      <c r="R31" s="1240">
        <f>Q31/$D31*100</f>
        <v>16.063220708007421</v>
      </c>
      <c r="S31" s="1236">
        <f>SUM(S12:S29)</f>
        <v>37728</v>
      </c>
      <c r="T31" s="1237">
        <f>S31/$Q31*100</f>
        <v>57.393209200438108</v>
      </c>
      <c r="U31" s="1236">
        <f>SUM(U12:U29)</f>
        <v>28008</v>
      </c>
      <c r="V31" s="1241">
        <f>U31/$Q31*100</f>
        <v>42.606790799561885</v>
      </c>
      <c r="W31" s="320"/>
      <c r="X31" s="1239">
        <f>SUM(X12:X29)</f>
        <v>234579</v>
      </c>
      <c r="Y31" s="1240">
        <f>X31/$D31*100</f>
        <v>57.321623622728367</v>
      </c>
      <c r="Z31" s="1236">
        <f>SUM(Z12:Z29)</f>
        <v>178609</v>
      </c>
      <c r="AA31" s="1237">
        <f>Z31/$X31*100</f>
        <v>76.140234206813048</v>
      </c>
      <c r="AB31" s="1236">
        <f>SUM(AB12:AB29)</f>
        <v>55970</v>
      </c>
      <c r="AC31" s="1241">
        <f>AB31/$X31*100</f>
        <v>23.859765793186945</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05"/>
      <c r="C34" s="1405"/>
      <c r="D34" s="1405"/>
      <c r="E34" s="1405"/>
      <c r="F34" s="1405"/>
      <c r="G34" s="1405"/>
      <c r="H34" s="1405"/>
      <c r="I34" s="1405"/>
      <c r="J34" s="1405"/>
      <c r="K34" s="1405"/>
      <c r="L34" s="1405"/>
      <c r="M34" s="1405"/>
      <c r="N34" s="1405"/>
      <c r="O34" s="1405"/>
    </row>
    <row r="35" spans="2:15" s="329" customFormat="1" ht="29.25" customHeight="1" x14ac:dyDescent="0.2">
      <c r="B35" s="1406"/>
      <c r="C35" s="1406"/>
      <c r="D35" s="1406"/>
      <c r="E35" s="1406"/>
      <c r="F35" s="1406"/>
      <c r="G35" s="1406"/>
      <c r="H35" s="1406"/>
      <c r="I35" s="1406"/>
      <c r="J35" s="1406"/>
      <c r="K35" s="1406"/>
      <c r="L35" s="1406"/>
      <c r="M35" s="1406"/>
    </row>
    <row r="36" spans="2:15" s="329" customFormat="1" ht="4.5" customHeight="1" x14ac:dyDescent="0.2">
      <c r="B36" s="1404"/>
      <c r="C36" s="1404"/>
      <c r="D36" s="1404"/>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99">
    <tabColor theme="0"/>
    <pageSetUpPr fitToPage="1"/>
  </sheetPr>
  <dimension ref="A1:BA46"/>
  <sheetViews>
    <sheetView showGridLines="0" zoomScaleNormal="10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49</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76"/>
      <c r="C2" s="1376"/>
    </row>
    <row r="3" spans="1:53" s="345" customFormat="1" ht="4.5" customHeight="1" x14ac:dyDescent="0.2">
      <c r="B3" s="1377"/>
      <c r="C3" s="1377"/>
    </row>
    <row r="4" spans="1:53" s="345" customFormat="1" ht="17.25" customHeight="1" x14ac:dyDescent="0.2">
      <c r="A4" s="1378" t="s">
        <v>423</v>
      </c>
      <c r="B4" s="1378"/>
      <c r="C4" s="1378"/>
      <c r="D4" s="1378"/>
      <c r="E4" s="1378"/>
      <c r="F4" s="1378"/>
      <c r="G4" s="1378"/>
      <c r="H4" s="1378"/>
      <c r="I4" s="1378"/>
      <c r="J4" s="1378"/>
      <c r="K4" s="1378"/>
      <c r="L4" s="1378"/>
      <c r="M4" s="1378"/>
      <c r="N4" s="1378"/>
      <c r="O4" s="1378"/>
      <c r="P4" s="1378"/>
      <c r="Q4" s="1378"/>
      <c r="R4" s="1378"/>
      <c r="S4" s="1378"/>
      <c r="T4" s="1378"/>
      <c r="U4" s="1378"/>
      <c r="V4" s="1378"/>
      <c r="W4" s="1378"/>
      <c r="X4" s="1378"/>
      <c r="Y4" s="1378"/>
      <c r="Z4" s="1378"/>
      <c r="AA4" s="1378"/>
      <c r="AB4" s="1378"/>
      <c r="AC4" s="1378"/>
    </row>
    <row r="5" spans="1:53" s="345" customFormat="1" ht="17.25" customHeight="1" x14ac:dyDescent="0.2">
      <c r="B5" s="1379" t="str">
        <f>porsaad!$B$6</f>
        <v>Situación a 31 de julio de 2024</v>
      </c>
      <c r="C5" s="1379"/>
      <c r="D5" s="1379"/>
      <c r="E5" s="1379"/>
      <c r="F5" s="1379"/>
      <c r="G5" s="1379"/>
      <c r="H5" s="1379"/>
      <c r="I5" s="1379"/>
      <c r="J5" s="1379"/>
      <c r="K5" s="1379"/>
      <c r="L5" s="1379"/>
      <c r="M5" s="1379"/>
      <c r="N5" s="1379"/>
      <c r="O5" s="1379"/>
      <c r="P5" s="1379"/>
      <c r="Q5" s="1379"/>
      <c r="R5" s="1379"/>
      <c r="S5" s="1379"/>
      <c r="T5" s="1379"/>
      <c r="U5" s="1379"/>
      <c r="V5" s="1379"/>
      <c r="W5" s="1379"/>
      <c r="X5" s="1379"/>
      <c r="Y5" s="1379"/>
      <c r="Z5" s="1379"/>
      <c r="AA5" s="1379"/>
      <c r="AB5" s="1379"/>
      <c r="AC5" s="1379"/>
    </row>
    <row r="6" spans="1:53" s="345" customFormat="1" ht="6" customHeight="1" x14ac:dyDescent="0.2"/>
    <row r="7" spans="1:53" s="322" customFormat="1" ht="12.75" customHeight="1" x14ac:dyDescent="0.2">
      <c r="A7" s="316"/>
      <c r="B7" s="1380" t="s">
        <v>12</v>
      </c>
      <c r="C7" s="317"/>
      <c r="D7" s="1383" t="s">
        <v>259</v>
      </c>
      <c r="E7" s="1384"/>
      <c r="F7" s="1384"/>
      <c r="G7" s="1384"/>
      <c r="H7" s="1384"/>
      <c r="I7" s="318"/>
      <c r="J7" s="1387"/>
      <c r="K7" s="1387"/>
      <c r="L7" s="1387"/>
      <c r="M7" s="1387"/>
      <c r="N7" s="1387"/>
      <c r="O7" s="1387"/>
      <c r="P7" s="318"/>
      <c r="Q7" s="1387"/>
      <c r="R7" s="1387"/>
      <c r="S7" s="1387"/>
      <c r="T7" s="1387"/>
      <c r="U7" s="1387"/>
      <c r="V7" s="1387"/>
      <c r="W7" s="318"/>
      <c r="X7" s="1387"/>
      <c r="Y7" s="1387"/>
      <c r="Z7" s="1387"/>
      <c r="AA7" s="1387"/>
      <c r="AB7" s="1387"/>
      <c r="AC7" s="1388"/>
      <c r="AD7" s="319"/>
      <c r="AE7" s="319"/>
      <c r="AF7" s="320"/>
      <c r="AG7" s="320"/>
      <c r="AH7" s="320"/>
      <c r="AI7" s="320"/>
      <c r="AJ7" s="320"/>
      <c r="AK7" s="320"/>
      <c r="AL7" s="321"/>
    </row>
    <row r="8" spans="1:53" s="322" customFormat="1" ht="33.75" customHeight="1" x14ac:dyDescent="0.2">
      <c r="A8" s="316"/>
      <c r="B8" s="1381"/>
      <c r="C8" s="317"/>
      <c r="D8" s="1385"/>
      <c r="E8" s="1386"/>
      <c r="F8" s="1386"/>
      <c r="G8" s="1386"/>
      <c r="H8" s="1386"/>
      <c r="I8" s="323"/>
      <c r="J8" s="1389" t="s">
        <v>260</v>
      </c>
      <c r="K8" s="1390"/>
      <c r="L8" s="1390"/>
      <c r="M8" s="1390"/>
      <c r="N8" s="1390"/>
      <c r="O8" s="1391"/>
      <c r="P8" s="317"/>
      <c r="Q8" s="1389" t="s">
        <v>261</v>
      </c>
      <c r="R8" s="1390"/>
      <c r="S8" s="1390"/>
      <c r="T8" s="1390"/>
      <c r="U8" s="1390"/>
      <c r="V8" s="1391"/>
      <c r="W8" s="317"/>
      <c r="X8" s="1389" t="s">
        <v>262</v>
      </c>
      <c r="Y8" s="1390"/>
      <c r="Z8" s="1390"/>
      <c r="AA8" s="1390"/>
      <c r="AB8" s="1390"/>
      <c r="AC8" s="1391"/>
      <c r="AD8" s="319"/>
      <c r="AE8" s="319"/>
      <c r="AF8" s="320"/>
      <c r="AG8" s="320"/>
      <c r="AH8" s="320"/>
      <c r="AI8" s="320"/>
      <c r="AJ8" s="320"/>
      <c r="AK8" s="320"/>
      <c r="AL8" s="321"/>
    </row>
    <row r="9" spans="1:53" s="322" customFormat="1" ht="21.75" customHeight="1" x14ac:dyDescent="0.2">
      <c r="A9" s="316"/>
      <c r="B9" s="1381"/>
      <c r="C9" s="317"/>
      <c r="D9" s="1392" t="s">
        <v>9</v>
      </c>
      <c r="E9" s="1394" t="s">
        <v>24</v>
      </c>
      <c r="F9" s="1395"/>
      <c r="G9" s="1394" t="s">
        <v>23</v>
      </c>
      <c r="H9" s="1396"/>
      <c r="I9" s="323"/>
      <c r="J9" s="1397" t="s">
        <v>9</v>
      </c>
      <c r="K9" s="1400" t="s">
        <v>267</v>
      </c>
      <c r="L9" s="1402" t="s">
        <v>24</v>
      </c>
      <c r="M9" s="1403"/>
      <c r="N9" s="1398" t="s">
        <v>23</v>
      </c>
      <c r="O9" s="1399"/>
      <c r="P9" s="317"/>
      <c r="Q9" s="1397" t="s">
        <v>9</v>
      </c>
      <c r="R9" s="1400" t="s">
        <v>267</v>
      </c>
      <c r="S9" s="1402" t="s">
        <v>24</v>
      </c>
      <c r="T9" s="1403"/>
      <c r="U9" s="1398" t="s">
        <v>23</v>
      </c>
      <c r="V9" s="1399"/>
      <c r="W9" s="317"/>
      <c r="X9" s="1397" t="s">
        <v>9</v>
      </c>
      <c r="Y9" s="1400" t="s">
        <v>267</v>
      </c>
      <c r="Z9" s="1402" t="s">
        <v>24</v>
      </c>
      <c r="AA9" s="1403"/>
      <c r="AB9" s="1398" t="s">
        <v>23</v>
      </c>
      <c r="AC9" s="1399"/>
      <c r="AD9" s="319"/>
      <c r="AE9" s="319"/>
      <c r="AF9" s="320"/>
      <c r="AG9" s="320"/>
      <c r="AH9" s="320"/>
      <c r="AI9" s="320"/>
      <c r="AJ9" s="320"/>
      <c r="AK9" s="320"/>
      <c r="AL9" s="321"/>
    </row>
    <row r="10" spans="1:53" s="322" customFormat="1" ht="36.75" customHeight="1" x14ac:dyDescent="0.2">
      <c r="A10" s="316"/>
      <c r="B10" s="1382"/>
      <c r="C10" s="317"/>
      <c r="D10" s="1393"/>
      <c r="E10" s="407" t="s">
        <v>9</v>
      </c>
      <c r="F10" s="403" t="s">
        <v>267</v>
      </c>
      <c r="G10" s="406" t="s">
        <v>9</v>
      </c>
      <c r="H10" s="888" t="s">
        <v>267</v>
      </c>
      <c r="I10" s="346"/>
      <c r="J10" s="1393"/>
      <c r="K10" s="1401"/>
      <c r="L10" s="404" t="s">
        <v>9</v>
      </c>
      <c r="M10" s="403" t="s">
        <v>267</v>
      </c>
      <c r="N10" s="407" t="s">
        <v>9</v>
      </c>
      <c r="O10" s="402" t="s">
        <v>267</v>
      </c>
      <c r="P10" s="347"/>
      <c r="Q10" s="1393"/>
      <c r="R10" s="1401"/>
      <c r="S10" s="404" t="s">
        <v>9</v>
      </c>
      <c r="T10" s="403" t="s">
        <v>267</v>
      </c>
      <c r="U10" s="407" t="s">
        <v>9</v>
      </c>
      <c r="V10" s="402" t="s">
        <v>267</v>
      </c>
      <c r="W10" s="347"/>
      <c r="X10" s="1393"/>
      <c r="Y10" s="1401"/>
      <c r="Z10" s="404" t="s">
        <v>9</v>
      </c>
      <c r="AA10" s="403" t="s">
        <v>267</v>
      </c>
      <c r="AB10" s="407" t="s">
        <v>9</v>
      </c>
      <c r="AC10" s="402" t="s">
        <v>267</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131406</v>
      </c>
      <c r="E12" s="352">
        <f>L12+S12+Z12</f>
        <v>82998</v>
      </c>
      <c r="F12" s="353">
        <f>E12/$D12*100</f>
        <v>63.161499474909824</v>
      </c>
      <c r="G12" s="352">
        <f>N12+U12+AB12</f>
        <v>48408</v>
      </c>
      <c r="H12" s="354">
        <f>G12/$D12*100</f>
        <v>36.838500525090176</v>
      </c>
      <c r="I12" s="350"/>
      <c r="J12" s="355">
        <f>L12+N12</f>
        <v>40098</v>
      </c>
      <c r="K12" s="356">
        <f>J12/$D12*100</f>
        <v>30.514588374960049</v>
      </c>
      <c r="L12" s="357">
        <v>16234</v>
      </c>
      <c r="M12" s="353">
        <v>40.485809766073125</v>
      </c>
      <c r="N12" s="357">
        <v>23864</v>
      </c>
      <c r="O12" s="358">
        <v>59.514190233926875</v>
      </c>
      <c r="P12" s="350"/>
      <c r="Q12" s="355">
        <v>26183</v>
      </c>
      <c r="R12" s="356">
        <v>19.925269774591722</v>
      </c>
      <c r="S12" s="357">
        <v>16831</v>
      </c>
      <c r="T12" s="353">
        <v>64.282167818813733</v>
      </c>
      <c r="U12" s="357">
        <v>9352</v>
      </c>
      <c r="V12" s="358">
        <v>35.717832181186267</v>
      </c>
      <c r="W12" s="350"/>
      <c r="X12" s="355">
        <v>65125</v>
      </c>
      <c r="Y12" s="356">
        <v>49.560141850448233</v>
      </c>
      <c r="Z12" s="357">
        <v>49933</v>
      </c>
      <c r="AA12" s="353">
        <v>76.67255278310941</v>
      </c>
      <c r="AB12" s="357">
        <v>15192</v>
      </c>
      <c r="AC12" s="358">
        <f t="shared" ref="AC12:AC29" si="0">AB12/$X12*100</f>
        <v>23.327447216890597</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15178</v>
      </c>
      <c r="E13" s="365">
        <f t="shared" ref="E13:E29" si="2">L13+S13+Z13</f>
        <v>9568</v>
      </c>
      <c r="F13" s="366">
        <f t="shared" ref="F13:H29" si="3">E13/$D13*100</f>
        <v>63.038608512320458</v>
      </c>
      <c r="G13" s="365">
        <f t="shared" ref="G13:G29" si="4">N13+U13+AB13</f>
        <v>5610</v>
      </c>
      <c r="H13" s="367">
        <f t="shared" si="3"/>
        <v>36.961391487679535</v>
      </c>
      <c r="I13" s="350"/>
      <c r="J13" s="368">
        <f t="shared" ref="J13:J29" si="5">L13+N13</f>
        <v>3276</v>
      </c>
      <c r="K13" s="369">
        <f t="shared" ref="K13:K29" si="6">J13/$D13*100</f>
        <v>21.583871392805378</v>
      </c>
      <c r="L13" s="370">
        <v>1341</v>
      </c>
      <c r="M13" s="371">
        <v>40.934065934065934</v>
      </c>
      <c r="N13" s="370">
        <v>1935</v>
      </c>
      <c r="O13" s="372">
        <v>59.065934065934066</v>
      </c>
      <c r="P13" s="350"/>
      <c r="Q13" s="368">
        <v>2668</v>
      </c>
      <c r="R13" s="369">
        <v>17.578073527473975</v>
      </c>
      <c r="S13" s="370">
        <v>1556</v>
      </c>
      <c r="T13" s="371">
        <v>58.320839580209892</v>
      </c>
      <c r="U13" s="370">
        <v>1112</v>
      </c>
      <c r="V13" s="372">
        <v>41.679160419790108</v>
      </c>
      <c r="W13" s="350"/>
      <c r="X13" s="368">
        <v>9234</v>
      </c>
      <c r="Y13" s="369">
        <v>60.838055079720647</v>
      </c>
      <c r="Z13" s="370">
        <v>6671</v>
      </c>
      <c r="AA13" s="371">
        <v>72.243881308208785</v>
      </c>
      <c r="AB13" s="370">
        <v>2563</v>
      </c>
      <c r="AC13" s="372">
        <f t="shared" si="0"/>
        <v>27.756118691791205</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10672</v>
      </c>
      <c r="E14" s="365">
        <f t="shared" si="2"/>
        <v>6888</v>
      </c>
      <c r="F14" s="366">
        <f t="shared" si="3"/>
        <v>64.542728635682153</v>
      </c>
      <c r="G14" s="365">
        <f t="shared" si="4"/>
        <v>3784</v>
      </c>
      <c r="H14" s="367">
        <f t="shared" si="3"/>
        <v>35.45727136431784</v>
      </c>
      <c r="I14" s="350"/>
      <c r="J14" s="368">
        <f t="shared" si="5"/>
        <v>2638</v>
      </c>
      <c r="K14" s="369">
        <f t="shared" si="6"/>
        <v>24.718890554722638</v>
      </c>
      <c r="L14" s="370">
        <v>1015</v>
      </c>
      <c r="M14" s="371">
        <v>38.476118271417739</v>
      </c>
      <c r="N14" s="370">
        <v>1623</v>
      </c>
      <c r="O14" s="372">
        <v>61.523881728582261</v>
      </c>
      <c r="P14" s="350"/>
      <c r="Q14" s="368">
        <v>2159</v>
      </c>
      <c r="R14" s="369">
        <v>20.230509745127438</v>
      </c>
      <c r="S14" s="370">
        <v>1286</v>
      </c>
      <c r="T14" s="371">
        <v>59.564613246873556</v>
      </c>
      <c r="U14" s="370">
        <v>873</v>
      </c>
      <c r="V14" s="372">
        <v>40.435386753126444</v>
      </c>
      <c r="W14" s="350"/>
      <c r="X14" s="368">
        <v>5875</v>
      </c>
      <c r="Y14" s="369">
        <v>55.050599700149924</v>
      </c>
      <c r="Z14" s="370">
        <v>4587</v>
      </c>
      <c r="AA14" s="371">
        <v>78.076595744680859</v>
      </c>
      <c r="AB14" s="370">
        <v>1288</v>
      </c>
      <c r="AC14" s="372">
        <f t="shared" si="0"/>
        <v>21.923404255319149</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10223</v>
      </c>
      <c r="E15" s="365">
        <f t="shared" si="2"/>
        <v>6128</v>
      </c>
      <c r="F15" s="366">
        <f t="shared" si="3"/>
        <v>59.943265186344519</v>
      </c>
      <c r="G15" s="365">
        <f t="shared" si="4"/>
        <v>4095</v>
      </c>
      <c r="H15" s="367">
        <f t="shared" si="3"/>
        <v>40.056734813655481</v>
      </c>
      <c r="I15" s="350"/>
      <c r="J15" s="368">
        <f t="shared" si="5"/>
        <v>3007</v>
      </c>
      <c r="K15" s="369">
        <f t="shared" si="6"/>
        <v>29.414066321040789</v>
      </c>
      <c r="L15" s="370">
        <v>1200</v>
      </c>
      <c r="M15" s="371">
        <v>39.906883937479215</v>
      </c>
      <c r="N15" s="370">
        <v>1807</v>
      </c>
      <c r="O15" s="372">
        <v>60.093116062520778</v>
      </c>
      <c r="P15" s="350"/>
      <c r="Q15" s="368">
        <v>2080</v>
      </c>
      <c r="R15" s="369">
        <v>20.346278000586913</v>
      </c>
      <c r="S15" s="370">
        <v>1165</v>
      </c>
      <c r="T15" s="371">
        <v>56.009615384615387</v>
      </c>
      <c r="U15" s="370">
        <v>915</v>
      </c>
      <c r="V15" s="372">
        <v>43.990384615384613</v>
      </c>
      <c r="W15" s="350"/>
      <c r="X15" s="368">
        <v>5136</v>
      </c>
      <c r="Y15" s="369">
        <v>50.239655678372294</v>
      </c>
      <c r="Z15" s="370">
        <v>3763</v>
      </c>
      <c r="AA15" s="371">
        <v>73.267133956386289</v>
      </c>
      <c r="AB15" s="370">
        <v>1373</v>
      </c>
      <c r="AC15" s="372">
        <f t="shared" si="0"/>
        <v>26.732866043613708</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15203</v>
      </c>
      <c r="E16" s="365">
        <f t="shared" si="2"/>
        <v>8818</v>
      </c>
      <c r="F16" s="366">
        <f t="shared" si="3"/>
        <v>58.001710188778532</v>
      </c>
      <c r="G16" s="365">
        <f t="shared" si="4"/>
        <v>6385</v>
      </c>
      <c r="H16" s="367">
        <f t="shared" si="3"/>
        <v>41.998289811221468</v>
      </c>
      <c r="I16" s="350"/>
      <c r="J16" s="368">
        <f t="shared" si="5"/>
        <v>6299</v>
      </c>
      <c r="K16" s="369">
        <f t="shared" si="6"/>
        <v>41.43261198447675</v>
      </c>
      <c r="L16" s="370">
        <v>2550</v>
      </c>
      <c r="M16" s="371">
        <v>40.482616288299731</v>
      </c>
      <c r="N16" s="370">
        <v>3749</v>
      </c>
      <c r="O16" s="372">
        <v>59.517383711700269</v>
      </c>
      <c r="P16" s="350"/>
      <c r="Q16" s="368">
        <v>3006</v>
      </c>
      <c r="R16" s="369">
        <v>19.772413339472472</v>
      </c>
      <c r="S16" s="370">
        <v>1828</v>
      </c>
      <c r="T16" s="371">
        <v>60.81170991350632</v>
      </c>
      <c r="U16" s="370">
        <v>1178</v>
      </c>
      <c r="V16" s="372">
        <v>39.18829008649368</v>
      </c>
      <c r="W16" s="350"/>
      <c r="X16" s="368">
        <v>5898</v>
      </c>
      <c r="Y16" s="369">
        <v>38.794974676050778</v>
      </c>
      <c r="Z16" s="370">
        <v>4440</v>
      </c>
      <c r="AA16" s="371">
        <v>75.279755849440491</v>
      </c>
      <c r="AB16" s="370">
        <v>1458</v>
      </c>
      <c r="AC16" s="372">
        <f t="shared" si="0"/>
        <v>24.720244150559513</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7729</v>
      </c>
      <c r="E17" s="375">
        <f t="shared" si="2"/>
        <v>4904</v>
      </c>
      <c r="F17" s="376">
        <f t="shared" si="3"/>
        <v>63.449346616638636</v>
      </c>
      <c r="G17" s="375">
        <f t="shared" si="4"/>
        <v>2825</v>
      </c>
      <c r="H17" s="367">
        <f t="shared" si="3"/>
        <v>36.550653383361364</v>
      </c>
      <c r="I17" s="350"/>
      <c r="J17" s="377">
        <f t="shared" si="5"/>
        <v>1901</v>
      </c>
      <c r="K17" s="378">
        <f t="shared" si="6"/>
        <v>24.595678613015913</v>
      </c>
      <c r="L17" s="375">
        <v>763</v>
      </c>
      <c r="M17" s="376">
        <v>40.136770120988949</v>
      </c>
      <c r="N17" s="375">
        <v>1138</v>
      </c>
      <c r="O17" s="372">
        <v>59.863229879011051</v>
      </c>
      <c r="P17" s="350"/>
      <c r="Q17" s="377">
        <v>1602</v>
      </c>
      <c r="R17" s="378">
        <v>20.727131582352179</v>
      </c>
      <c r="S17" s="375">
        <v>897</v>
      </c>
      <c r="T17" s="376">
        <v>55.992509363295881</v>
      </c>
      <c r="U17" s="375">
        <v>705</v>
      </c>
      <c r="V17" s="372">
        <v>44.007490636704119</v>
      </c>
      <c r="W17" s="350"/>
      <c r="X17" s="377">
        <v>4226</v>
      </c>
      <c r="Y17" s="378">
        <v>54.677189804631908</v>
      </c>
      <c r="Z17" s="375">
        <v>3244</v>
      </c>
      <c r="AA17" s="376">
        <v>76.762896355892096</v>
      </c>
      <c r="AB17" s="375">
        <v>982</v>
      </c>
      <c r="AC17" s="372">
        <f t="shared" si="0"/>
        <v>23.237103644107904</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41028</v>
      </c>
      <c r="E18" s="365">
        <f t="shared" si="2"/>
        <v>25970</v>
      </c>
      <c r="F18" s="366">
        <f t="shared" si="3"/>
        <v>63.298235351467291</v>
      </c>
      <c r="G18" s="365">
        <f t="shared" si="4"/>
        <v>15058</v>
      </c>
      <c r="H18" s="367">
        <f t="shared" si="3"/>
        <v>36.701764648532709</v>
      </c>
      <c r="I18" s="350"/>
      <c r="J18" s="368">
        <f t="shared" si="5"/>
        <v>9457</v>
      </c>
      <c r="K18" s="369">
        <f t="shared" si="6"/>
        <v>23.050112118553184</v>
      </c>
      <c r="L18" s="370">
        <v>3943</v>
      </c>
      <c r="M18" s="371">
        <v>41.69398329279899</v>
      </c>
      <c r="N18" s="370">
        <v>5514</v>
      </c>
      <c r="O18" s="372">
        <v>58.30601670720101</v>
      </c>
      <c r="P18" s="350"/>
      <c r="Q18" s="368">
        <v>6926</v>
      </c>
      <c r="R18" s="369">
        <v>16.881154333625815</v>
      </c>
      <c r="S18" s="370">
        <v>3950</v>
      </c>
      <c r="T18" s="371">
        <v>57.031475599191452</v>
      </c>
      <c r="U18" s="370">
        <v>2976</v>
      </c>
      <c r="V18" s="372">
        <v>42.968524400808548</v>
      </c>
      <c r="W18" s="350"/>
      <c r="X18" s="368">
        <v>24645</v>
      </c>
      <c r="Y18" s="369">
        <v>60.068733547820997</v>
      </c>
      <c r="Z18" s="370">
        <v>18077</v>
      </c>
      <c r="AA18" s="371">
        <v>73.34956380604585</v>
      </c>
      <c r="AB18" s="370">
        <v>6568</v>
      </c>
      <c r="AC18" s="372">
        <f t="shared" si="0"/>
        <v>26.650436193954146</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24360</v>
      </c>
      <c r="E19" s="365">
        <f t="shared" si="2"/>
        <v>15055</v>
      </c>
      <c r="F19" s="366">
        <f t="shared" si="3"/>
        <v>61.802134646962237</v>
      </c>
      <c r="G19" s="365">
        <f t="shared" si="4"/>
        <v>9305</v>
      </c>
      <c r="H19" s="367">
        <f t="shared" si="3"/>
        <v>38.19786535303777</v>
      </c>
      <c r="I19" s="350"/>
      <c r="J19" s="368">
        <f t="shared" si="5"/>
        <v>6350</v>
      </c>
      <c r="K19" s="369">
        <f t="shared" si="6"/>
        <v>26.067323481116585</v>
      </c>
      <c r="L19" s="370">
        <v>2584</v>
      </c>
      <c r="M19" s="371">
        <v>40.69291338582677</v>
      </c>
      <c r="N19" s="370">
        <v>3766</v>
      </c>
      <c r="O19" s="372">
        <v>59.30708661417323</v>
      </c>
      <c r="P19" s="350"/>
      <c r="Q19" s="368">
        <v>4263</v>
      </c>
      <c r="R19" s="369">
        <v>17.5</v>
      </c>
      <c r="S19" s="370">
        <v>2505</v>
      </c>
      <c r="T19" s="371">
        <v>58.761435608726252</v>
      </c>
      <c r="U19" s="370">
        <v>1758</v>
      </c>
      <c r="V19" s="372">
        <v>41.238564391273755</v>
      </c>
      <c r="W19" s="350"/>
      <c r="X19" s="368">
        <v>13747</v>
      </c>
      <c r="Y19" s="369">
        <v>56.432676518883419</v>
      </c>
      <c r="Z19" s="370">
        <v>9966</v>
      </c>
      <c r="AA19" s="371">
        <v>72.495817269222371</v>
      </c>
      <c r="AB19" s="370">
        <v>3781</v>
      </c>
      <c r="AC19" s="372">
        <f t="shared" si="0"/>
        <v>27.504182730777625</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87164</v>
      </c>
      <c r="E20" s="365">
        <f t="shared" si="2"/>
        <v>55728</v>
      </c>
      <c r="F20" s="366">
        <f t="shared" si="3"/>
        <v>63.934651920517652</v>
      </c>
      <c r="G20" s="365">
        <f t="shared" si="4"/>
        <v>31436</v>
      </c>
      <c r="H20" s="367">
        <f t="shared" si="3"/>
        <v>36.065348079482355</v>
      </c>
      <c r="I20" s="350"/>
      <c r="J20" s="368">
        <f t="shared" si="5"/>
        <v>19970</v>
      </c>
      <c r="K20" s="369">
        <f t="shared" si="6"/>
        <v>22.910834748290579</v>
      </c>
      <c r="L20" s="370">
        <v>8117</v>
      </c>
      <c r="M20" s="371">
        <v>40.645968953430142</v>
      </c>
      <c r="N20" s="370">
        <v>11853</v>
      </c>
      <c r="O20" s="372">
        <v>59.354031046569858</v>
      </c>
      <c r="P20" s="350"/>
      <c r="Q20" s="368">
        <v>16543</v>
      </c>
      <c r="R20" s="369">
        <v>18.979165710614474</v>
      </c>
      <c r="S20" s="370">
        <v>9643</v>
      </c>
      <c r="T20" s="371">
        <v>58.290515625944508</v>
      </c>
      <c r="U20" s="370">
        <v>6900</v>
      </c>
      <c r="V20" s="372">
        <v>41.709484374055492</v>
      </c>
      <c r="W20" s="350"/>
      <c r="X20" s="368">
        <v>50651</v>
      </c>
      <c r="Y20" s="369">
        <v>58.10999954109495</v>
      </c>
      <c r="Z20" s="370">
        <v>37968</v>
      </c>
      <c r="AA20" s="371">
        <v>74.9600205326647</v>
      </c>
      <c r="AB20" s="370">
        <v>12683</v>
      </c>
      <c r="AC20" s="372">
        <f t="shared" si="0"/>
        <v>25.039979467335293</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58989</v>
      </c>
      <c r="E21" s="365">
        <f t="shared" si="2"/>
        <v>36749</v>
      </c>
      <c r="F21" s="366">
        <f t="shared" si="3"/>
        <v>62.298055569682489</v>
      </c>
      <c r="G21" s="365">
        <f t="shared" si="4"/>
        <v>22240</v>
      </c>
      <c r="H21" s="367">
        <f t="shared" si="3"/>
        <v>37.701944430317518</v>
      </c>
      <c r="I21" s="350"/>
      <c r="J21" s="368">
        <f t="shared" si="5"/>
        <v>15469</v>
      </c>
      <c r="K21" s="369">
        <f t="shared" si="6"/>
        <v>26.223533201105294</v>
      </c>
      <c r="L21" s="370">
        <v>6292</v>
      </c>
      <c r="M21" s="371">
        <v>40.674898183463704</v>
      </c>
      <c r="N21" s="370">
        <v>9177</v>
      </c>
      <c r="O21" s="372">
        <v>59.325101816536296</v>
      </c>
      <c r="P21" s="350"/>
      <c r="Q21" s="368">
        <v>11997</v>
      </c>
      <c r="R21" s="369">
        <v>20.337690077811118</v>
      </c>
      <c r="S21" s="370">
        <v>7171</v>
      </c>
      <c r="T21" s="371">
        <v>59.773276652496456</v>
      </c>
      <c r="U21" s="370">
        <v>4826</v>
      </c>
      <c r="V21" s="372">
        <v>40.226723347503537</v>
      </c>
      <c r="W21" s="350"/>
      <c r="X21" s="368">
        <v>31523</v>
      </c>
      <c r="Y21" s="369">
        <v>53.438776721083592</v>
      </c>
      <c r="Z21" s="370">
        <v>23286</v>
      </c>
      <c r="AA21" s="371">
        <v>73.869872791295251</v>
      </c>
      <c r="AB21" s="370">
        <v>8237</v>
      </c>
      <c r="AC21" s="372">
        <f t="shared" si="0"/>
        <v>26.130127208704756</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12071</v>
      </c>
      <c r="E22" s="365">
        <f t="shared" si="2"/>
        <v>7684</v>
      </c>
      <c r="F22" s="366">
        <f t="shared" si="3"/>
        <v>63.656697870930337</v>
      </c>
      <c r="G22" s="365">
        <f t="shared" si="4"/>
        <v>4387</v>
      </c>
      <c r="H22" s="367">
        <f t="shared" si="3"/>
        <v>36.34330212906967</v>
      </c>
      <c r="I22" s="350"/>
      <c r="J22" s="368">
        <f t="shared" si="5"/>
        <v>3157</v>
      </c>
      <c r="K22" s="369">
        <f t="shared" si="6"/>
        <v>26.153591251760417</v>
      </c>
      <c r="L22" s="370">
        <v>1317</v>
      </c>
      <c r="M22" s="371">
        <v>41.716819765600256</v>
      </c>
      <c r="N22" s="370">
        <v>1840</v>
      </c>
      <c r="O22" s="372">
        <v>58.283180234399744</v>
      </c>
      <c r="P22" s="350"/>
      <c r="Q22" s="368">
        <v>2260</v>
      </c>
      <c r="R22" s="369">
        <v>18.72255819733245</v>
      </c>
      <c r="S22" s="370">
        <v>1382</v>
      </c>
      <c r="T22" s="371">
        <v>61.150442477876112</v>
      </c>
      <c r="U22" s="370">
        <v>878</v>
      </c>
      <c r="V22" s="372">
        <v>38.849557522123895</v>
      </c>
      <c r="W22" s="350"/>
      <c r="X22" s="368">
        <v>6654</v>
      </c>
      <c r="Y22" s="369">
        <v>55.123850550907129</v>
      </c>
      <c r="Z22" s="370">
        <v>4985</v>
      </c>
      <c r="AA22" s="371">
        <v>74.917342951608063</v>
      </c>
      <c r="AB22" s="370">
        <v>1669</v>
      </c>
      <c r="AC22" s="372">
        <f t="shared" si="0"/>
        <v>25.082657048391944</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26269</v>
      </c>
      <c r="E23" s="365">
        <f t="shared" si="2"/>
        <v>16200</v>
      </c>
      <c r="F23" s="366">
        <f t="shared" si="3"/>
        <v>61.669648635273525</v>
      </c>
      <c r="G23" s="365">
        <f t="shared" si="4"/>
        <v>10069</v>
      </c>
      <c r="H23" s="367">
        <f t="shared" si="3"/>
        <v>38.330351364726482</v>
      </c>
      <c r="I23" s="350"/>
      <c r="J23" s="368">
        <f t="shared" si="5"/>
        <v>7778</v>
      </c>
      <c r="K23" s="369">
        <f t="shared" si="6"/>
        <v>29.609044881799839</v>
      </c>
      <c r="L23" s="370">
        <v>2985</v>
      </c>
      <c r="M23" s="371">
        <v>38.377474929287736</v>
      </c>
      <c r="N23" s="370">
        <v>4793</v>
      </c>
      <c r="O23" s="372">
        <v>61.622525070712264</v>
      </c>
      <c r="P23" s="350"/>
      <c r="Q23" s="368">
        <v>4830</v>
      </c>
      <c r="R23" s="369">
        <v>18.386691537553769</v>
      </c>
      <c r="S23" s="370">
        <v>2835</v>
      </c>
      <c r="T23" s="371">
        <v>58.695652173913047</v>
      </c>
      <c r="U23" s="370">
        <v>1995</v>
      </c>
      <c r="V23" s="372">
        <v>41.304347826086953</v>
      </c>
      <c r="W23" s="350"/>
      <c r="X23" s="368">
        <v>13661</v>
      </c>
      <c r="Y23" s="369">
        <v>52.004263580646395</v>
      </c>
      <c r="Z23" s="370">
        <v>10380</v>
      </c>
      <c r="AA23" s="371">
        <v>75.982724544323261</v>
      </c>
      <c r="AB23" s="370">
        <v>3281</v>
      </c>
      <c r="AC23" s="372">
        <f t="shared" si="0"/>
        <v>24.017275455676746</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69521</v>
      </c>
      <c r="E24" s="365">
        <f t="shared" si="2"/>
        <v>44459</v>
      </c>
      <c r="F24" s="366">
        <f t="shared" si="3"/>
        <v>63.950461011780611</v>
      </c>
      <c r="G24" s="365">
        <f t="shared" si="4"/>
        <v>25062</v>
      </c>
      <c r="H24" s="367">
        <f t="shared" si="3"/>
        <v>36.049538988219389</v>
      </c>
      <c r="I24" s="350"/>
      <c r="J24" s="368">
        <f t="shared" si="5"/>
        <v>20243</v>
      </c>
      <c r="K24" s="369">
        <f t="shared" si="6"/>
        <v>29.117820514664633</v>
      </c>
      <c r="L24" s="370">
        <v>9051</v>
      </c>
      <c r="M24" s="371">
        <v>44.711752210640718</v>
      </c>
      <c r="N24" s="370">
        <v>11192</v>
      </c>
      <c r="O24" s="372">
        <v>55.288247789359282</v>
      </c>
      <c r="P24" s="350"/>
      <c r="Q24" s="368">
        <v>12148</v>
      </c>
      <c r="R24" s="369">
        <v>17.473856820241366</v>
      </c>
      <c r="S24" s="370">
        <v>7501</v>
      </c>
      <c r="T24" s="371">
        <v>61.746789594995064</v>
      </c>
      <c r="U24" s="370">
        <v>4647</v>
      </c>
      <c r="V24" s="372">
        <v>38.253210405004943</v>
      </c>
      <c r="W24" s="350"/>
      <c r="X24" s="368">
        <v>37130</v>
      </c>
      <c r="Y24" s="369">
        <v>53.408322665093998</v>
      </c>
      <c r="Z24" s="370">
        <v>27907</v>
      </c>
      <c r="AA24" s="371">
        <v>75.160247778077022</v>
      </c>
      <c r="AB24" s="370">
        <v>9223</v>
      </c>
      <c r="AC24" s="372">
        <f t="shared" si="0"/>
        <v>24.839752221922971</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17141</v>
      </c>
      <c r="E25" s="365">
        <f t="shared" si="2"/>
        <v>9447</v>
      </c>
      <c r="F25" s="366">
        <f t="shared" si="3"/>
        <v>55.113470625984483</v>
      </c>
      <c r="G25" s="365">
        <f t="shared" si="4"/>
        <v>7694</v>
      </c>
      <c r="H25" s="367">
        <f t="shared" si="3"/>
        <v>44.886529374015517</v>
      </c>
      <c r="I25" s="350"/>
      <c r="J25" s="368">
        <f t="shared" si="5"/>
        <v>7158</v>
      </c>
      <c r="K25" s="369">
        <f t="shared" si="6"/>
        <v>41.759523948427749</v>
      </c>
      <c r="L25" s="370">
        <v>2647</v>
      </c>
      <c r="M25" s="371">
        <v>36.979603241128807</v>
      </c>
      <c r="N25" s="370">
        <v>4511</v>
      </c>
      <c r="O25" s="372">
        <v>63.020396758871186</v>
      </c>
      <c r="P25" s="350"/>
      <c r="Q25" s="368">
        <v>3182</v>
      </c>
      <c r="R25" s="369">
        <v>18.563677731754275</v>
      </c>
      <c r="S25" s="370">
        <v>1761</v>
      </c>
      <c r="T25" s="371">
        <v>55.342551854179753</v>
      </c>
      <c r="U25" s="370">
        <v>1421</v>
      </c>
      <c r="V25" s="372">
        <v>44.65744814582024</v>
      </c>
      <c r="W25" s="350"/>
      <c r="X25" s="368">
        <v>6801</v>
      </c>
      <c r="Y25" s="369">
        <v>39.676798319817976</v>
      </c>
      <c r="Z25" s="370">
        <v>5039</v>
      </c>
      <c r="AA25" s="371">
        <v>74.092045287457736</v>
      </c>
      <c r="AB25" s="370">
        <v>1762</v>
      </c>
      <c r="AC25" s="372">
        <f t="shared" si="0"/>
        <v>25.907954712542274</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6238</v>
      </c>
      <c r="E26" s="380">
        <f t="shared" si="2"/>
        <v>3995</v>
      </c>
      <c r="F26" s="381">
        <f t="shared" si="3"/>
        <v>64.042962487976922</v>
      </c>
      <c r="G26" s="380">
        <f t="shared" si="4"/>
        <v>2243</v>
      </c>
      <c r="H26" s="367">
        <f t="shared" si="3"/>
        <v>35.957037512023085</v>
      </c>
      <c r="I26" s="350"/>
      <c r="J26" s="377">
        <f t="shared" si="5"/>
        <v>1139</v>
      </c>
      <c r="K26" s="378">
        <f t="shared" si="6"/>
        <v>18.259057390189163</v>
      </c>
      <c r="L26" s="375">
        <v>441</v>
      </c>
      <c r="M26" s="376">
        <v>38.71817383669886</v>
      </c>
      <c r="N26" s="375">
        <v>698</v>
      </c>
      <c r="O26" s="372">
        <v>61.281826163301147</v>
      </c>
      <c r="P26" s="350"/>
      <c r="Q26" s="377">
        <v>893</v>
      </c>
      <c r="R26" s="378">
        <v>14.315485732606605</v>
      </c>
      <c r="S26" s="375">
        <v>481</v>
      </c>
      <c r="T26" s="376">
        <v>53.863381858902571</v>
      </c>
      <c r="U26" s="375">
        <v>412</v>
      </c>
      <c r="V26" s="372">
        <v>46.136618141097422</v>
      </c>
      <c r="W26" s="350"/>
      <c r="X26" s="377">
        <v>4206</v>
      </c>
      <c r="Y26" s="378">
        <v>67.42545687720424</v>
      </c>
      <c r="Z26" s="375">
        <v>3073</v>
      </c>
      <c r="AA26" s="376">
        <v>73.062291963861142</v>
      </c>
      <c r="AB26" s="375">
        <v>1133</v>
      </c>
      <c r="AC26" s="372">
        <f t="shared" si="0"/>
        <v>26.937708036138847</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23456</v>
      </c>
      <c r="E27" s="380">
        <f t="shared" si="2"/>
        <v>14355</v>
      </c>
      <c r="F27" s="381">
        <f t="shared" si="3"/>
        <v>61.199693042291948</v>
      </c>
      <c r="G27" s="380">
        <f t="shared" si="4"/>
        <v>9101</v>
      </c>
      <c r="H27" s="367">
        <f t="shared" si="3"/>
        <v>38.800306957708045</v>
      </c>
      <c r="I27" s="350"/>
      <c r="J27" s="377">
        <f t="shared" si="5"/>
        <v>5921</v>
      </c>
      <c r="K27" s="378">
        <f t="shared" si="6"/>
        <v>25.24300818553888</v>
      </c>
      <c r="L27" s="375">
        <v>2267</v>
      </c>
      <c r="M27" s="376">
        <v>38.287451444012838</v>
      </c>
      <c r="N27" s="375">
        <v>3654</v>
      </c>
      <c r="O27" s="372">
        <v>61.712548555987169</v>
      </c>
      <c r="P27" s="350"/>
      <c r="Q27" s="377">
        <v>4225</v>
      </c>
      <c r="R27" s="378">
        <v>18.012448840381992</v>
      </c>
      <c r="S27" s="375">
        <v>2294</v>
      </c>
      <c r="T27" s="376">
        <v>54.295857988165686</v>
      </c>
      <c r="U27" s="375">
        <v>1931</v>
      </c>
      <c r="V27" s="372">
        <v>45.704142011834321</v>
      </c>
      <c r="W27" s="350"/>
      <c r="X27" s="377">
        <v>13310</v>
      </c>
      <c r="Y27" s="378">
        <v>56.744542974079124</v>
      </c>
      <c r="Z27" s="375">
        <v>9794</v>
      </c>
      <c r="AA27" s="376">
        <v>73.583771600300523</v>
      </c>
      <c r="AB27" s="375">
        <v>3516</v>
      </c>
      <c r="AC27" s="372">
        <f t="shared" si="0"/>
        <v>26.416228399699477</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4020</v>
      </c>
      <c r="E28" s="380">
        <f t="shared" si="2"/>
        <v>2592</v>
      </c>
      <c r="F28" s="381">
        <f t="shared" si="3"/>
        <v>64.477611940298502</v>
      </c>
      <c r="G28" s="380">
        <f t="shared" si="4"/>
        <v>1428</v>
      </c>
      <c r="H28" s="382">
        <f t="shared" si="3"/>
        <v>35.522388059701491</v>
      </c>
      <c r="I28" s="350"/>
      <c r="J28" s="377">
        <f t="shared" si="5"/>
        <v>680</v>
      </c>
      <c r="K28" s="378">
        <f t="shared" si="6"/>
        <v>16.915422885572141</v>
      </c>
      <c r="L28" s="375">
        <v>277</v>
      </c>
      <c r="M28" s="376">
        <v>40.735294117647058</v>
      </c>
      <c r="N28" s="375">
        <v>403</v>
      </c>
      <c r="O28" s="383">
        <v>59.264705882352942</v>
      </c>
      <c r="P28" s="350"/>
      <c r="Q28" s="377">
        <v>689</v>
      </c>
      <c r="R28" s="378">
        <v>17.139303482587064</v>
      </c>
      <c r="S28" s="375">
        <v>383</v>
      </c>
      <c r="T28" s="376">
        <v>55.587808417997095</v>
      </c>
      <c r="U28" s="375">
        <v>306</v>
      </c>
      <c r="V28" s="383">
        <v>44.412191582002905</v>
      </c>
      <c r="W28" s="350"/>
      <c r="X28" s="377">
        <v>2651</v>
      </c>
      <c r="Y28" s="378">
        <v>65.945273631840791</v>
      </c>
      <c r="Z28" s="375">
        <v>1932</v>
      </c>
      <c r="AA28" s="376">
        <v>72.878159185213136</v>
      </c>
      <c r="AB28" s="375">
        <v>719</v>
      </c>
      <c r="AC28" s="383">
        <f t="shared" si="0"/>
        <v>27.121840814786875</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1322</v>
      </c>
      <c r="E29" s="386">
        <f t="shared" si="2"/>
        <v>698</v>
      </c>
      <c r="F29" s="387">
        <f t="shared" si="3"/>
        <v>52.79878971255674</v>
      </c>
      <c r="G29" s="386">
        <f t="shared" si="4"/>
        <v>624</v>
      </c>
      <c r="H29" s="388">
        <f t="shared" si="3"/>
        <v>47.201210287443267</v>
      </c>
      <c r="I29" s="350"/>
      <c r="J29" s="389">
        <f t="shared" si="5"/>
        <v>758</v>
      </c>
      <c r="K29" s="390">
        <f t="shared" si="6"/>
        <v>57.337367624810895</v>
      </c>
      <c r="L29" s="391">
        <v>272</v>
      </c>
      <c r="M29" s="392">
        <v>35.88390501319261</v>
      </c>
      <c r="N29" s="391">
        <v>486</v>
      </c>
      <c r="O29" s="393">
        <v>64.116094986807397</v>
      </c>
      <c r="P29" s="350"/>
      <c r="Q29" s="389">
        <v>193</v>
      </c>
      <c r="R29" s="390">
        <v>14.59909228441755</v>
      </c>
      <c r="S29" s="391">
        <v>143</v>
      </c>
      <c r="T29" s="392">
        <v>74.093264248704656</v>
      </c>
      <c r="U29" s="391">
        <v>50</v>
      </c>
      <c r="V29" s="393">
        <v>25.906735751295333</v>
      </c>
      <c r="W29" s="350"/>
      <c r="X29" s="389">
        <v>371</v>
      </c>
      <c r="Y29" s="390">
        <v>28.063540090771561</v>
      </c>
      <c r="Z29" s="391">
        <v>283</v>
      </c>
      <c r="AA29" s="392">
        <v>76.280323450134773</v>
      </c>
      <c r="AB29" s="391">
        <v>88</v>
      </c>
      <c r="AC29" s="393">
        <f t="shared" si="0"/>
        <v>23.71967654986523</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4" t="s">
        <v>0</v>
      </c>
      <c r="C31" s="320"/>
      <c r="D31" s="1235">
        <f>J31+Q31+X31</f>
        <v>561990</v>
      </c>
      <c r="E31" s="1236">
        <f>L31+S31+Z31</f>
        <v>352236</v>
      </c>
      <c r="F31" s="1237">
        <f>E31/$D31*100</f>
        <v>62.676560081140231</v>
      </c>
      <c r="G31" s="1236">
        <f>N31+U31+AB31</f>
        <v>209754</v>
      </c>
      <c r="H31" s="1238">
        <f>G31/$D31*100</f>
        <v>37.323439918859769</v>
      </c>
      <c r="I31" s="320"/>
      <c r="J31" s="1239">
        <f>SUM(J12:J29)</f>
        <v>155299</v>
      </c>
      <c r="K31" s="1240">
        <f>J31/$D31*100</f>
        <v>27.633765725368782</v>
      </c>
      <c r="L31" s="1236">
        <f>SUM(L12:L29)</f>
        <v>63296</v>
      </c>
      <c r="M31" s="1237">
        <f>L31/$J31*100</f>
        <v>40.757506487485429</v>
      </c>
      <c r="N31" s="1236">
        <f>SUM(N12:N29)</f>
        <v>92003</v>
      </c>
      <c r="O31" s="1241">
        <f>N31/$J31*100</f>
        <v>59.242493512514571</v>
      </c>
      <c r="P31" s="320"/>
      <c r="Q31" s="1239">
        <f>SUM(Q12:Q29)</f>
        <v>105847</v>
      </c>
      <c r="R31" s="1240">
        <f>Q31/$D31*100</f>
        <v>18.834320895389599</v>
      </c>
      <c r="S31" s="1236">
        <f>SUM(S12:S29)</f>
        <v>63612</v>
      </c>
      <c r="T31" s="1237">
        <f>S31/$Q31*100</f>
        <v>60.098066076506655</v>
      </c>
      <c r="U31" s="1236">
        <f>SUM(U12:U29)</f>
        <v>42235</v>
      </c>
      <c r="V31" s="1241">
        <f>U31/$Q31*100</f>
        <v>39.901933923493345</v>
      </c>
      <c r="W31" s="320"/>
      <c r="X31" s="1239">
        <f>SUM(X12:X29)</f>
        <v>300844</v>
      </c>
      <c r="Y31" s="1240">
        <f>X31/$D31*100</f>
        <v>53.531913379241622</v>
      </c>
      <c r="Z31" s="1236">
        <f>SUM(Z12:Z29)</f>
        <v>225328</v>
      </c>
      <c r="AA31" s="1237">
        <f>Z31/$X31*100</f>
        <v>74.898618553137169</v>
      </c>
      <c r="AB31" s="1236">
        <f>SUM(AB12:AB29)</f>
        <v>75516</v>
      </c>
      <c r="AC31" s="1241">
        <f>AB31/$X31*100</f>
        <v>25.101381446862824</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05"/>
      <c r="C34" s="1405"/>
      <c r="D34" s="1405"/>
      <c r="E34" s="1405"/>
      <c r="F34" s="1405"/>
      <c r="G34" s="1405"/>
      <c r="H34" s="1405"/>
      <c r="I34" s="1405"/>
      <c r="J34" s="1405"/>
      <c r="K34" s="1405"/>
      <c r="L34" s="1405"/>
      <c r="M34" s="1405"/>
      <c r="N34" s="1405"/>
      <c r="O34" s="1405"/>
    </row>
    <row r="35" spans="2:15" s="329" customFormat="1" ht="29.25" customHeight="1" x14ac:dyDescent="0.2">
      <c r="B35" s="1406"/>
      <c r="C35" s="1406"/>
      <c r="D35" s="1406"/>
      <c r="E35" s="1406"/>
      <c r="F35" s="1406"/>
      <c r="G35" s="1406"/>
      <c r="H35" s="1406"/>
      <c r="I35" s="1406"/>
      <c r="J35" s="1406"/>
      <c r="K35" s="1406"/>
      <c r="L35" s="1406"/>
      <c r="M35" s="1406"/>
    </row>
    <row r="36" spans="2:15" s="329" customFormat="1" ht="4.5" customHeight="1" x14ac:dyDescent="0.2">
      <c r="B36" s="1404"/>
      <c r="C36" s="1404"/>
      <c r="D36" s="1404"/>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100">
    <tabColor theme="0"/>
    <pageSetUpPr fitToPage="1"/>
  </sheetPr>
  <dimension ref="A1:BA46"/>
  <sheetViews>
    <sheetView showGridLines="0" zoomScaleNormal="100"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5" width="11.42578125" style="333" bestFit="1" customWidth="1"/>
    <col min="6" max="6" width="7" style="333" customWidth="1"/>
    <col min="7" max="7" width="11.42578125" style="333" bestFit="1" customWidth="1"/>
    <col min="8" max="8" width="7" style="333" customWidth="1"/>
    <col min="9" max="9" width="0.42578125" style="333" customWidth="1"/>
    <col min="10" max="10" width="11.42578125" style="333" bestFit="1" customWidth="1"/>
    <col min="11" max="11" width="6.7109375" style="333" customWidth="1"/>
    <col min="12" max="12" width="11.42578125" style="333" bestFit="1" customWidth="1"/>
    <col min="13" max="13" width="6.85546875" style="333" customWidth="1"/>
    <col min="14" max="14" width="11.42578125" style="333" bestFit="1" customWidth="1"/>
    <col min="15" max="15" width="6.85546875" style="333" customWidth="1"/>
    <col min="16" max="16" width="0.42578125" style="333" customWidth="1"/>
    <col min="17" max="17" width="10.28515625" style="333" bestFit="1" customWidth="1"/>
    <col min="18" max="18" width="6.85546875" style="333" customWidth="1"/>
    <col min="19" max="19" width="10.28515625" style="333" bestFit="1" customWidth="1"/>
    <col min="20" max="20" width="6.85546875" style="333" bestFit="1" customWidth="1"/>
    <col min="21" max="21" width="10.28515625" style="333" bestFit="1" customWidth="1"/>
    <col min="22" max="22" width="6.85546875" style="333" bestFit="1" customWidth="1"/>
    <col min="23" max="23" width="0.42578125" style="333" customWidth="1"/>
    <col min="24" max="24" width="10.28515625" style="333" bestFit="1" customWidth="1"/>
    <col min="25" max="25" width="7" style="333" customWidth="1"/>
    <col min="26" max="26" width="10.28515625" style="333" bestFit="1" customWidth="1"/>
    <col min="27" max="27" width="6.85546875" style="333" bestFit="1" customWidth="1"/>
    <col min="28" max="28" width="10.28515625" style="333" bestFit="1" customWidth="1"/>
    <col min="29" max="29" width="6.85546875" style="333" bestFit="1" customWidth="1"/>
    <col min="30" max="30" width="11.5703125" style="333" bestFit="1" customWidth="1"/>
    <col min="31" max="31" width="6.28515625" style="333" bestFit="1" customWidth="1"/>
    <col min="32" max="32" width="5" style="333" bestFit="1" customWidth="1"/>
    <col min="33" max="33" width="7.42578125" style="333" bestFit="1" customWidth="1"/>
    <col min="34" max="34" width="13.140625" style="333" bestFit="1" customWidth="1"/>
    <col min="35" max="35" width="6.28515625" style="333" bestFit="1" customWidth="1"/>
    <col min="36" max="36" width="3.85546875" style="333" customWidth="1"/>
    <col min="37" max="39" width="2.42578125" style="333" bestFit="1" customWidth="1"/>
    <col min="40" max="40" width="8.42578125" style="333" bestFit="1" customWidth="1"/>
    <col min="41" max="41" width="3.42578125" style="333" bestFit="1" customWidth="1"/>
    <col min="42" max="42" width="3.5703125" style="333" customWidth="1"/>
    <col min="43" max="45" width="2.42578125" style="333" bestFit="1" customWidth="1"/>
    <col min="46" max="46" width="8.42578125" style="333" bestFit="1" customWidth="1"/>
    <col min="47" max="47" width="4.140625" style="333" bestFit="1" customWidth="1"/>
    <col min="48" max="48" width="3.28515625" style="333" customWidth="1"/>
    <col min="49" max="49" width="4.28515625" style="333" bestFit="1" customWidth="1"/>
    <col min="50" max="50" width="2.42578125" style="333" bestFit="1" customWidth="1"/>
    <col min="51" max="51" width="4.28515625" style="333" bestFit="1" customWidth="1"/>
    <col min="52" max="52" width="8.42578125" style="333" bestFit="1" customWidth="1"/>
    <col min="53" max="53" width="4.28515625" style="333" bestFit="1" customWidth="1"/>
    <col min="54" max="16384" width="11.42578125" style="333"/>
  </cols>
  <sheetData>
    <row r="1" spans="1:53" s="340" customFormat="1" ht="15" customHeight="1" x14ac:dyDescent="0.2">
      <c r="A1" s="340" t="s">
        <v>50</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25">
      <c r="B2" s="1376"/>
      <c r="C2" s="1376"/>
    </row>
    <row r="3" spans="1:53" s="345" customFormat="1" ht="4.5" customHeight="1" x14ac:dyDescent="0.2">
      <c r="B3" s="1377"/>
      <c r="C3" s="1377"/>
    </row>
    <row r="4" spans="1:53" s="345" customFormat="1" ht="17.25" customHeight="1" x14ac:dyDescent="0.2">
      <c r="A4" s="1378" t="s">
        <v>422</v>
      </c>
      <c r="B4" s="1378"/>
      <c r="C4" s="1378"/>
      <c r="D4" s="1378"/>
      <c r="E4" s="1378"/>
      <c r="F4" s="1378"/>
      <c r="G4" s="1378"/>
      <c r="H4" s="1378"/>
      <c r="I4" s="1378"/>
      <c r="J4" s="1378"/>
      <c r="K4" s="1378"/>
      <c r="L4" s="1378"/>
      <c r="M4" s="1378"/>
      <c r="N4" s="1378"/>
      <c r="O4" s="1378"/>
      <c r="P4" s="1378"/>
      <c r="Q4" s="1378"/>
      <c r="R4" s="1378"/>
      <c r="S4" s="1378"/>
      <c r="T4" s="1378"/>
      <c r="U4" s="1378"/>
      <c r="V4" s="1378"/>
      <c r="W4" s="1378"/>
      <c r="X4" s="1378"/>
      <c r="Y4" s="1378"/>
      <c r="Z4" s="1378"/>
      <c r="AA4" s="1378"/>
      <c r="AB4" s="1378"/>
      <c r="AC4" s="1378"/>
    </row>
    <row r="5" spans="1:53" s="345" customFormat="1" ht="17.25" customHeight="1" x14ac:dyDescent="0.2">
      <c r="B5" s="1379" t="str">
        <f>porsaad!$B$6</f>
        <v>Situación a 31 de julio de 2024</v>
      </c>
      <c r="C5" s="1379"/>
      <c r="D5" s="1379"/>
      <c r="E5" s="1379"/>
      <c r="F5" s="1379"/>
      <c r="G5" s="1379"/>
      <c r="H5" s="1379"/>
      <c r="I5" s="1379"/>
      <c r="J5" s="1379"/>
      <c r="K5" s="1379"/>
      <c r="L5" s="1379"/>
      <c r="M5" s="1379"/>
      <c r="N5" s="1379"/>
      <c r="O5" s="1379"/>
      <c r="P5" s="1379"/>
      <c r="Q5" s="1379"/>
      <c r="R5" s="1379"/>
      <c r="S5" s="1379"/>
      <c r="T5" s="1379"/>
      <c r="U5" s="1379"/>
      <c r="V5" s="1379"/>
      <c r="W5" s="1379"/>
      <c r="X5" s="1379"/>
      <c r="Y5" s="1379"/>
      <c r="Z5" s="1379"/>
      <c r="AA5" s="1379"/>
      <c r="AB5" s="1379"/>
      <c r="AC5" s="1379"/>
    </row>
    <row r="6" spans="1:53" s="345" customFormat="1" ht="6" customHeight="1" x14ac:dyDescent="0.2"/>
    <row r="7" spans="1:53" s="322" customFormat="1" ht="12.75" customHeight="1" x14ac:dyDescent="0.2">
      <c r="A7" s="316"/>
      <c r="B7" s="1380" t="s">
        <v>12</v>
      </c>
      <c r="C7" s="317"/>
      <c r="D7" s="1383" t="s">
        <v>263</v>
      </c>
      <c r="E7" s="1384"/>
      <c r="F7" s="1384"/>
      <c r="G7" s="1384"/>
      <c r="H7" s="1384"/>
      <c r="I7" s="318"/>
      <c r="J7" s="1387"/>
      <c r="K7" s="1387"/>
      <c r="L7" s="1387"/>
      <c r="M7" s="1387"/>
      <c r="N7" s="1387"/>
      <c r="O7" s="1387"/>
      <c r="P7" s="318"/>
      <c r="Q7" s="1387"/>
      <c r="R7" s="1387"/>
      <c r="S7" s="1387"/>
      <c r="T7" s="1387"/>
      <c r="U7" s="1387"/>
      <c r="V7" s="1387"/>
      <c r="W7" s="318"/>
      <c r="X7" s="1387"/>
      <c r="Y7" s="1387"/>
      <c r="Z7" s="1387"/>
      <c r="AA7" s="1387"/>
      <c r="AB7" s="1387"/>
      <c r="AC7" s="1388"/>
      <c r="AD7" s="319"/>
      <c r="AE7" s="319"/>
      <c r="AF7" s="320"/>
      <c r="AG7" s="320"/>
      <c r="AH7" s="320"/>
      <c r="AI7" s="320"/>
      <c r="AJ7" s="320"/>
      <c r="AK7" s="320"/>
      <c r="AL7" s="321"/>
    </row>
    <row r="8" spans="1:53" s="322" customFormat="1" ht="33.75" customHeight="1" x14ac:dyDescent="0.2">
      <c r="A8" s="316"/>
      <c r="B8" s="1381"/>
      <c r="C8" s="317"/>
      <c r="D8" s="1385"/>
      <c r="E8" s="1386"/>
      <c r="F8" s="1386"/>
      <c r="G8" s="1386"/>
      <c r="H8" s="1386"/>
      <c r="I8" s="323"/>
      <c r="J8" s="1389" t="s">
        <v>264</v>
      </c>
      <c r="K8" s="1390"/>
      <c r="L8" s="1390"/>
      <c r="M8" s="1390"/>
      <c r="N8" s="1390"/>
      <c r="O8" s="1391"/>
      <c r="P8" s="317"/>
      <c r="Q8" s="1389" t="s">
        <v>265</v>
      </c>
      <c r="R8" s="1390"/>
      <c r="S8" s="1390"/>
      <c r="T8" s="1390"/>
      <c r="U8" s="1390"/>
      <c r="V8" s="1391"/>
      <c r="W8" s="317"/>
      <c r="X8" s="1389" t="s">
        <v>266</v>
      </c>
      <c r="Y8" s="1390"/>
      <c r="Z8" s="1390"/>
      <c r="AA8" s="1390"/>
      <c r="AB8" s="1390"/>
      <c r="AC8" s="1391"/>
      <c r="AD8" s="319"/>
      <c r="AE8" s="319"/>
      <c r="AF8" s="320"/>
      <c r="AG8" s="320"/>
      <c r="AH8" s="320"/>
      <c r="AI8" s="320"/>
      <c r="AJ8" s="320"/>
      <c r="AK8" s="320"/>
      <c r="AL8" s="321"/>
    </row>
    <row r="9" spans="1:53" s="322" customFormat="1" ht="21.75" customHeight="1" x14ac:dyDescent="0.2">
      <c r="A9" s="316"/>
      <c r="B9" s="1381"/>
      <c r="C9" s="317"/>
      <c r="D9" s="1392" t="s">
        <v>9</v>
      </c>
      <c r="E9" s="1394" t="s">
        <v>24</v>
      </c>
      <c r="F9" s="1395"/>
      <c r="G9" s="1394" t="s">
        <v>23</v>
      </c>
      <c r="H9" s="1396"/>
      <c r="I9" s="323"/>
      <c r="J9" s="1397" t="s">
        <v>9</v>
      </c>
      <c r="K9" s="1400" t="s">
        <v>267</v>
      </c>
      <c r="L9" s="1402" t="s">
        <v>24</v>
      </c>
      <c r="M9" s="1403"/>
      <c r="N9" s="1398" t="s">
        <v>23</v>
      </c>
      <c r="O9" s="1399"/>
      <c r="P9" s="317"/>
      <c r="Q9" s="1397" t="s">
        <v>9</v>
      </c>
      <c r="R9" s="1400" t="s">
        <v>267</v>
      </c>
      <c r="S9" s="1402" t="s">
        <v>24</v>
      </c>
      <c r="T9" s="1403"/>
      <c r="U9" s="1398" t="s">
        <v>23</v>
      </c>
      <c r="V9" s="1399"/>
      <c r="W9" s="317"/>
      <c r="X9" s="1397" t="s">
        <v>9</v>
      </c>
      <c r="Y9" s="1400" t="s">
        <v>267</v>
      </c>
      <c r="Z9" s="1402" t="s">
        <v>24</v>
      </c>
      <c r="AA9" s="1403"/>
      <c r="AB9" s="1398" t="s">
        <v>23</v>
      </c>
      <c r="AC9" s="1399"/>
      <c r="AD9" s="319"/>
      <c r="AE9" s="319"/>
      <c r="AF9" s="320"/>
      <c r="AG9" s="320"/>
      <c r="AH9" s="320"/>
      <c r="AI9" s="320"/>
      <c r="AJ9" s="320"/>
      <c r="AK9" s="320"/>
      <c r="AL9" s="321"/>
    </row>
    <row r="10" spans="1:53" s="322" customFormat="1" ht="36.75" customHeight="1" x14ac:dyDescent="0.2">
      <c r="A10" s="316"/>
      <c r="B10" s="1382"/>
      <c r="C10" s="317"/>
      <c r="D10" s="1393"/>
      <c r="E10" s="407" t="s">
        <v>9</v>
      </c>
      <c r="F10" s="403" t="s">
        <v>267</v>
      </c>
      <c r="G10" s="406" t="s">
        <v>9</v>
      </c>
      <c r="H10" s="888" t="s">
        <v>267</v>
      </c>
      <c r="I10" s="346"/>
      <c r="J10" s="1393"/>
      <c r="K10" s="1401"/>
      <c r="L10" s="404" t="s">
        <v>9</v>
      </c>
      <c r="M10" s="403" t="s">
        <v>267</v>
      </c>
      <c r="N10" s="407" t="s">
        <v>9</v>
      </c>
      <c r="O10" s="402" t="s">
        <v>267</v>
      </c>
      <c r="P10" s="347"/>
      <c r="Q10" s="1393"/>
      <c r="R10" s="1401"/>
      <c r="S10" s="404" t="s">
        <v>9</v>
      </c>
      <c r="T10" s="403" t="s">
        <v>267</v>
      </c>
      <c r="U10" s="407" t="s">
        <v>9</v>
      </c>
      <c r="V10" s="402" t="s">
        <v>267</v>
      </c>
      <c r="W10" s="347"/>
      <c r="X10" s="1393"/>
      <c r="Y10" s="1401"/>
      <c r="Z10" s="404" t="s">
        <v>9</v>
      </c>
      <c r="AA10" s="403" t="s">
        <v>267</v>
      </c>
      <c r="AB10" s="407" t="s">
        <v>9</v>
      </c>
      <c r="AC10" s="402" t="s">
        <v>267</v>
      </c>
      <c r="AD10" s="319"/>
      <c r="AE10" s="348"/>
      <c r="AF10" s="329"/>
      <c r="AG10" s="329"/>
      <c r="AH10" s="329"/>
      <c r="AI10" s="329"/>
      <c r="AJ10" s="320"/>
      <c r="AK10" s="320"/>
      <c r="AL10" s="320"/>
    </row>
    <row r="11" spans="1:53" s="328" customFormat="1" ht="4.5" customHeight="1" x14ac:dyDescent="0.2">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25">
      <c r="A12" s="330"/>
      <c r="B12" s="349" t="s">
        <v>8</v>
      </c>
      <c r="C12" s="350"/>
      <c r="D12" s="351">
        <f>J12+Q12+X12</f>
        <v>80089</v>
      </c>
      <c r="E12" s="352">
        <f>L12+S12+Z12</f>
        <v>52706</v>
      </c>
      <c r="F12" s="353">
        <f>E12/$D12*100</f>
        <v>65.809287168025577</v>
      </c>
      <c r="G12" s="352">
        <f>N12+U12+AB12</f>
        <v>27383</v>
      </c>
      <c r="H12" s="354">
        <f>G12/$D12*100</f>
        <v>34.19071283197443</v>
      </c>
      <c r="I12" s="350"/>
      <c r="J12" s="355">
        <f>L12+N12</f>
        <v>19387</v>
      </c>
      <c r="K12" s="356">
        <f>J12/$D12*100</f>
        <v>24.206819912846957</v>
      </c>
      <c r="L12" s="357">
        <v>8381</v>
      </c>
      <c r="M12" s="353">
        <v>43.229999484190436</v>
      </c>
      <c r="N12" s="357">
        <v>11006</v>
      </c>
      <c r="O12" s="358">
        <v>56.770000515809556</v>
      </c>
      <c r="P12" s="350"/>
      <c r="Q12" s="355">
        <v>19990</v>
      </c>
      <c r="R12" s="356">
        <v>24.959732297818675</v>
      </c>
      <c r="S12" s="357">
        <v>14684</v>
      </c>
      <c r="T12" s="353">
        <v>73.456728364182084</v>
      </c>
      <c r="U12" s="357">
        <v>5306</v>
      </c>
      <c r="V12" s="358">
        <v>26.543271635817909</v>
      </c>
      <c r="W12" s="350"/>
      <c r="X12" s="355">
        <v>40712</v>
      </c>
      <c r="Y12" s="356">
        <v>50.833447789334365</v>
      </c>
      <c r="Z12" s="357">
        <v>29641</v>
      </c>
      <c r="AA12" s="353">
        <v>72.806543525250547</v>
      </c>
      <c r="AB12" s="357">
        <v>11071</v>
      </c>
      <c r="AC12" s="358">
        <f t="shared" ref="AC12:AC29" si="0">AB12/$X12*100</f>
        <v>27.19345647474946</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25">
      <c r="A13" s="330"/>
      <c r="B13" s="363" t="s">
        <v>7</v>
      </c>
      <c r="C13" s="350"/>
      <c r="D13" s="364">
        <f t="shared" ref="D13:D29" si="1">J13+Q13+X13</f>
        <v>14726</v>
      </c>
      <c r="E13" s="365">
        <f t="shared" ref="E13:E29" si="2">L13+S13+Z13</f>
        <v>9475</v>
      </c>
      <c r="F13" s="366">
        <f t="shared" ref="F13:H29" si="3">E13/$D13*100</f>
        <v>64.341980171125897</v>
      </c>
      <c r="G13" s="365">
        <f t="shared" ref="G13:G29" si="4">N13+U13+AB13</f>
        <v>5251</v>
      </c>
      <c r="H13" s="367">
        <f t="shared" si="3"/>
        <v>35.658019828874096</v>
      </c>
      <c r="I13" s="350"/>
      <c r="J13" s="368">
        <f t="shared" ref="J13:J29" si="5">L13+N13</f>
        <v>2930</v>
      </c>
      <c r="K13" s="369">
        <f t="shared" ref="K13:K29" si="6">J13/$D13*100</f>
        <v>19.896781203313868</v>
      </c>
      <c r="L13" s="370">
        <v>1297</v>
      </c>
      <c r="M13" s="371">
        <v>44.26621160409556</v>
      </c>
      <c r="N13" s="370">
        <v>1633</v>
      </c>
      <c r="O13" s="372">
        <v>55.73378839590444</v>
      </c>
      <c r="P13" s="350"/>
      <c r="Q13" s="368">
        <v>3168</v>
      </c>
      <c r="R13" s="369">
        <v>21.512970256688849</v>
      </c>
      <c r="S13" s="370">
        <v>2015</v>
      </c>
      <c r="T13" s="371">
        <v>63.604797979797979</v>
      </c>
      <c r="U13" s="370">
        <v>1153</v>
      </c>
      <c r="V13" s="372">
        <v>36.395202020202021</v>
      </c>
      <c r="W13" s="350"/>
      <c r="X13" s="368">
        <v>8628</v>
      </c>
      <c r="Y13" s="369">
        <v>58.590248539997283</v>
      </c>
      <c r="Z13" s="370">
        <v>6163</v>
      </c>
      <c r="AA13" s="371">
        <v>71.430227167362077</v>
      </c>
      <c r="AB13" s="370">
        <v>2465</v>
      </c>
      <c r="AC13" s="372">
        <f t="shared" si="0"/>
        <v>28.569772832637923</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25">
      <c r="A14" s="330"/>
      <c r="B14" s="363" t="s">
        <v>37</v>
      </c>
      <c r="C14" s="350"/>
      <c r="D14" s="364">
        <f t="shared" si="1"/>
        <v>13227</v>
      </c>
      <c r="E14" s="365">
        <f t="shared" si="2"/>
        <v>8447</v>
      </c>
      <c r="F14" s="366">
        <f t="shared" si="3"/>
        <v>63.861797837756107</v>
      </c>
      <c r="G14" s="365">
        <f t="shared" si="4"/>
        <v>4780</v>
      </c>
      <c r="H14" s="367">
        <f t="shared" si="3"/>
        <v>36.138202162243893</v>
      </c>
      <c r="I14" s="350"/>
      <c r="J14" s="368">
        <f t="shared" si="5"/>
        <v>3241</v>
      </c>
      <c r="K14" s="369">
        <f t="shared" si="6"/>
        <v>24.502910712935662</v>
      </c>
      <c r="L14" s="370">
        <v>1392</v>
      </c>
      <c r="M14" s="371">
        <v>42.949706880592409</v>
      </c>
      <c r="N14" s="370">
        <v>1849</v>
      </c>
      <c r="O14" s="372">
        <v>57.050293119407591</v>
      </c>
      <c r="P14" s="350"/>
      <c r="Q14" s="368">
        <v>2961</v>
      </c>
      <c r="R14" s="369">
        <v>22.386028577908824</v>
      </c>
      <c r="S14" s="370">
        <v>1748</v>
      </c>
      <c r="T14" s="371">
        <v>59.034110097939887</v>
      </c>
      <c r="U14" s="370">
        <v>1213</v>
      </c>
      <c r="V14" s="372">
        <v>40.965889902060113</v>
      </c>
      <c r="W14" s="350"/>
      <c r="X14" s="368">
        <v>7025</v>
      </c>
      <c r="Y14" s="369">
        <v>53.11106070915551</v>
      </c>
      <c r="Z14" s="370">
        <v>5307</v>
      </c>
      <c r="AA14" s="371">
        <v>75.544483985765126</v>
      </c>
      <c r="AB14" s="370">
        <v>1718</v>
      </c>
      <c r="AC14" s="372">
        <f t="shared" si="0"/>
        <v>24.455516014234878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25">
      <c r="A15" s="330"/>
      <c r="B15" s="363" t="s">
        <v>38</v>
      </c>
      <c r="C15" s="350"/>
      <c r="D15" s="364">
        <f t="shared" si="1"/>
        <v>12489</v>
      </c>
      <c r="E15" s="365">
        <f t="shared" si="2"/>
        <v>7828</v>
      </c>
      <c r="F15" s="366">
        <f t="shared" si="3"/>
        <v>62.67915765873969</v>
      </c>
      <c r="G15" s="365">
        <f t="shared" si="4"/>
        <v>4661</v>
      </c>
      <c r="H15" s="367">
        <f t="shared" si="3"/>
        <v>37.32084234126031</v>
      </c>
      <c r="I15" s="350"/>
      <c r="J15" s="368">
        <f t="shared" si="5"/>
        <v>3406</v>
      </c>
      <c r="K15" s="369">
        <f t="shared" si="6"/>
        <v>27.271999359436304</v>
      </c>
      <c r="L15" s="370">
        <v>1564</v>
      </c>
      <c r="M15" s="371">
        <v>45.918966529653552</v>
      </c>
      <c r="N15" s="370">
        <v>1842</v>
      </c>
      <c r="O15" s="372">
        <v>54.081033470346455</v>
      </c>
      <c r="P15" s="350"/>
      <c r="Q15" s="368">
        <v>3104</v>
      </c>
      <c r="R15" s="369">
        <v>24.853871406838017</v>
      </c>
      <c r="S15" s="370">
        <v>1957</v>
      </c>
      <c r="T15" s="371">
        <v>63.047680412371129</v>
      </c>
      <c r="U15" s="370">
        <v>1147</v>
      </c>
      <c r="V15" s="372">
        <v>36.952319587628871</v>
      </c>
      <c r="W15" s="350"/>
      <c r="X15" s="368">
        <v>5979</v>
      </c>
      <c r="Y15" s="369">
        <v>47.874129233725675</v>
      </c>
      <c r="Z15" s="370">
        <v>4307</v>
      </c>
      <c r="AA15" s="371">
        <v>72.03545743435356</v>
      </c>
      <c r="AB15" s="370">
        <v>1672</v>
      </c>
      <c r="AC15" s="372">
        <f t="shared" si="0"/>
        <v>27.964542565646429</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25">
      <c r="A16" s="330"/>
      <c r="B16" s="363" t="s">
        <v>6</v>
      </c>
      <c r="C16" s="350"/>
      <c r="D16" s="364">
        <f t="shared" si="1"/>
        <v>13581</v>
      </c>
      <c r="E16" s="365">
        <f t="shared" si="2"/>
        <v>7875</v>
      </c>
      <c r="F16" s="366">
        <f t="shared" si="3"/>
        <v>57.985420808482438</v>
      </c>
      <c r="G16" s="365">
        <f t="shared" si="4"/>
        <v>5706</v>
      </c>
      <c r="H16" s="367">
        <f t="shared" si="3"/>
        <v>42.014579191517562</v>
      </c>
      <c r="I16" s="350"/>
      <c r="J16" s="368">
        <f t="shared" si="5"/>
        <v>5521</v>
      </c>
      <c r="K16" s="369">
        <f t="shared" si="6"/>
        <v>40.65238200427067</v>
      </c>
      <c r="L16" s="370">
        <v>2314</v>
      </c>
      <c r="M16" s="371">
        <v>41.912696975185654</v>
      </c>
      <c r="N16" s="370">
        <v>3207</v>
      </c>
      <c r="O16" s="372">
        <v>58.087303024814339</v>
      </c>
      <c r="P16" s="350"/>
      <c r="Q16" s="368">
        <v>3151</v>
      </c>
      <c r="R16" s="369">
        <v>23.201531551432147</v>
      </c>
      <c r="S16" s="370">
        <v>1984</v>
      </c>
      <c r="T16" s="371">
        <v>62.964138368771813</v>
      </c>
      <c r="U16" s="370">
        <v>1167</v>
      </c>
      <c r="V16" s="372">
        <v>37.035861631228187</v>
      </c>
      <c r="W16" s="350"/>
      <c r="X16" s="368">
        <v>4909</v>
      </c>
      <c r="Y16" s="369">
        <v>36.146086444297183</v>
      </c>
      <c r="Z16" s="370">
        <v>3577</v>
      </c>
      <c r="AA16" s="371">
        <v>72.86616418822571</v>
      </c>
      <c r="AB16" s="370">
        <v>1332</v>
      </c>
      <c r="AC16" s="372">
        <f t="shared" si="0"/>
        <v>27.133835811774293</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25">
      <c r="A17" s="330"/>
      <c r="B17" s="363" t="s">
        <v>5</v>
      </c>
      <c r="C17" s="350"/>
      <c r="D17" s="374">
        <f t="shared" si="1"/>
        <v>4763</v>
      </c>
      <c r="E17" s="375">
        <f t="shared" si="2"/>
        <v>2815</v>
      </c>
      <c r="F17" s="376">
        <f t="shared" si="3"/>
        <v>59.101406676464421</v>
      </c>
      <c r="G17" s="375">
        <f t="shared" si="4"/>
        <v>1948</v>
      </c>
      <c r="H17" s="367">
        <f t="shared" si="3"/>
        <v>40.898593323535586</v>
      </c>
      <c r="I17" s="350"/>
      <c r="J17" s="377">
        <f t="shared" si="5"/>
        <v>1415</v>
      </c>
      <c r="K17" s="378">
        <f t="shared" si="6"/>
        <v>29.708167121562042</v>
      </c>
      <c r="L17" s="375">
        <v>616</v>
      </c>
      <c r="M17" s="376">
        <v>43.533568904593636</v>
      </c>
      <c r="N17" s="375">
        <v>799</v>
      </c>
      <c r="O17" s="372">
        <v>56.466431095406357</v>
      </c>
      <c r="P17" s="350"/>
      <c r="Q17" s="377">
        <v>1180</v>
      </c>
      <c r="R17" s="378">
        <v>24.77430191056057</v>
      </c>
      <c r="S17" s="375">
        <v>658</v>
      </c>
      <c r="T17" s="376">
        <v>55.762711864406775</v>
      </c>
      <c r="U17" s="375">
        <v>522</v>
      </c>
      <c r="V17" s="372">
        <v>44.237288135593225</v>
      </c>
      <c r="W17" s="350"/>
      <c r="X17" s="377">
        <v>2168</v>
      </c>
      <c r="Y17" s="378">
        <v>45.517530967877391</v>
      </c>
      <c r="Z17" s="375">
        <v>1541</v>
      </c>
      <c r="AA17" s="376">
        <v>71.079335793357927</v>
      </c>
      <c r="AB17" s="375">
        <v>627</v>
      </c>
      <c r="AC17" s="372">
        <f t="shared" si="0"/>
        <v>28.920664206642066</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25">
      <c r="A18" s="330"/>
      <c r="B18" s="363" t="s">
        <v>4</v>
      </c>
      <c r="C18" s="350"/>
      <c r="D18" s="364">
        <f t="shared" si="1"/>
        <v>49097</v>
      </c>
      <c r="E18" s="365">
        <f t="shared" si="2"/>
        <v>30545</v>
      </c>
      <c r="F18" s="366">
        <f t="shared" si="3"/>
        <v>62.213577204309836</v>
      </c>
      <c r="G18" s="365">
        <f t="shared" si="4"/>
        <v>18552</v>
      </c>
      <c r="H18" s="367">
        <f t="shared" si="3"/>
        <v>37.786422795690164</v>
      </c>
      <c r="I18" s="350"/>
      <c r="J18" s="368">
        <f t="shared" si="5"/>
        <v>9551</v>
      </c>
      <c r="K18" s="369">
        <f t="shared" si="6"/>
        <v>19.453327087194737</v>
      </c>
      <c r="L18" s="370">
        <v>4025</v>
      </c>
      <c r="M18" s="371">
        <v>42.142184064495865</v>
      </c>
      <c r="N18" s="370">
        <v>5526</v>
      </c>
      <c r="O18" s="372">
        <v>57.857815935504128</v>
      </c>
      <c r="P18" s="350"/>
      <c r="Q18" s="368">
        <v>9471</v>
      </c>
      <c r="R18" s="369">
        <v>19.29038434120211</v>
      </c>
      <c r="S18" s="370">
        <v>5549</v>
      </c>
      <c r="T18" s="371">
        <v>58.589378101573217</v>
      </c>
      <c r="U18" s="370">
        <v>3922</v>
      </c>
      <c r="V18" s="372">
        <v>41.410621898426776</v>
      </c>
      <c r="W18" s="350"/>
      <c r="X18" s="368">
        <v>30075</v>
      </c>
      <c r="Y18" s="369">
        <v>61.256288571603157</v>
      </c>
      <c r="Z18" s="370">
        <v>20971</v>
      </c>
      <c r="AA18" s="371">
        <v>69.729010806317532</v>
      </c>
      <c r="AB18" s="370">
        <v>9104</v>
      </c>
      <c r="AC18" s="372">
        <f t="shared" si="0"/>
        <v>30.270989193682464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25">
      <c r="A19" s="330"/>
      <c r="B19" s="363" t="s">
        <v>40</v>
      </c>
      <c r="C19" s="350"/>
      <c r="D19" s="364">
        <f t="shared" si="1"/>
        <v>27112</v>
      </c>
      <c r="E19" s="365">
        <f t="shared" si="2"/>
        <v>17683</v>
      </c>
      <c r="F19" s="366">
        <f t="shared" si="3"/>
        <v>65.222041900265566</v>
      </c>
      <c r="G19" s="365">
        <f t="shared" si="4"/>
        <v>9429</v>
      </c>
      <c r="H19" s="367">
        <f t="shared" si="3"/>
        <v>34.777958099734434</v>
      </c>
      <c r="I19" s="350"/>
      <c r="J19" s="368">
        <f t="shared" si="5"/>
        <v>5229</v>
      </c>
      <c r="K19" s="369">
        <f t="shared" si="6"/>
        <v>19.286662732369429</v>
      </c>
      <c r="L19" s="370">
        <v>2247</v>
      </c>
      <c r="M19" s="371">
        <v>42.971887550200805</v>
      </c>
      <c r="N19" s="370">
        <v>2982</v>
      </c>
      <c r="O19" s="372">
        <v>57.028112449799195</v>
      </c>
      <c r="P19" s="350"/>
      <c r="Q19" s="368">
        <v>5562</v>
      </c>
      <c r="R19" s="369">
        <v>20.514901150781942</v>
      </c>
      <c r="S19" s="370">
        <v>3712</v>
      </c>
      <c r="T19" s="371">
        <v>66.738583243437617</v>
      </c>
      <c r="U19" s="370">
        <v>1850</v>
      </c>
      <c r="V19" s="372">
        <v>33.26141675656239</v>
      </c>
      <c r="W19" s="350"/>
      <c r="X19" s="368">
        <v>16321</v>
      </c>
      <c r="Y19" s="369">
        <v>60.198436116848633</v>
      </c>
      <c r="Z19" s="370">
        <v>11724</v>
      </c>
      <c r="AA19" s="371">
        <v>71.83383371116966</v>
      </c>
      <c r="AB19" s="370">
        <v>4597</v>
      </c>
      <c r="AC19" s="372">
        <f t="shared" si="0"/>
        <v>28.16616628883034</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25">
      <c r="A20" s="330"/>
      <c r="B20" s="363" t="s">
        <v>41</v>
      </c>
      <c r="C20" s="350"/>
      <c r="D20" s="364">
        <f t="shared" si="1"/>
        <v>85449</v>
      </c>
      <c r="E20" s="365">
        <f t="shared" si="2"/>
        <v>53826</v>
      </c>
      <c r="F20" s="366">
        <f t="shared" si="3"/>
        <v>62.991960116560755</v>
      </c>
      <c r="G20" s="365">
        <f t="shared" si="4"/>
        <v>31623</v>
      </c>
      <c r="H20" s="367">
        <f t="shared" si="3"/>
        <v>37.008039883439245</v>
      </c>
      <c r="I20" s="350"/>
      <c r="J20" s="368">
        <f t="shared" si="5"/>
        <v>24566</v>
      </c>
      <c r="K20" s="369">
        <f t="shared" si="6"/>
        <v>28.749312455382743</v>
      </c>
      <c r="L20" s="370">
        <v>10949</v>
      </c>
      <c r="M20" s="371">
        <v>44.569730521859476</v>
      </c>
      <c r="N20" s="370">
        <v>13617</v>
      </c>
      <c r="O20" s="372">
        <v>55.430269478140517</v>
      </c>
      <c r="P20" s="350"/>
      <c r="Q20" s="368">
        <v>19942</v>
      </c>
      <c r="R20" s="369">
        <v>23.33789745930321</v>
      </c>
      <c r="S20" s="370">
        <v>12999</v>
      </c>
      <c r="T20" s="371">
        <v>65.184033697723393</v>
      </c>
      <c r="U20" s="370">
        <v>6943</v>
      </c>
      <c r="V20" s="372">
        <v>34.8159663022766</v>
      </c>
      <c r="W20" s="350"/>
      <c r="X20" s="368">
        <v>40941</v>
      </c>
      <c r="Y20" s="369">
        <v>47.912790085314043</v>
      </c>
      <c r="Z20" s="370">
        <v>29878</v>
      </c>
      <c r="AA20" s="371">
        <v>72.9781881243741</v>
      </c>
      <c r="AB20" s="370">
        <v>11063</v>
      </c>
      <c r="AC20" s="372">
        <f t="shared" si="0"/>
        <v>27.0218118756259</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25">
      <c r="A21" s="330"/>
      <c r="B21" s="363" t="s">
        <v>3</v>
      </c>
      <c r="C21" s="350"/>
      <c r="D21" s="364">
        <f t="shared" si="1"/>
        <v>52397</v>
      </c>
      <c r="E21" s="365">
        <f t="shared" si="2"/>
        <v>31948</v>
      </c>
      <c r="F21" s="366">
        <f t="shared" si="3"/>
        <v>60.972956466973308</v>
      </c>
      <c r="G21" s="365">
        <f t="shared" si="4"/>
        <v>20449</v>
      </c>
      <c r="H21" s="367">
        <f t="shared" si="3"/>
        <v>39.027043533026699</v>
      </c>
      <c r="I21" s="350"/>
      <c r="J21" s="368">
        <f t="shared" si="5"/>
        <v>15958</v>
      </c>
      <c r="K21" s="369">
        <f t="shared" si="6"/>
        <v>30.455942134091647</v>
      </c>
      <c r="L21" s="370">
        <v>6271</v>
      </c>
      <c r="M21" s="371">
        <v>39.296904373981704</v>
      </c>
      <c r="N21" s="370">
        <v>9687</v>
      </c>
      <c r="O21" s="372">
        <v>60.703095626018296</v>
      </c>
      <c r="P21" s="350"/>
      <c r="Q21" s="368">
        <v>11812</v>
      </c>
      <c r="R21" s="369">
        <v>22.543275378361358</v>
      </c>
      <c r="S21" s="370">
        <v>7746</v>
      </c>
      <c r="T21" s="371">
        <v>65.577378936674563</v>
      </c>
      <c r="U21" s="370">
        <v>4066</v>
      </c>
      <c r="V21" s="372">
        <v>34.42262106332543</v>
      </c>
      <c r="W21" s="350"/>
      <c r="X21" s="368">
        <v>24627</v>
      </c>
      <c r="Y21" s="369">
        <v>47.000782487546999</v>
      </c>
      <c r="Z21" s="370">
        <v>17931</v>
      </c>
      <c r="AA21" s="371">
        <v>72.810330125472049</v>
      </c>
      <c r="AB21" s="370">
        <v>6696</v>
      </c>
      <c r="AC21" s="372">
        <f t="shared" si="0"/>
        <v>27.189669874527954</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25">
      <c r="A22" s="330"/>
      <c r="B22" s="363" t="s">
        <v>2</v>
      </c>
      <c r="C22" s="350"/>
      <c r="D22" s="364">
        <f t="shared" si="1"/>
        <v>11774</v>
      </c>
      <c r="E22" s="365">
        <f t="shared" si="2"/>
        <v>7519</v>
      </c>
      <c r="F22" s="366">
        <f t="shared" si="3"/>
        <v>63.861049770681163</v>
      </c>
      <c r="G22" s="365">
        <f t="shared" si="4"/>
        <v>4255</v>
      </c>
      <c r="H22" s="367">
        <f t="shared" si="3"/>
        <v>36.138950229318837</v>
      </c>
      <c r="I22" s="350"/>
      <c r="J22" s="368">
        <f t="shared" si="5"/>
        <v>3092</v>
      </c>
      <c r="K22" s="369">
        <f t="shared" si="6"/>
        <v>26.261253609648378</v>
      </c>
      <c r="L22" s="370">
        <v>1345</v>
      </c>
      <c r="M22" s="371">
        <v>43.4993531694696</v>
      </c>
      <c r="N22" s="370">
        <v>1747</v>
      </c>
      <c r="O22" s="372">
        <v>56.5006468305304</v>
      </c>
      <c r="P22" s="350"/>
      <c r="Q22" s="368">
        <v>2567</v>
      </c>
      <c r="R22" s="369">
        <v>21.802276201800577</v>
      </c>
      <c r="S22" s="370">
        <v>1741</v>
      </c>
      <c r="T22" s="371">
        <v>67.822360732372417</v>
      </c>
      <c r="U22" s="370">
        <v>826</v>
      </c>
      <c r="V22" s="372">
        <v>32.177639267627583</v>
      </c>
      <c r="W22" s="350"/>
      <c r="X22" s="368">
        <v>6115</v>
      </c>
      <c r="Y22" s="369">
        <v>51.936470188551041</v>
      </c>
      <c r="Z22" s="370">
        <v>4433</v>
      </c>
      <c r="AA22" s="371">
        <v>72.493867538838913</v>
      </c>
      <c r="AB22" s="370">
        <v>1682</v>
      </c>
      <c r="AC22" s="372">
        <f t="shared" si="0"/>
        <v>27.50613246116108</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25">
      <c r="A23" s="330"/>
      <c r="B23" s="363" t="s">
        <v>35</v>
      </c>
      <c r="C23" s="350"/>
      <c r="D23" s="364">
        <f t="shared" si="1"/>
        <v>23432</v>
      </c>
      <c r="E23" s="365">
        <f t="shared" si="2"/>
        <v>13570</v>
      </c>
      <c r="F23" s="366">
        <f t="shared" si="3"/>
        <v>57.912256742915666</v>
      </c>
      <c r="G23" s="365">
        <f t="shared" si="4"/>
        <v>9862</v>
      </c>
      <c r="H23" s="367">
        <f t="shared" si="3"/>
        <v>42.087743257084334</v>
      </c>
      <c r="I23" s="350"/>
      <c r="J23" s="368">
        <f t="shared" si="5"/>
        <v>8393</v>
      </c>
      <c r="K23" s="369">
        <f t="shared" si="6"/>
        <v>35.818538750426768</v>
      </c>
      <c r="L23" s="370">
        <v>3048</v>
      </c>
      <c r="M23" s="371">
        <v>36.315977600381274</v>
      </c>
      <c r="N23" s="370">
        <v>5345</v>
      </c>
      <c r="O23" s="372">
        <v>63.684022399618733</v>
      </c>
      <c r="P23" s="350"/>
      <c r="Q23" s="368">
        <v>4320</v>
      </c>
      <c r="R23" s="369">
        <v>18.436326391259815</v>
      </c>
      <c r="S23" s="370">
        <v>2601</v>
      </c>
      <c r="T23" s="371">
        <v>60.208333333333329</v>
      </c>
      <c r="U23" s="370">
        <v>1719</v>
      </c>
      <c r="V23" s="372">
        <v>39.791666666666664</v>
      </c>
      <c r="W23" s="350"/>
      <c r="X23" s="368">
        <v>10719</v>
      </c>
      <c r="Y23" s="369">
        <v>45.745134858313421</v>
      </c>
      <c r="Z23" s="370">
        <v>7921</v>
      </c>
      <c r="AA23" s="371">
        <v>73.896818733090768</v>
      </c>
      <c r="AB23" s="370">
        <v>2798</v>
      </c>
      <c r="AC23" s="372">
        <f t="shared" si="0"/>
        <v>26.103181266909225</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25">
      <c r="A24" s="330"/>
      <c r="B24" s="363" t="s">
        <v>42</v>
      </c>
      <c r="C24" s="350"/>
      <c r="D24" s="364">
        <f t="shared" si="1"/>
        <v>54127</v>
      </c>
      <c r="E24" s="365">
        <f t="shared" si="2"/>
        <v>35892</v>
      </c>
      <c r="F24" s="366">
        <f t="shared" si="3"/>
        <v>66.31071369187282</v>
      </c>
      <c r="G24" s="365">
        <f t="shared" si="4"/>
        <v>18235</v>
      </c>
      <c r="H24" s="367">
        <f t="shared" si="3"/>
        <v>33.68928630812718</v>
      </c>
      <c r="I24" s="350"/>
      <c r="J24" s="368">
        <f t="shared" si="5"/>
        <v>13238</v>
      </c>
      <c r="K24" s="369">
        <f t="shared" si="6"/>
        <v>24.457294880558685</v>
      </c>
      <c r="L24" s="370">
        <v>6093</v>
      </c>
      <c r="M24" s="371">
        <v>46.026590119353379</v>
      </c>
      <c r="N24" s="370">
        <v>7145</v>
      </c>
      <c r="O24" s="372">
        <v>53.973409880646628</v>
      </c>
      <c r="P24" s="350"/>
      <c r="Q24" s="368">
        <v>11274</v>
      </c>
      <c r="R24" s="369">
        <v>20.828791545808929</v>
      </c>
      <c r="S24" s="370">
        <v>7814</v>
      </c>
      <c r="T24" s="371">
        <v>69.309916622316834</v>
      </c>
      <c r="U24" s="370">
        <v>3460</v>
      </c>
      <c r="V24" s="372">
        <v>30.690083377683163</v>
      </c>
      <c r="W24" s="350"/>
      <c r="X24" s="368">
        <v>29615</v>
      </c>
      <c r="Y24" s="369">
        <v>54.713913573632375</v>
      </c>
      <c r="Z24" s="370">
        <v>21985</v>
      </c>
      <c r="AA24" s="371">
        <v>74.236029039338163</v>
      </c>
      <c r="AB24" s="370">
        <v>7630</v>
      </c>
      <c r="AC24" s="372">
        <f t="shared" si="0"/>
        <v>25.763970960661826</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25">
      <c r="A25" s="332"/>
      <c r="B25" s="363" t="s">
        <v>43</v>
      </c>
      <c r="C25" s="350"/>
      <c r="D25" s="364">
        <f t="shared" si="1"/>
        <v>12982</v>
      </c>
      <c r="E25" s="365">
        <f t="shared" si="2"/>
        <v>8224</v>
      </c>
      <c r="F25" s="366">
        <f t="shared" si="3"/>
        <v>63.349252811585274</v>
      </c>
      <c r="G25" s="365">
        <f t="shared" si="4"/>
        <v>4758</v>
      </c>
      <c r="H25" s="367">
        <f t="shared" si="3"/>
        <v>36.650747188414726</v>
      </c>
      <c r="I25" s="350"/>
      <c r="J25" s="368">
        <f t="shared" si="5"/>
        <v>3679</v>
      </c>
      <c r="K25" s="369">
        <f t="shared" si="6"/>
        <v>28.339238946233248</v>
      </c>
      <c r="L25" s="370">
        <v>1479</v>
      </c>
      <c r="M25" s="371">
        <v>40.201141614569174</v>
      </c>
      <c r="N25" s="370">
        <v>2200</v>
      </c>
      <c r="O25" s="372">
        <v>59.798858385430819</v>
      </c>
      <c r="P25" s="350"/>
      <c r="Q25" s="368">
        <v>3364</v>
      </c>
      <c r="R25" s="369">
        <v>25.912802341703902</v>
      </c>
      <c r="S25" s="370">
        <v>2406</v>
      </c>
      <c r="T25" s="371">
        <v>71.521997621878725</v>
      </c>
      <c r="U25" s="370">
        <v>958</v>
      </c>
      <c r="V25" s="372">
        <v>28.478002378121285</v>
      </c>
      <c r="W25" s="350"/>
      <c r="X25" s="368">
        <v>5939</v>
      </c>
      <c r="Y25" s="369">
        <v>45.747958712062861</v>
      </c>
      <c r="Z25" s="370">
        <v>4339</v>
      </c>
      <c r="AA25" s="371">
        <v>73.059437615760231</v>
      </c>
      <c r="AB25" s="370">
        <v>1600</v>
      </c>
      <c r="AC25" s="372">
        <f t="shared" si="0"/>
        <v>26.940562384239769</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25">
      <c r="B26" s="363" t="s">
        <v>44</v>
      </c>
      <c r="C26" s="350"/>
      <c r="D26" s="379">
        <f t="shared" si="1"/>
        <v>6757</v>
      </c>
      <c r="E26" s="380">
        <f t="shared" si="2"/>
        <v>4170</v>
      </c>
      <c r="F26" s="381">
        <f t="shared" si="3"/>
        <v>61.713778303981059</v>
      </c>
      <c r="G26" s="380">
        <f t="shared" si="4"/>
        <v>2587</v>
      </c>
      <c r="H26" s="367">
        <f t="shared" si="3"/>
        <v>38.286221696018941</v>
      </c>
      <c r="I26" s="350"/>
      <c r="J26" s="377">
        <f t="shared" si="5"/>
        <v>1591</v>
      </c>
      <c r="K26" s="378">
        <f t="shared" si="6"/>
        <v>23.545952345715556</v>
      </c>
      <c r="L26" s="375">
        <v>651</v>
      </c>
      <c r="M26" s="376">
        <v>40.917661847894408</v>
      </c>
      <c r="N26" s="375">
        <v>940</v>
      </c>
      <c r="O26" s="372">
        <v>59.082338152105592</v>
      </c>
      <c r="P26" s="350"/>
      <c r="Q26" s="377">
        <v>1330</v>
      </c>
      <c r="R26" s="378">
        <v>19.683291401509546</v>
      </c>
      <c r="S26" s="375">
        <v>761</v>
      </c>
      <c r="T26" s="376">
        <v>57.218045112781958</v>
      </c>
      <c r="U26" s="375">
        <v>569</v>
      </c>
      <c r="V26" s="372">
        <v>42.781954887218042</v>
      </c>
      <c r="W26" s="350"/>
      <c r="X26" s="377">
        <v>3836</v>
      </c>
      <c r="Y26" s="378">
        <v>56.770756252774902</v>
      </c>
      <c r="Z26" s="375">
        <v>2758</v>
      </c>
      <c r="AA26" s="376">
        <v>71.897810218978094</v>
      </c>
      <c r="AB26" s="375">
        <v>1078</v>
      </c>
      <c r="AC26" s="372">
        <f t="shared" si="0"/>
        <v>28.102189781021895</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25">
      <c r="B27" s="363" t="s">
        <v>45</v>
      </c>
      <c r="C27" s="350"/>
      <c r="D27" s="379">
        <f t="shared" si="1"/>
        <v>28836</v>
      </c>
      <c r="E27" s="380">
        <f t="shared" si="2"/>
        <v>17151</v>
      </c>
      <c r="F27" s="381">
        <f t="shared" si="3"/>
        <v>59.477736163129421</v>
      </c>
      <c r="G27" s="380">
        <f t="shared" si="4"/>
        <v>11685</v>
      </c>
      <c r="H27" s="367">
        <f t="shared" si="3"/>
        <v>40.522263836870579</v>
      </c>
      <c r="I27" s="350"/>
      <c r="J27" s="377">
        <f t="shared" si="5"/>
        <v>8360</v>
      </c>
      <c r="K27" s="378">
        <f t="shared" si="6"/>
        <v>28.991538354834233</v>
      </c>
      <c r="L27" s="375">
        <v>3262</v>
      </c>
      <c r="M27" s="376">
        <v>39.019138755980862</v>
      </c>
      <c r="N27" s="375">
        <v>5098</v>
      </c>
      <c r="O27" s="372">
        <v>60.980861244019138</v>
      </c>
      <c r="P27" s="350"/>
      <c r="Q27" s="377">
        <v>5859</v>
      </c>
      <c r="R27" s="378">
        <v>20.318352059925093</v>
      </c>
      <c r="S27" s="375">
        <v>3402</v>
      </c>
      <c r="T27" s="376">
        <v>58.064516129032263</v>
      </c>
      <c r="U27" s="375">
        <v>2457</v>
      </c>
      <c r="V27" s="372">
        <v>41.935483870967744</v>
      </c>
      <c r="W27" s="350"/>
      <c r="X27" s="377">
        <v>14617</v>
      </c>
      <c r="Y27" s="378">
        <v>50.69010958524067</v>
      </c>
      <c r="Z27" s="375">
        <v>10487</v>
      </c>
      <c r="AA27" s="376">
        <v>71.745228158992958</v>
      </c>
      <c r="AB27" s="375">
        <v>4130</v>
      </c>
      <c r="AC27" s="372">
        <f t="shared" si="0"/>
        <v>28.254771841007049</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25">
      <c r="B28" s="363" t="s">
        <v>46</v>
      </c>
      <c r="C28" s="350"/>
      <c r="D28" s="379">
        <f t="shared" si="1"/>
        <v>2900</v>
      </c>
      <c r="E28" s="380">
        <f t="shared" si="2"/>
        <v>1962</v>
      </c>
      <c r="F28" s="381">
        <f t="shared" si="3"/>
        <v>67.65517241379311</v>
      </c>
      <c r="G28" s="380">
        <f t="shared" si="4"/>
        <v>938</v>
      </c>
      <c r="H28" s="382">
        <f t="shared" si="3"/>
        <v>32.344827586206897</v>
      </c>
      <c r="I28" s="350"/>
      <c r="J28" s="377">
        <f t="shared" si="5"/>
        <v>376</v>
      </c>
      <c r="K28" s="378">
        <f t="shared" si="6"/>
        <v>12.96551724137931</v>
      </c>
      <c r="L28" s="375">
        <v>166</v>
      </c>
      <c r="M28" s="376">
        <v>44.148936170212764</v>
      </c>
      <c r="N28" s="375">
        <v>210</v>
      </c>
      <c r="O28" s="383">
        <v>55.851063829787229</v>
      </c>
      <c r="P28" s="350"/>
      <c r="Q28" s="377">
        <v>609</v>
      </c>
      <c r="R28" s="378">
        <v>21</v>
      </c>
      <c r="S28" s="375">
        <v>391</v>
      </c>
      <c r="T28" s="376">
        <v>64.203612479474543</v>
      </c>
      <c r="U28" s="375">
        <v>218</v>
      </c>
      <c r="V28" s="383">
        <v>35.79638752052545</v>
      </c>
      <c r="W28" s="350"/>
      <c r="X28" s="377">
        <v>1915</v>
      </c>
      <c r="Y28" s="378">
        <v>66.034482758620697</v>
      </c>
      <c r="Z28" s="375">
        <v>1405</v>
      </c>
      <c r="AA28" s="376">
        <v>73.368146214099212</v>
      </c>
      <c r="AB28" s="375">
        <v>510</v>
      </c>
      <c r="AC28" s="383">
        <f t="shared" si="0"/>
        <v>26.631853785900784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25">
      <c r="B29" s="384" t="s">
        <v>1</v>
      </c>
      <c r="C29" s="350"/>
      <c r="D29" s="385">
        <f t="shared" si="1"/>
        <v>1119</v>
      </c>
      <c r="E29" s="386">
        <f t="shared" si="2"/>
        <v>607</v>
      </c>
      <c r="F29" s="387">
        <f t="shared" si="3"/>
        <v>54.244861483467375</v>
      </c>
      <c r="G29" s="386">
        <f t="shared" si="4"/>
        <v>512</v>
      </c>
      <c r="H29" s="388">
        <f t="shared" si="3"/>
        <v>45.755138516532618</v>
      </c>
      <c r="I29" s="350"/>
      <c r="J29" s="389">
        <f t="shared" si="5"/>
        <v>609</v>
      </c>
      <c r="K29" s="390">
        <f t="shared" si="6"/>
        <v>54.423592493297591</v>
      </c>
      <c r="L29" s="391">
        <v>219</v>
      </c>
      <c r="M29" s="392">
        <v>35.960591133004925</v>
      </c>
      <c r="N29" s="391">
        <v>390</v>
      </c>
      <c r="O29" s="393">
        <v>64.039408866995075</v>
      </c>
      <c r="P29" s="350"/>
      <c r="Q29" s="389">
        <v>196</v>
      </c>
      <c r="R29" s="390">
        <v>17.515638963360143</v>
      </c>
      <c r="S29" s="391">
        <v>141</v>
      </c>
      <c r="T29" s="392">
        <v>71.938775510204081</v>
      </c>
      <c r="U29" s="391">
        <v>55</v>
      </c>
      <c r="V29" s="393">
        <v>28.061224489795915</v>
      </c>
      <c r="W29" s="350"/>
      <c r="X29" s="389">
        <v>314</v>
      </c>
      <c r="Y29" s="390">
        <v>28.060768543342267</v>
      </c>
      <c r="Z29" s="391">
        <v>247</v>
      </c>
      <c r="AA29" s="392">
        <v>78.662420382165607</v>
      </c>
      <c r="AB29" s="391">
        <v>67</v>
      </c>
      <c r="AC29" s="393">
        <f t="shared" si="0"/>
        <v>21.337579617834397</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2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25">
      <c r="B31" s="1234" t="s">
        <v>0</v>
      </c>
      <c r="C31" s="320"/>
      <c r="D31" s="1235">
        <f>J31+Q31+X31</f>
        <v>494857</v>
      </c>
      <c r="E31" s="1236">
        <f>L31+S31+Z31</f>
        <v>312243</v>
      </c>
      <c r="F31" s="1237">
        <f>E31/$D31*100</f>
        <v>63.097622141345887</v>
      </c>
      <c r="G31" s="1236">
        <f>N31+U31+AB31</f>
        <v>182614</v>
      </c>
      <c r="H31" s="1238">
        <f>G31/$D31*100</f>
        <v>36.90237785865412</v>
      </c>
      <c r="I31" s="320"/>
      <c r="J31" s="1239">
        <f>SUM(J12:J29)</f>
        <v>130542</v>
      </c>
      <c r="K31" s="1240">
        <f>J31/$D31*100</f>
        <v>26.379742026484422</v>
      </c>
      <c r="L31" s="1236">
        <f>SUM(L12:L29)</f>
        <v>55319</v>
      </c>
      <c r="M31" s="1237">
        <f>L31/$J31*100</f>
        <v>42.37639993258874</v>
      </c>
      <c r="N31" s="1236">
        <f>SUM(N12:N29)</f>
        <v>75223</v>
      </c>
      <c r="O31" s="1241">
        <f>N31/$J31*100</f>
        <v>57.623600067411253</v>
      </c>
      <c r="P31" s="320"/>
      <c r="Q31" s="1239">
        <f>SUM(Q12:Q29)</f>
        <v>109860</v>
      </c>
      <c r="R31" s="1240">
        <f>Q31/$D31*100</f>
        <v>22.200352829201165</v>
      </c>
      <c r="S31" s="1236">
        <f>SUM(S12:S29)</f>
        <v>72309</v>
      </c>
      <c r="T31" s="1237">
        <f>S31/$Q31*100</f>
        <v>65.8192244675041</v>
      </c>
      <c r="U31" s="1236">
        <f>SUM(U12:U29)</f>
        <v>37551</v>
      </c>
      <c r="V31" s="1241">
        <f>U31/$Q31*100</f>
        <v>34.180775532495907</v>
      </c>
      <c r="W31" s="320"/>
      <c r="X31" s="1239">
        <f>SUM(X12:X29)</f>
        <v>254455</v>
      </c>
      <c r="Y31" s="1240">
        <f>X31/$D31*100</f>
        <v>51.419905144314413</v>
      </c>
      <c r="Z31" s="1236">
        <f>SUM(Z12:Z29)</f>
        <v>184615</v>
      </c>
      <c r="AA31" s="1237">
        <f>Z31/$X31*100</f>
        <v>72.553103692204914</v>
      </c>
      <c r="AB31" s="1236">
        <f>SUM(AB12:AB29)</f>
        <v>69840</v>
      </c>
      <c r="AC31" s="1241">
        <f>AB31/$X31*100</f>
        <v>27.446896307795093</v>
      </c>
      <c r="AD31" s="359"/>
      <c r="AE31" s="360"/>
      <c r="AF31" s="360"/>
      <c r="AI31" s="395"/>
      <c r="AK31" s="360"/>
      <c r="AL31" s="360"/>
      <c r="AO31" s="395"/>
      <c r="AQ31" s="360"/>
      <c r="AR31" s="360"/>
      <c r="AU31" s="395"/>
      <c r="AW31" s="360"/>
      <c r="AX31" s="360"/>
      <c r="BA31" s="395"/>
    </row>
    <row r="32" spans="1:53" s="396" customFormat="1" ht="5.25" customHeight="1" x14ac:dyDescent="0.2">
      <c r="B32" s="397" t="s">
        <v>39</v>
      </c>
      <c r="C32" s="398"/>
      <c r="I32" s="398"/>
    </row>
    <row r="33" spans="2:15" s="396" customFormat="1" ht="5.25" customHeight="1" x14ac:dyDescent="0.2">
      <c r="B33" s="397" t="s">
        <v>47</v>
      </c>
      <c r="C33" s="398"/>
      <c r="I33" s="398"/>
    </row>
    <row r="34" spans="2:15" s="394" customFormat="1" ht="13.5" customHeight="1" x14ac:dyDescent="0.2">
      <c r="B34" s="1405"/>
      <c r="C34" s="1405"/>
      <c r="D34" s="1405"/>
      <c r="E34" s="1405"/>
      <c r="F34" s="1405"/>
      <c r="G34" s="1405"/>
      <c r="H34" s="1405"/>
      <c r="I34" s="1405"/>
      <c r="J34" s="1405"/>
      <c r="K34" s="1405"/>
      <c r="L34" s="1405"/>
      <c r="M34" s="1405"/>
      <c r="N34" s="1405"/>
      <c r="O34" s="1405"/>
    </row>
    <row r="35" spans="2:15" s="329" customFormat="1" ht="29.25" customHeight="1" x14ac:dyDescent="0.2">
      <c r="B35" s="1406"/>
      <c r="C35" s="1406"/>
      <c r="D35" s="1406"/>
      <c r="E35" s="1406"/>
      <c r="F35" s="1406"/>
      <c r="G35" s="1406"/>
      <c r="H35" s="1406"/>
      <c r="I35" s="1406"/>
      <c r="J35" s="1406"/>
      <c r="K35" s="1406"/>
      <c r="L35" s="1406"/>
      <c r="M35" s="1406"/>
    </row>
    <row r="36" spans="2:15" s="329" customFormat="1" ht="4.5" customHeight="1" x14ac:dyDescent="0.2">
      <c r="B36" s="1404"/>
      <c r="C36" s="1404"/>
      <c r="D36" s="1404"/>
      <c r="E36" s="399"/>
      <c r="F36" s="399"/>
      <c r="G36" s="399"/>
    </row>
    <row r="37" spans="2:15" s="329" customFormat="1" x14ac:dyDescent="0.2"/>
    <row r="38" spans="2:15" s="329" customFormat="1" x14ac:dyDescent="0.2"/>
    <row r="39" spans="2:15" s="329" customFormat="1" x14ac:dyDescent="0.2"/>
    <row r="40" spans="2:15" s="329" customFormat="1" x14ac:dyDescent="0.2"/>
    <row r="41" spans="2:15" s="329" customFormat="1" x14ac:dyDescent="0.2"/>
    <row r="42" spans="2:15" s="329" customFormat="1" x14ac:dyDescent="0.2"/>
    <row r="43" spans="2:15" s="396" customFormat="1" x14ac:dyDescent="0.2"/>
    <row r="44" spans="2:15" s="396" customFormat="1" x14ac:dyDescent="0.2"/>
    <row r="45" spans="2:15" s="396" customFormat="1" x14ac:dyDescent="0.2"/>
    <row r="46" spans="2:15" s="396"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101">
    <tabColor theme="0"/>
    <pageSetUpPr fitToPage="1"/>
  </sheetPr>
  <dimension ref="A1:AL36"/>
  <sheetViews>
    <sheetView showGridLines="0" zoomScale="98" zoomScaleNormal="98" workbookViewId="0"/>
  </sheetViews>
  <sheetFormatPr baseColWidth="10" defaultColWidth="11.42578125" defaultRowHeight="15" x14ac:dyDescent="0.2"/>
  <cols>
    <col min="1" max="1" width="1.140625" style="333" customWidth="1"/>
    <col min="2" max="2" width="28.7109375" style="333" customWidth="1"/>
    <col min="3" max="3" width="0.5703125" style="333" customWidth="1"/>
    <col min="4" max="4" width="16.140625" style="333" customWidth="1"/>
    <col min="5" max="5" width="8.7109375" style="333" customWidth="1"/>
    <col min="6" max="6" width="0.42578125" style="333" customWidth="1"/>
    <col min="7" max="7" width="16.140625" style="333" customWidth="1"/>
    <col min="8" max="8" width="8.7109375" style="333" customWidth="1"/>
    <col min="9" max="9" width="0.42578125" style="333" customWidth="1"/>
    <col min="10" max="10" width="16.140625" style="333" customWidth="1"/>
    <col min="11" max="11" width="8.7109375" style="333" customWidth="1"/>
    <col min="12" max="12" width="0.42578125" style="333" customWidth="1"/>
    <col min="13" max="13" width="16.140625" style="333" customWidth="1"/>
    <col min="14" max="14" width="8.7109375" style="333" customWidth="1"/>
    <col min="15" max="15" width="11.42578125" style="333"/>
    <col min="16" max="18" width="2.42578125" style="333" bestFit="1" customWidth="1"/>
    <col min="19" max="19" width="13" style="333" bestFit="1" customWidth="1"/>
    <col min="20" max="20" width="3.42578125" style="333" bestFit="1" customWidth="1"/>
    <col min="21" max="21" width="3.85546875" style="333" customWidth="1"/>
    <col min="22" max="24" width="2.42578125" style="333" bestFit="1" customWidth="1"/>
    <col min="25" max="25" width="8.42578125" style="333" bestFit="1" customWidth="1"/>
    <col min="26" max="26" width="3.42578125" style="333" bestFit="1" customWidth="1"/>
    <col min="27" max="27" width="3.5703125" style="333" customWidth="1"/>
    <col min="28" max="30" width="2.42578125" style="333" bestFit="1" customWidth="1"/>
    <col min="31" max="31" width="8.42578125" style="333" bestFit="1" customWidth="1"/>
    <col min="32" max="32" width="4.140625" style="333" bestFit="1" customWidth="1"/>
    <col min="33" max="33" width="3.28515625" style="333" customWidth="1"/>
    <col min="34" max="34" width="4.28515625" style="333" bestFit="1" customWidth="1"/>
    <col min="35" max="35" width="2.42578125" style="333" bestFit="1" customWidth="1"/>
    <col min="36" max="36" width="4.28515625" style="333" bestFit="1" customWidth="1"/>
    <col min="37" max="37" width="8.42578125" style="333" bestFit="1" customWidth="1"/>
    <col min="38" max="38" width="4.28515625" style="333" bestFit="1" customWidth="1"/>
    <col min="39" max="16384" width="11.42578125" style="333"/>
  </cols>
  <sheetData>
    <row r="1" spans="1:38" s="340" customFormat="1" ht="15" customHeight="1" x14ac:dyDescent="0.2">
      <c r="B1" s="311"/>
      <c r="C1" s="341"/>
      <c r="F1" s="341"/>
      <c r="G1" s="342" t="s">
        <v>135</v>
      </c>
      <c r="H1" s="342"/>
      <c r="I1" s="342"/>
      <c r="J1" s="342" t="s">
        <v>16</v>
      </c>
      <c r="K1" s="342"/>
      <c r="L1" s="342"/>
      <c r="M1" s="342" t="s">
        <v>15</v>
      </c>
      <c r="N1" s="342"/>
    </row>
    <row r="2" spans="1:38" s="343" customFormat="1" ht="52.5" customHeight="1" x14ac:dyDescent="0.25">
      <c r="B2" s="1376"/>
      <c r="C2" s="1376"/>
    </row>
    <row r="3" spans="1:38" s="345" customFormat="1" ht="4.5" customHeight="1" x14ac:dyDescent="0.2">
      <c r="B3" s="1377"/>
      <c r="C3" s="1377"/>
    </row>
    <row r="4" spans="1:38" s="492" customFormat="1" ht="17.25" customHeight="1" x14ac:dyDescent="0.2">
      <c r="A4" s="1414" t="s">
        <v>427</v>
      </c>
      <c r="B4" s="1414"/>
      <c r="C4" s="1414"/>
      <c r="D4" s="1414"/>
      <c r="E4" s="1414"/>
      <c r="F4" s="1414"/>
      <c r="G4" s="1414"/>
      <c r="H4" s="1414"/>
      <c r="I4" s="1414"/>
      <c r="J4" s="1414"/>
      <c r="K4" s="1414"/>
      <c r="L4" s="1414"/>
      <c r="M4" s="1414"/>
      <c r="N4" s="1414"/>
    </row>
    <row r="5" spans="1:38" s="492" customFormat="1" ht="17.25" customHeight="1" x14ac:dyDescent="0.2">
      <c r="B5" s="1415" t="str">
        <f>porsaad!$B$6</f>
        <v>Situación a 31 de julio de 2024</v>
      </c>
      <c r="C5" s="1415"/>
      <c r="D5" s="1415"/>
      <c r="E5" s="1415"/>
      <c r="F5" s="1415"/>
      <c r="G5" s="1415"/>
      <c r="H5" s="1415"/>
      <c r="I5" s="1415"/>
      <c r="J5" s="1415"/>
      <c r="K5" s="1415"/>
      <c r="L5" s="1415"/>
      <c r="M5" s="1415"/>
      <c r="N5" s="1415"/>
    </row>
    <row r="6" spans="1:38" s="492" customFormat="1" ht="6" customHeight="1" x14ac:dyDescent="0.2"/>
    <row r="7" spans="1:38" s="437" customFormat="1" ht="12.75" customHeight="1" x14ac:dyDescent="0.2">
      <c r="A7" s="488"/>
      <c r="B7" s="1380" t="s">
        <v>12</v>
      </c>
      <c r="D7" s="1383" t="s">
        <v>251</v>
      </c>
      <c r="E7" s="1384"/>
      <c r="F7" s="489"/>
      <c r="G7" s="1433"/>
      <c r="H7" s="1433"/>
      <c r="I7" s="489"/>
      <c r="J7" s="1433"/>
      <c r="K7" s="1433"/>
      <c r="L7" s="489"/>
      <c r="M7" s="1433"/>
      <c r="N7" s="1434"/>
      <c r="O7" s="488"/>
      <c r="P7" s="488"/>
      <c r="W7" s="490"/>
    </row>
    <row r="8" spans="1:38" s="437" customFormat="1" ht="45.75" customHeight="1" x14ac:dyDescent="0.2">
      <c r="A8" s="488"/>
      <c r="B8" s="1381"/>
      <c r="D8" s="1431"/>
      <c r="E8" s="1432"/>
      <c r="F8" s="491"/>
      <c r="G8" s="1547" t="s">
        <v>268</v>
      </c>
      <c r="H8" s="1548"/>
      <c r="I8" s="746"/>
      <c r="J8" s="1547" t="s">
        <v>269</v>
      </c>
      <c r="K8" s="1548"/>
      <c r="L8" s="746"/>
      <c r="M8" s="1547" t="s">
        <v>270</v>
      </c>
      <c r="N8" s="1548"/>
      <c r="O8" s="488"/>
      <c r="P8" s="488"/>
      <c r="W8" s="490"/>
    </row>
    <row r="9" spans="1:38" s="437" customFormat="1" ht="6" customHeight="1" x14ac:dyDescent="0.2">
      <c r="A9" s="488"/>
      <c r="B9" s="1381"/>
      <c r="D9" s="1435" t="s">
        <v>9</v>
      </c>
      <c r="E9" s="1424" t="s">
        <v>218</v>
      </c>
      <c r="G9" s="1429" t="s">
        <v>9</v>
      </c>
      <c r="H9" s="1427" t="s">
        <v>218</v>
      </c>
      <c r="J9" s="1429" t="s">
        <v>9</v>
      </c>
      <c r="K9" s="1427" t="s">
        <v>218</v>
      </c>
      <c r="M9" s="1429" t="s">
        <v>9</v>
      </c>
      <c r="N9" s="1427" t="s">
        <v>218</v>
      </c>
      <c r="O9" s="488"/>
      <c r="P9" s="488"/>
      <c r="W9" s="490"/>
    </row>
    <row r="10" spans="1:38" s="437" customFormat="1" ht="27.75" customHeight="1" x14ac:dyDescent="0.2">
      <c r="A10" s="488"/>
      <c r="B10" s="1382"/>
      <c r="D10" s="1436"/>
      <c r="E10" s="1425"/>
      <c r="F10" s="493"/>
      <c r="G10" s="1430"/>
      <c r="H10" s="1428"/>
      <c r="I10" s="494"/>
      <c r="J10" s="1430"/>
      <c r="K10" s="1428"/>
      <c r="L10" s="494"/>
      <c r="M10" s="1430"/>
      <c r="N10" s="1428"/>
      <c r="O10" s="488"/>
      <c r="P10" s="495"/>
      <c r="Q10" s="496"/>
      <c r="R10" s="496"/>
      <c r="S10" s="496"/>
      <c r="T10" s="496"/>
    </row>
    <row r="11" spans="1:38" s="328" customFormat="1" ht="4.5" customHeight="1" x14ac:dyDescent="0.2">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25">
      <c r="A12" s="330"/>
      <c r="B12" s="349" t="s">
        <v>8</v>
      </c>
      <c r="C12" s="350"/>
      <c r="D12" s="497">
        <f t="shared" ref="D12:D29" si="0">G12+J12+M12</f>
        <v>287223</v>
      </c>
      <c r="E12" s="498">
        <f>D12/'20pobl'!D12*100</f>
        <v>3.3459701936604769</v>
      </c>
      <c r="F12" s="350"/>
      <c r="G12" s="355">
        <v>87631</v>
      </c>
      <c r="H12" s="498">
        <v>1.2489974853576207</v>
      </c>
      <c r="I12" s="350"/>
      <c r="J12" s="355">
        <v>59061</v>
      </c>
      <c r="K12" s="498">
        <v>5.153885288288941</v>
      </c>
      <c r="L12" s="350"/>
      <c r="M12" s="355">
        <v>140531</v>
      </c>
      <c r="N12" s="498">
        <f>M12/'20pobl'!X12*100</f>
        <v>33.294163079350561</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25">
      <c r="A13" s="330"/>
      <c r="B13" s="363" t="s">
        <v>7</v>
      </c>
      <c r="C13" s="350"/>
      <c r="D13" s="499">
        <f t="shared" si="0"/>
        <v>42372</v>
      </c>
      <c r="E13" s="500">
        <f>D13/'20pobl'!D13*100</f>
        <v>3.1590507340327103</v>
      </c>
      <c r="F13" s="350"/>
      <c r="G13" s="368">
        <v>8545</v>
      </c>
      <c r="H13" s="501">
        <v>0.81829925907766321</v>
      </c>
      <c r="I13" s="350"/>
      <c r="J13" s="368">
        <v>7694</v>
      </c>
      <c r="K13" s="501">
        <v>3.8279940097416332</v>
      </c>
      <c r="L13" s="350"/>
      <c r="M13" s="368">
        <v>26133</v>
      </c>
      <c r="N13" s="501">
        <f>M13/'20pobl'!X13*100</f>
        <v>27.205721602798338</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25">
      <c r="A14" s="330"/>
      <c r="B14" s="363" t="s">
        <v>37</v>
      </c>
      <c r="C14" s="350"/>
      <c r="D14" s="499">
        <f t="shared" si="0"/>
        <v>31687</v>
      </c>
      <c r="E14" s="500">
        <f>D14/'20pobl'!D14*100</f>
        <v>3.1496133431405684</v>
      </c>
      <c r="F14" s="350"/>
      <c r="G14" s="368">
        <v>7692</v>
      </c>
      <c r="H14" s="501">
        <v>1.0553249871377122</v>
      </c>
      <c r="I14" s="350"/>
      <c r="J14" s="368">
        <v>6518</v>
      </c>
      <c r="K14" s="501">
        <v>3.3721002421207293</v>
      </c>
      <c r="L14" s="350"/>
      <c r="M14" s="368">
        <v>17477</v>
      </c>
      <c r="N14" s="501">
        <f>M14/'20pobl'!X14*100</f>
        <v>20.832489003850142</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25">
      <c r="A15" s="330"/>
      <c r="B15" s="363" t="s">
        <v>38</v>
      </c>
      <c r="C15" s="350"/>
      <c r="D15" s="499">
        <f t="shared" si="0"/>
        <v>30585</v>
      </c>
      <c r="E15" s="500">
        <f>D15/'20pobl'!D15*100</f>
        <v>2.5278823313546672</v>
      </c>
      <c r="F15" s="350"/>
      <c r="G15" s="368">
        <v>8227</v>
      </c>
      <c r="H15" s="501">
        <v>0.81429646052735771</v>
      </c>
      <c r="I15" s="350"/>
      <c r="J15" s="368">
        <v>6573</v>
      </c>
      <c r="K15" s="501">
        <v>4.470333795805109</v>
      </c>
      <c r="L15" s="350"/>
      <c r="M15" s="368">
        <v>15785</v>
      </c>
      <c r="N15" s="501">
        <f>M15/'20pobl'!X15*100</f>
        <v>30.038058991436728</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25">
      <c r="A16" s="330"/>
      <c r="B16" s="363" t="s">
        <v>6</v>
      </c>
      <c r="C16" s="350"/>
      <c r="D16" s="499">
        <f t="shared" si="0"/>
        <v>42857</v>
      </c>
      <c r="E16" s="500">
        <f>D16/'20pobl'!D16*100</f>
        <v>1.9365878963369447</v>
      </c>
      <c r="F16" s="350"/>
      <c r="G16" s="368">
        <v>16920</v>
      </c>
      <c r="H16" s="501">
        <v>0.92637761713995692</v>
      </c>
      <c r="I16" s="350"/>
      <c r="J16" s="368">
        <v>8599</v>
      </c>
      <c r="K16" s="501">
        <v>2.9839714338262087</v>
      </c>
      <c r="L16" s="350"/>
      <c r="M16" s="368">
        <v>17338</v>
      </c>
      <c r="N16" s="501">
        <f>M16/'20pobl'!X16*100</f>
        <v>17.624575599243702</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25">
      <c r="A17" s="330"/>
      <c r="B17" s="363" t="s">
        <v>5</v>
      </c>
      <c r="C17" s="350"/>
      <c r="D17" s="377">
        <f t="shared" si="0"/>
        <v>17828</v>
      </c>
      <c r="E17" s="502">
        <f>D17/'20pobl'!D17*100</f>
        <v>3.0299785685271767</v>
      </c>
      <c r="F17" s="350"/>
      <c r="G17" s="377">
        <v>4623</v>
      </c>
      <c r="H17" s="502">
        <v>1.026845011483428</v>
      </c>
      <c r="I17" s="350"/>
      <c r="J17" s="377">
        <v>3779</v>
      </c>
      <c r="K17" s="502">
        <v>3.8760962100620544</v>
      </c>
      <c r="L17" s="350"/>
      <c r="M17" s="377">
        <v>9426</v>
      </c>
      <c r="N17" s="502">
        <f>M17/'20pobl'!X17*100</f>
        <v>23.172230689807758</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25">
      <c r="A18" s="330"/>
      <c r="B18" s="363" t="s">
        <v>4</v>
      </c>
      <c r="C18" s="350"/>
      <c r="D18" s="499">
        <f t="shared" si="0"/>
        <v>124986</v>
      </c>
      <c r="E18" s="500">
        <f>D18/'20pobl'!D18*100</f>
        <v>5.243354562208463</v>
      </c>
      <c r="F18" s="350"/>
      <c r="G18" s="368">
        <v>25803</v>
      </c>
      <c r="H18" s="501">
        <v>1.472297492763472</v>
      </c>
      <c r="I18" s="350"/>
      <c r="J18" s="368">
        <v>21548</v>
      </c>
      <c r="K18" s="501">
        <v>5.2080891185548452</v>
      </c>
      <c r="L18" s="350"/>
      <c r="M18" s="368">
        <v>77635</v>
      </c>
      <c r="N18" s="501">
        <f>M18/'20pobl'!X18*100</f>
        <v>35.71149290462062</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25">
      <c r="A19" s="330"/>
      <c r="B19" s="363" t="s">
        <v>40</v>
      </c>
      <c r="C19" s="350"/>
      <c r="D19" s="499">
        <f t="shared" si="0"/>
        <v>73974</v>
      </c>
      <c r="E19" s="500">
        <f>D19/'20pobl'!D19*100</f>
        <v>3.5494696476057133</v>
      </c>
      <c r="F19" s="350"/>
      <c r="G19" s="368">
        <v>16910</v>
      </c>
      <c r="H19" s="501">
        <v>1.00675736016432</v>
      </c>
      <c r="I19" s="350"/>
      <c r="J19" s="368">
        <v>12970</v>
      </c>
      <c r="K19" s="501">
        <v>4.743444391617599</v>
      </c>
      <c r="L19" s="350"/>
      <c r="M19" s="368">
        <v>44094</v>
      </c>
      <c r="N19" s="501">
        <f>M19/'20pobl'!X19*100</f>
        <v>33.658000396928387</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25">
      <c r="A20" s="330"/>
      <c r="B20" s="363" t="s">
        <v>41</v>
      </c>
      <c r="C20" s="350"/>
      <c r="D20" s="499">
        <f t="shared" si="0"/>
        <v>217728</v>
      </c>
      <c r="E20" s="500">
        <f>D20/'20pobl'!D20*100</f>
        <v>2.7553659767832372</v>
      </c>
      <c r="F20" s="350"/>
      <c r="G20" s="368">
        <v>57219</v>
      </c>
      <c r="H20" s="501">
        <v>0.89786293275529327</v>
      </c>
      <c r="I20" s="350"/>
      <c r="J20" s="368">
        <v>43733</v>
      </c>
      <c r="K20" s="501">
        <v>4.0637329512404081</v>
      </c>
      <c r="L20" s="350"/>
      <c r="M20" s="368">
        <v>116776</v>
      </c>
      <c r="N20" s="501">
        <f>M20/'20pobl'!X20*100</f>
        <v>25.779163152945124</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25">
      <c r="A21" s="330"/>
      <c r="B21" s="363" t="s">
        <v>3</v>
      </c>
      <c r="C21" s="350"/>
      <c r="D21" s="499">
        <f t="shared" si="0"/>
        <v>157089</v>
      </c>
      <c r="E21" s="500">
        <f>D21/'20pobl'!D21*100</f>
        <v>3.0115630263055735</v>
      </c>
      <c r="F21" s="350"/>
      <c r="G21" s="368">
        <v>41391</v>
      </c>
      <c r="H21" s="501">
        <v>0.99290875415391167</v>
      </c>
      <c r="I21" s="350"/>
      <c r="J21" s="368">
        <v>31817</v>
      </c>
      <c r="K21" s="501">
        <v>4.2126322033269954</v>
      </c>
      <c r="L21" s="350"/>
      <c r="M21" s="368">
        <v>83881</v>
      </c>
      <c r="N21" s="501">
        <f>M21/'20pobl'!X21*100</f>
        <v>28.701010750775001</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25">
      <c r="A22" s="330"/>
      <c r="B22" s="363" t="s">
        <v>2</v>
      </c>
      <c r="C22" s="350"/>
      <c r="D22" s="499">
        <f t="shared" si="0"/>
        <v>36097</v>
      </c>
      <c r="E22" s="500">
        <f>D22/'20pobl'!D22*100</f>
        <v>3.4237688109524176</v>
      </c>
      <c r="F22" s="350"/>
      <c r="G22" s="368">
        <v>8906</v>
      </c>
      <c r="H22" s="501">
        <v>1.0807740895758575</v>
      </c>
      <c r="I22" s="350"/>
      <c r="J22" s="368">
        <v>6735</v>
      </c>
      <c r="K22" s="501">
        <v>4.2841331229962849</v>
      </c>
      <c r="L22" s="350"/>
      <c r="M22" s="368">
        <v>20456</v>
      </c>
      <c r="N22" s="501">
        <f>M22/'20pobl'!X22*100</f>
        <v>27.999288246485715</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25">
      <c r="A23" s="330"/>
      <c r="B23" s="363" t="s">
        <v>35</v>
      </c>
      <c r="C23" s="350"/>
      <c r="D23" s="499">
        <f t="shared" si="0"/>
        <v>75568</v>
      </c>
      <c r="E23" s="500">
        <f>D23/'20pobl'!D23*100</f>
        <v>2.7994120227129935</v>
      </c>
      <c r="F23" s="350"/>
      <c r="G23" s="368">
        <v>21416</v>
      </c>
      <c r="H23" s="501">
        <v>1.076493574515613</v>
      </c>
      <c r="I23" s="350"/>
      <c r="J23" s="368">
        <v>13402</v>
      </c>
      <c r="K23" s="501">
        <v>2.8324696294668144</v>
      </c>
      <c r="L23" s="350"/>
      <c r="M23" s="368">
        <v>40750</v>
      </c>
      <c r="N23" s="501">
        <f>M23/'20pobl'!X23*100</f>
        <v>17.205272624405733</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25">
      <c r="A24" s="330"/>
      <c r="B24" s="363" t="s">
        <v>42</v>
      </c>
      <c r="C24" s="350"/>
      <c r="D24" s="499">
        <f t="shared" si="0"/>
        <v>185725</v>
      </c>
      <c r="E24" s="500">
        <f>D24/'20pobl'!D24*100</f>
        <v>2.702672025492793</v>
      </c>
      <c r="F24" s="350"/>
      <c r="G24" s="368">
        <v>48892</v>
      </c>
      <c r="H24" s="501">
        <v>0.87223579552803432</v>
      </c>
      <c r="I24" s="350"/>
      <c r="J24" s="368">
        <v>32810</v>
      </c>
      <c r="K24" s="501">
        <v>3.6832474545066738</v>
      </c>
      <c r="L24" s="350"/>
      <c r="M24" s="368">
        <v>104023</v>
      </c>
      <c r="N24" s="501">
        <f>M24/'20pobl'!X24*100</f>
        <v>27.684245824329075</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25">
      <c r="A25" s="332"/>
      <c r="B25" s="363" t="s">
        <v>43</v>
      </c>
      <c r="C25" s="350"/>
      <c r="D25" s="499">
        <f t="shared" si="0"/>
        <v>43686</v>
      </c>
      <c r="E25" s="500">
        <f>D25/'20pobl'!D25*100</f>
        <v>2.8153783096129903</v>
      </c>
      <c r="F25" s="350"/>
      <c r="G25" s="368">
        <v>15994</v>
      </c>
      <c r="H25" s="501">
        <v>1.2321663678826291</v>
      </c>
      <c r="I25" s="350"/>
      <c r="J25" s="368">
        <v>8579</v>
      </c>
      <c r="K25" s="501">
        <v>4.7048435923309793</v>
      </c>
      <c r="L25" s="350"/>
      <c r="M25" s="368">
        <v>19113</v>
      </c>
      <c r="N25" s="501">
        <f>M25/'20pobl'!X25*100</f>
        <v>26.803068336395125</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25">
      <c r="B26" s="363" t="s">
        <v>44</v>
      </c>
      <c r="C26" s="350"/>
      <c r="D26" s="503">
        <f t="shared" si="0"/>
        <v>16254</v>
      </c>
      <c r="E26" s="504">
        <f>D26/'20pobl'!D26*100</f>
        <v>2.4181922324463851</v>
      </c>
      <c r="F26" s="350"/>
      <c r="G26" s="377">
        <v>3367</v>
      </c>
      <c r="H26" s="502">
        <v>0.62967416652796504</v>
      </c>
      <c r="I26" s="350"/>
      <c r="J26" s="377">
        <v>2719</v>
      </c>
      <c r="K26" s="502">
        <v>2.841200012539316</v>
      </c>
      <c r="L26" s="350"/>
      <c r="M26" s="377">
        <v>10168</v>
      </c>
      <c r="N26" s="502">
        <f>M26/'20pobl'!X26*100</f>
        <v>24.363244279381814</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25">
      <c r="B27" s="363" t="s">
        <v>45</v>
      </c>
      <c r="C27" s="350"/>
      <c r="D27" s="503">
        <f t="shared" si="0"/>
        <v>69516</v>
      </c>
      <c r="E27" s="504">
        <f>D27/'20pobl'!D27*100</f>
        <v>3.1365761525279501</v>
      </c>
      <c r="F27" s="350"/>
      <c r="G27" s="377">
        <v>17632</v>
      </c>
      <c r="H27" s="502">
        <v>1.039587089592455</v>
      </c>
      <c r="I27" s="350"/>
      <c r="J27" s="377">
        <v>12691</v>
      </c>
      <c r="K27" s="502">
        <v>3.512437866023093</v>
      </c>
      <c r="L27" s="350"/>
      <c r="M27" s="377">
        <v>39193</v>
      </c>
      <c r="N27" s="502">
        <f>M27/'20pobl'!X27*100</f>
        <v>24.660852713178294</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25">
      <c r="B28" s="363" t="s">
        <v>46</v>
      </c>
      <c r="C28" s="350"/>
      <c r="D28" s="503">
        <f t="shared" si="0"/>
        <v>9265</v>
      </c>
      <c r="E28" s="504">
        <f>D28/'20pobl'!D28*100</f>
        <v>2.8748115004871511</v>
      </c>
      <c r="F28" s="350"/>
      <c r="G28" s="377">
        <v>1574</v>
      </c>
      <c r="H28" s="502">
        <v>0.62435293790980595</v>
      </c>
      <c r="I28" s="350"/>
      <c r="J28" s="377">
        <v>1649</v>
      </c>
      <c r="K28" s="502">
        <v>3.4282031558595452</v>
      </c>
      <c r="L28" s="350"/>
      <c r="M28" s="377">
        <v>6042</v>
      </c>
      <c r="N28" s="502">
        <f>M28/'20pobl'!X28*100</f>
        <v>27.364130434782609</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25">
      <c r="B29" s="384" t="s">
        <v>1</v>
      </c>
      <c r="C29" s="350"/>
      <c r="D29" s="505">
        <f t="shared" si="0"/>
        <v>3640</v>
      </c>
      <c r="E29" s="506">
        <f>D29/'20pobl'!D29*100</f>
        <v>2.1596606247589665</v>
      </c>
      <c r="F29" s="350"/>
      <c r="G29" s="389">
        <v>2017</v>
      </c>
      <c r="H29" s="507">
        <v>1.3633997796389052</v>
      </c>
      <c r="I29" s="350"/>
      <c r="J29" s="389">
        <v>566</v>
      </c>
      <c r="K29" s="507">
        <v>3.5952486819538847</v>
      </c>
      <c r="L29" s="350"/>
      <c r="M29" s="389">
        <v>1057</v>
      </c>
      <c r="N29" s="507">
        <f>M29/'20pobl'!X29*100</f>
        <v>21.735554184659676</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2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25">
      <c r="B31" s="1242" t="s">
        <v>0</v>
      </c>
      <c r="C31" s="320"/>
      <c r="D31" s="1248">
        <f>G31+J31+M31</f>
        <v>1466080</v>
      </c>
      <c r="E31" s="1249">
        <f>D31/'20pobl'!D31*100</f>
        <v>3.0489112892383194</v>
      </c>
      <c r="F31" s="320"/>
      <c r="G31" s="1248">
        <f>SUM(G12:G29)</f>
        <v>394759</v>
      </c>
      <c r="H31" s="1249">
        <f>G31/'20pobl'!J31*100</f>
        <v>1.0280828859419155</v>
      </c>
      <c r="I31" s="320"/>
      <c r="J31" s="1248">
        <f>SUM(J12:J29)</f>
        <v>281443</v>
      </c>
      <c r="K31" s="1249">
        <f>J31/'20pobl'!Q31*100</f>
        <v>4.1291992484655777</v>
      </c>
      <c r="L31" s="320"/>
      <c r="M31" s="1248">
        <f>SUM(M12:M29)</f>
        <v>789878</v>
      </c>
      <c r="N31" s="1249">
        <f>M31/'20pobl'!X31*100</f>
        <v>27.50411406708001</v>
      </c>
      <c r="O31" s="359"/>
      <c r="P31" s="360"/>
      <c r="Q31" s="360"/>
      <c r="T31" s="395"/>
      <c r="V31" s="360"/>
      <c r="W31" s="360"/>
      <c r="Z31" s="395"/>
      <c r="AB31" s="360"/>
      <c r="AC31" s="360"/>
      <c r="AF31" s="395"/>
      <c r="AH31" s="360"/>
      <c r="AI31" s="360"/>
      <c r="AL31" s="395"/>
    </row>
    <row r="32" spans="1:38" s="496" customFormat="1" ht="5.25" customHeight="1" x14ac:dyDescent="0.2">
      <c r="B32" s="397" t="s">
        <v>39</v>
      </c>
      <c r="C32" s="509"/>
      <c r="F32" s="509"/>
    </row>
    <row r="33" spans="2:14" s="496" customFormat="1" ht="5.25" customHeight="1" x14ac:dyDescent="0.2">
      <c r="B33" s="397" t="s">
        <v>47</v>
      </c>
      <c r="C33" s="509"/>
      <c r="F33" s="509"/>
    </row>
    <row r="34" spans="2:14" s="496" customFormat="1" ht="13.5" customHeight="1" x14ac:dyDescent="0.2">
      <c r="B34" s="1419" t="str">
        <f>'24solcasaad_pobl'!B34:N34</f>
        <v xml:space="preserve">(1) Cifras INE de población referidas al 01/01/2023. Publicado Censo de Población Anual el 13/12/2023 </v>
      </c>
      <c r="C34" s="1426"/>
      <c r="D34" s="1426"/>
      <c r="E34" s="1426"/>
      <c r="F34" s="1426"/>
      <c r="G34" s="1426"/>
      <c r="H34" s="1426"/>
      <c r="I34" s="1426"/>
      <c r="J34" s="1426"/>
      <c r="K34" s="1426"/>
      <c r="L34" s="1426"/>
      <c r="M34" s="1426"/>
      <c r="N34" s="1426"/>
    </row>
    <row r="35" spans="2:14" ht="29.25" customHeight="1" x14ac:dyDescent="0.2">
      <c r="B35" s="1423"/>
      <c r="C35" s="1423"/>
      <c r="D35" s="1423"/>
      <c r="E35" s="510"/>
    </row>
    <row r="36" spans="2:14" ht="4.5" customHeight="1" x14ac:dyDescent="0.2">
      <c r="B36" s="1413"/>
      <c r="C36" s="1413"/>
      <c r="D36" s="1413"/>
      <c r="E36" s="452"/>
    </row>
  </sheetData>
  <mergeCells count="23">
    <mergeCell ref="B2:C2"/>
    <mergeCell ref="B3:C3"/>
    <mergeCell ref="A4:N4"/>
    <mergeCell ref="B5:N5"/>
    <mergeCell ref="B7:B10"/>
    <mergeCell ref="D7:E8"/>
    <mergeCell ref="G7:H7"/>
    <mergeCell ref="J7:K7"/>
    <mergeCell ref="M7:N7"/>
    <mergeCell ref="G8:H8"/>
    <mergeCell ref="B34:N34"/>
    <mergeCell ref="B35:D35"/>
    <mergeCell ref="B36:D36"/>
    <mergeCell ref="J8:K8"/>
    <mergeCell ref="M8:N8"/>
    <mergeCell ref="D9:D10"/>
    <mergeCell ref="E9:E10"/>
    <mergeCell ref="G9:G10"/>
    <mergeCell ref="H9:H10"/>
    <mergeCell ref="J9:J10"/>
    <mergeCell ref="K9:K10"/>
    <mergeCell ref="M9:M10"/>
    <mergeCell ref="N9:N10"/>
  </mergeCells>
  <printOptions horizontalCentered="1"/>
  <pageMargins left="0" right="0" top="0.43307086614173229" bottom="0.43307086614173229" header="0" footer="0"/>
  <pageSetup paperSize="9" scale="94" orientation="landscape" r:id="rId1"/>
  <headerFooter alignWithMargins="0"/>
  <rowBreaks count="2" manualBreakCount="2">
    <brk id="34" max="25" man="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08">
    <tabColor theme="0"/>
    <pageSetUpPr fitToPage="1"/>
  </sheetPr>
  <dimension ref="A1:AB28"/>
  <sheetViews>
    <sheetView zoomScaleNormal="100" workbookViewId="0">
      <selection activeCell="X9" sqref="X9"/>
    </sheetView>
  </sheetViews>
  <sheetFormatPr baseColWidth="10" defaultColWidth="11.42578125" defaultRowHeight="15" x14ac:dyDescent="0.25"/>
  <cols>
    <col min="1" max="1" width="1.85546875" style="220" customWidth="1"/>
    <col min="2" max="2" width="24.5703125" style="220" customWidth="1"/>
    <col min="3" max="3" width="1"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3" width="11.140625" style="220" customWidth="1"/>
    <col min="24" max="24" width="7.7109375" style="220" customWidth="1"/>
    <col min="25" max="25" width="11.42578125" style="220" customWidth="1"/>
    <col min="26" max="26" width="11.42578125" style="220"/>
    <col min="27" max="27" width="11.85546875" style="220" bestFit="1" customWidth="1"/>
    <col min="28" max="16384" width="11.42578125" style="220"/>
  </cols>
  <sheetData>
    <row r="1" spans="1:26" x14ac:dyDescent="0.25">
      <c r="A1" s="219"/>
      <c r="B1" s="219"/>
      <c r="J1" s="221"/>
      <c r="K1" s="221"/>
    </row>
    <row r="2" spans="1:26" ht="48.75" customHeight="1" x14ac:dyDescent="0.25">
      <c r="A2" s="219"/>
      <c r="B2" s="219"/>
      <c r="J2" s="221"/>
      <c r="K2" s="221"/>
    </row>
    <row r="3" spans="1:26" ht="24" customHeight="1" x14ac:dyDescent="0.25">
      <c r="A3" s="219"/>
      <c r="B3" s="1373" t="s">
        <v>365</v>
      </c>
      <c r="C3" s="1373"/>
      <c r="D3" s="1373"/>
      <c r="E3" s="1373"/>
      <c r="F3" s="1373"/>
      <c r="G3" s="1373"/>
      <c r="H3" s="1373"/>
      <c r="I3" s="1373"/>
      <c r="J3" s="1373"/>
      <c r="K3" s="1373"/>
      <c r="L3" s="1373"/>
      <c r="M3" s="1373"/>
      <c r="N3" s="1373"/>
      <c r="O3" s="1373"/>
      <c r="P3" s="1373"/>
      <c r="Q3" s="1373"/>
      <c r="R3" s="1373"/>
      <c r="S3" s="1373"/>
      <c r="T3" s="1373"/>
      <c r="U3" s="1373"/>
      <c r="V3" s="1373"/>
      <c r="W3" s="1373"/>
    </row>
    <row r="5" spans="1:26" x14ac:dyDescent="0.25">
      <c r="B5" s="219"/>
      <c r="C5" s="219"/>
      <c r="D5" s="1362" t="s">
        <v>366</v>
      </c>
      <c r="E5" s="1362"/>
      <c r="F5" s="1362"/>
      <c r="G5" s="1362"/>
      <c r="H5" s="1362"/>
      <c r="I5" s="1362"/>
      <c r="J5" s="1362"/>
      <c r="K5" s="1362"/>
      <c r="L5" s="219"/>
      <c r="M5" s="1363" t="s">
        <v>340</v>
      </c>
      <c r="N5" s="1363"/>
      <c r="O5" s="1363"/>
      <c r="P5" s="1363"/>
      <c r="Q5" s="1363"/>
      <c r="R5" s="1363"/>
      <c r="S5" s="1363"/>
      <c r="T5" s="1363"/>
      <c r="U5" s="1363"/>
      <c r="V5" s="1363"/>
      <c r="W5" s="1363"/>
      <c r="X5" s="1363"/>
    </row>
    <row r="6" spans="1:26" ht="21" customHeight="1" x14ac:dyDescent="0.25">
      <c r="B6" s="219"/>
      <c r="C6" s="219"/>
      <c r="D6" s="1363"/>
      <c r="E6" s="1363"/>
      <c r="F6" s="1363"/>
      <c r="G6" s="1363"/>
      <c r="H6" s="1363"/>
      <c r="I6" s="1363"/>
      <c r="J6" s="1363"/>
      <c r="K6" s="1363"/>
      <c r="L6" s="219"/>
      <c r="M6" s="1364">
        <v>43830</v>
      </c>
      <c r="N6" s="1365"/>
      <c r="O6" s="1366">
        <v>44196</v>
      </c>
      <c r="P6" s="1367"/>
      <c r="Q6" s="1366">
        <v>44561</v>
      </c>
      <c r="R6" s="1367"/>
      <c r="S6" s="1370">
        <v>44926</v>
      </c>
      <c r="T6" s="1371"/>
      <c r="U6" s="1368">
        <v>45291</v>
      </c>
      <c r="V6" s="1372"/>
      <c r="W6" s="1368">
        <f>J7</f>
        <v>45504</v>
      </c>
      <c r="X6" s="1369"/>
    </row>
    <row r="7" spans="1:26" x14ac:dyDescent="0.25">
      <c r="B7" s="225"/>
      <c r="C7" s="219"/>
      <c r="D7" s="226">
        <v>43465</v>
      </c>
      <c r="E7" s="227">
        <v>43830</v>
      </c>
      <c r="F7" s="228">
        <v>44196</v>
      </c>
      <c r="G7" s="228">
        <v>44561</v>
      </c>
      <c r="H7" s="228">
        <v>44926</v>
      </c>
      <c r="I7" s="228">
        <v>45291</v>
      </c>
      <c r="J7" s="228">
        <f>EVO!J7</f>
        <v>45504</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25">
      <c r="B8" s="225"/>
      <c r="C8" s="219"/>
      <c r="D8" s="234"/>
      <c r="E8" s="234"/>
      <c r="F8" s="234"/>
      <c r="G8" s="297"/>
      <c r="H8" s="297"/>
      <c r="I8" s="297"/>
      <c r="J8" s="234"/>
      <c r="K8" s="234"/>
      <c r="L8" s="219"/>
    </row>
    <row r="9" spans="1:26" ht="15" customHeight="1" x14ac:dyDescent="0.25">
      <c r="B9" s="298" t="s">
        <v>8</v>
      </c>
      <c r="C9" s="219"/>
      <c r="D9" s="299">
        <v>388846</v>
      </c>
      <c r="E9" s="300">
        <v>410355</v>
      </c>
      <c r="F9" s="300">
        <v>396745</v>
      </c>
      <c r="G9" s="254">
        <v>402114</v>
      </c>
      <c r="H9" s="254">
        <v>422621</v>
      </c>
      <c r="I9" s="254">
        <v>420976</v>
      </c>
      <c r="J9" s="301">
        <v>411417</v>
      </c>
      <c r="K9" s="302"/>
      <c r="L9" s="222"/>
      <c r="M9" s="278">
        <v>5.5314957592465852E-2</v>
      </c>
      <c r="N9" s="279">
        <v>21509</v>
      </c>
      <c r="O9" s="280">
        <v>-3.3166404698370955E-2</v>
      </c>
      <c r="P9" s="279">
        <v>-13610</v>
      </c>
      <c r="Q9" s="280">
        <f t="shared" ref="Q9:Q27" si="0">G9/F9-1</f>
        <v>1.3532621709158255E-2</v>
      </c>
      <c r="R9" s="279">
        <f t="shared" ref="R9:R27" si="1">G9-F9</f>
        <v>5369</v>
      </c>
      <c r="S9" s="280">
        <f>H9/G9-1</f>
        <v>5.0997975698433784E-2</v>
      </c>
      <c r="T9" s="279">
        <f>H9-G9</f>
        <v>20507</v>
      </c>
      <c r="U9" s="280">
        <f>I9/H9-1</f>
        <v>-3.8923763845147841E-3</v>
      </c>
      <c r="V9" s="279">
        <f>I9-H9</f>
        <v>-1645</v>
      </c>
      <c r="W9" s="280">
        <v>-4.6139970972692956E-2</v>
      </c>
      <c r="X9" s="279">
        <v>-19901</v>
      </c>
    </row>
    <row r="10" spans="1:26" x14ac:dyDescent="0.25">
      <c r="B10" s="303" t="s">
        <v>7</v>
      </c>
      <c r="C10" s="219"/>
      <c r="D10" s="253">
        <v>49707</v>
      </c>
      <c r="E10" s="254">
        <v>51252</v>
      </c>
      <c r="F10" s="254">
        <v>47953</v>
      </c>
      <c r="G10" s="254">
        <v>48669</v>
      </c>
      <c r="H10" s="254">
        <v>51170</v>
      </c>
      <c r="I10" s="254">
        <v>54128</v>
      </c>
      <c r="J10" s="257">
        <v>57063</v>
      </c>
      <c r="L10" s="222"/>
      <c r="M10" s="256">
        <v>3.1082141348301118E-2</v>
      </c>
      <c r="N10" s="257">
        <v>1545</v>
      </c>
      <c r="O10" s="258">
        <v>-6.4368219776789193E-2</v>
      </c>
      <c r="P10" s="257">
        <v>-3299</v>
      </c>
      <c r="Q10" s="258">
        <f t="shared" si="0"/>
        <v>1.4931286885075057E-2</v>
      </c>
      <c r="R10" s="257">
        <f t="shared" si="1"/>
        <v>716</v>
      </c>
      <c r="S10" s="258">
        <f t="shared" ref="S10:S25" si="2">H10/G10-1</f>
        <v>5.1387947153218594E-2</v>
      </c>
      <c r="T10" s="257">
        <f t="shared" ref="T10:T26" si="3">H10-G10</f>
        <v>2501</v>
      </c>
      <c r="U10" s="258">
        <f t="shared" ref="U10:U27" si="4">I10/H10-1</f>
        <v>5.7807308970099669E-2</v>
      </c>
      <c r="V10" s="257">
        <f t="shared" ref="V10:V27" si="5">I10-H10</f>
        <v>2958</v>
      </c>
      <c r="W10" s="258">
        <v>8.260448879697968E-2</v>
      </c>
      <c r="X10" s="257">
        <v>4354</v>
      </c>
    </row>
    <row r="11" spans="1:26" x14ac:dyDescent="0.25">
      <c r="B11" s="303" t="s">
        <v>37</v>
      </c>
      <c r="C11" s="219"/>
      <c r="D11" s="253">
        <v>38844</v>
      </c>
      <c r="E11" s="254">
        <v>40697</v>
      </c>
      <c r="F11" s="254">
        <v>39355</v>
      </c>
      <c r="G11" s="254">
        <v>41002</v>
      </c>
      <c r="H11" s="254">
        <v>43882</v>
      </c>
      <c r="I11" s="254">
        <v>46871</v>
      </c>
      <c r="J11" s="257">
        <v>49263</v>
      </c>
      <c r="L11" s="222"/>
      <c r="M11" s="256">
        <v>4.7703635053032656E-2</v>
      </c>
      <c r="N11" s="257">
        <v>1853</v>
      </c>
      <c r="O11" s="258">
        <v>-3.2975403592402364E-2</v>
      </c>
      <c r="P11" s="257">
        <v>-1342</v>
      </c>
      <c r="Q11" s="258">
        <f t="shared" si="0"/>
        <v>4.1849828484309404E-2</v>
      </c>
      <c r="R11" s="257">
        <f t="shared" si="1"/>
        <v>1647</v>
      </c>
      <c r="S11" s="258">
        <f t="shared" si="2"/>
        <v>7.024047607433781E-2</v>
      </c>
      <c r="T11" s="257">
        <f t="shared" si="3"/>
        <v>2880</v>
      </c>
      <c r="U11" s="258">
        <f t="shared" si="4"/>
        <v>6.8114488856478639E-2</v>
      </c>
      <c r="V11" s="257">
        <f t="shared" si="5"/>
        <v>2989</v>
      </c>
      <c r="W11" s="258">
        <v>7.0678750733520257E-2</v>
      </c>
      <c r="X11" s="257">
        <v>3252</v>
      </c>
    </row>
    <row r="12" spans="1:26" x14ac:dyDescent="0.25">
      <c r="B12" s="303" t="s">
        <v>38</v>
      </c>
      <c r="C12" s="219"/>
      <c r="D12" s="253">
        <v>27993</v>
      </c>
      <c r="E12" s="254">
        <v>32479</v>
      </c>
      <c r="F12" s="254">
        <v>32836</v>
      </c>
      <c r="G12" s="254">
        <v>35355</v>
      </c>
      <c r="H12" s="254">
        <v>39461</v>
      </c>
      <c r="I12" s="254">
        <v>43584</v>
      </c>
      <c r="J12" s="257">
        <v>45432</v>
      </c>
      <c r="L12" s="222"/>
      <c r="M12" s="256">
        <v>0.16025434930161109</v>
      </c>
      <c r="N12" s="257">
        <v>4486</v>
      </c>
      <c r="O12" s="258">
        <v>1.0991717725299388E-2</v>
      </c>
      <c r="P12" s="257">
        <v>357</v>
      </c>
      <c r="Q12" s="258">
        <f t="shared" si="0"/>
        <v>7.6714581556827977E-2</v>
      </c>
      <c r="R12" s="257">
        <f t="shared" si="1"/>
        <v>2519</v>
      </c>
      <c r="S12" s="258">
        <f t="shared" si="2"/>
        <v>0.11613633149483804</v>
      </c>
      <c r="T12" s="257">
        <f t="shared" si="3"/>
        <v>4106</v>
      </c>
      <c r="U12" s="258">
        <f t="shared" si="4"/>
        <v>0.10448290717417197</v>
      </c>
      <c r="V12" s="257">
        <f t="shared" si="5"/>
        <v>4123</v>
      </c>
      <c r="W12" s="258">
        <v>7.1029491501449771E-2</v>
      </c>
      <c r="X12" s="257">
        <v>3013</v>
      </c>
    </row>
    <row r="13" spans="1:26" x14ac:dyDescent="0.25">
      <c r="B13" s="303" t="s">
        <v>6</v>
      </c>
      <c r="C13" s="219"/>
      <c r="D13" s="253">
        <v>48834</v>
      </c>
      <c r="E13" s="254">
        <v>53168</v>
      </c>
      <c r="F13" s="254">
        <v>54714</v>
      </c>
      <c r="G13" s="254">
        <v>58012</v>
      </c>
      <c r="H13" s="254">
        <v>57712</v>
      </c>
      <c r="I13" s="254">
        <v>63120</v>
      </c>
      <c r="J13" s="257">
        <v>71366</v>
      </c>
      <c r="K13" s="304"/>
      <c r="L13" s="219"/>
      <c r="M13" s="256">
        <v>8.8749641643117494E-2</v>
      </c>
      <c r="N13" s="257">
        <v>4334</v>
      </c>
      <c r="O13" s="258">
        <v>2.907764068612706E-2</v>
      </c>
      <c r="P13" s="257">
        <v>1546</v>
      </c>
      <c r="Q13" s="258">
        <f t="shared" si="0"/>
        <v>6.0277077164893722E-2</v>
      </c>
      <c r="R13" s="257">
        <f t="shared" si="1"/>
        <v>3298</v>
      </c>
      <c r="S13" s="258">
        <f t="shared" si="2"/>
        <v>-5.1713438598910422E-3</v>
      </c>
      <c r="T13" s="257">
        <f t="shared" si="3"/>
        <v>-300</v>
      </c>
      <c r="U13" s="258">
        <f t="shared" si="4"/>
        <v>9.3706681452730756E-2</v>
      </c>
      <c r="V13" s="257">
        <f t="shared" si="5"/>
        <v>5408</v>
      </c>
      <c r="W13" s="258">
        <v>0.1952101825489867</v>
      </c>
      <c r="X13" s="257">
        <v>11656</v>
      </c>
      <c r="Z13" s="224"/>
    </row>
    <row r="14" spans="1:26" x14ac:dyDescent="0.25">
      <c r="B14" s="303" t="s">
        <v>5</v>
      </c>
      <c r="C14" s="219"/>
      <c r="D14" s="253">
        <v>24752</v>
      </c>
      <c r="E14" s="254">
        <v>25483</v>
      </c>
      <c r="F14" s="254">
        <v>25356</v>
      </c>
      <c r="G14" s="254">
        <v>23258</v>
      </c>
      <c r="H14" s="254">
        <v>23164</v>
      </c>
      <c r="I14" s="254">
        <v>23876</v>
      </c>
      <c r="J14" s="257">
        <v>24038</v>
      </c>
      <c r="K14" s="304"/>
      <c r="L14" s="219"/>
      <c r="M14" s="256">
        <v>2.9532967032966928E-2</v>
      </c>
      <c r="N14" s="257">
        <v>731</v>
      </c>
      <c r="O14" s="258">
        <v>-4.9837146332849525E-3</v>
      </c>
      <c r="P14" s="257">
        <v>-127</v>
      </c>
      <c r="Q14" s="258">
        <f t="shared" si="0"/>
        <v>-8.274175737498024E-2</v>
      </c>
      <c r="R14" s="257">
        <f t="shared" si="1"/>
        <v>-2098</v>
      </c>
      <c r="S14" s="258">
        <f t="shared" si="2"/>
        <v>-4.0416200877118058E-3</v>
      </c>
      <c r="T14" s="257">
        <f t="shared" si="3"/>
        <v>-94</v>
      </c>
      <c r="U14" s="258">
        <f t="shared" si="4"/>
        <v>3.0737351061992824E-2</v>
      </c>
      <c r="V14" s="257">
        <f t="shared" si="5"/>
        <v>712</v>
      </c>
      <c r="W14" s="258">
        <v>1.860248315606583E-2</v>
      </c>
      <c r="X14" s="257">
        <v>439</v>
      </c>
      <c r="Z14" s="224"/>
    </row>
    <row r="15" spans="1:26" x14ac:dyDescent="0.25">
      <c r="B15" s="303" t="s">
        <v>4</v>
      </c>
      <c r="C15" s="219"/>
      <c r="D15" s="253">
        <v>129374</v>
      </c>
      <c r="E15" s="254">
        <v>146192</v>
      </c>
      <c r="F15" s="254">
        <v>140933</v>
      </c>
      <c r="G15" s="254">
        <v>142154</v>
      </c>
      <c r="H15" s="254">
        <v>146929</v>
      </c>
      <c r="I15" s="254">
        <v>156550</v>
      </c>
      <c r="J15" s="257">
        <v>159998</v>
      </c>
      <c r="K15" s="304"/>
      <c r="L15" s="219"/>
      <c r="M15" s="256">
        <v>0.12999520769242667</v>
      </c>
      <c r="N15" s="257">
        <v>16818</v>
      </c>
      <c r="O15" s="258">
        <v>-3.5973240669804118E-2</v>
      </c>
      <c r="P15" s="257">
        <v>-5259</v>
      </c>
      <c r="Q15" s="258">
        <f t="shared" si="0"/>
        <v>8.6636912575479563E-3</v>
      </c>
      <c r="R15" s="257">
        <f t="shared" si="1"/>
        <v>1221</v>
      </c>
      <c r="S15" s="258">
        <f t="shared" si="2"/>
        <v>3.3590331612195268E-2</v>
      </c>
      <c r="T15" s="257">
        <f t="shared" si="3"/>
        <v>4775</v>
      </c>
      <c r="U15" s="258">
        <f t="shared" si="4"/>
        <v>6.5480606279223252E-2</v>
      </c>
      <c r="V15" s="257">
        <f t="shared" si="5"/>
        <v>9621</v>
      </c>
      <c r="W15" s="258">
        <v>4.7258113079108321E-2</v>
      </c>
      <c r="X15" s="257">
        <v>7220</v>
      </c>
      <c r="Z15" s="224"/>
    </row>
    <row r="16" spans="1:26" x14ac:dyDescent="0.25">
      <c r="B16" s="303" t="s">
        <v>40</v>
      </c>
      <c r="C16" s="219"/>
      <c r="D16" s="253">
        <v>86579</v>
      </c>
      <c r="E16" s="254">
        <v>89837</v>
      </c>
      <c r="F16" s="254">
        <v>84968</v>
      </c>
      <c r="G16" s="254">
        <v>87354</v>
      </c>
      <c r="H16" s="254">
        <v>89947</v>
      </c>
      <c r="I16" s="254">
        <v>94676</v>
      </c>
      <c r="J16" s="257">
        <v>98427</v>
      </c>
      <c r="L16" s="222"/>
      <c r="M16" s="256">
        <v>3.763037226117194E-2</v>
      </c>
      <c r="N16" s="257">
        <v>3258</v>
      </c>
      <c r="O16" s="258">
        <v>-5.4198158887763359E-2</v>
      </c>
      <c r="P16" s="257">
        <v>-4869</v>
      </c>
      <c r="Q16" s="258">
        <f t="shared" si="0"/>
        <v>2.8081159966104829E-2</v>
      </c>
      <c r="R16" s="257">
        <f t="shared" si="1"/>
        <v>2386</v>
      </c>
      <c r="S16" s="258">
        <f t="shared" si="2"/>
        <v>2.9683815280353576E-2</v>
      </c>
      <c r="T16" s="257">
        <f t="shared" si="3"/>
        <v>2593</v>
      </c>
      <c r="U16" s="258">
        <f t="shared" si="4"/>
        <v>5.2575405516581908E-2</v>
      </c>
      <c r="V16" s="257">
        <f t="shared" si="5"/>
        <v>4729</v>
      </c>
      <c r="W16" s="258">
        <v>3.4451229124846217E-2</v>
      </c>
      <c r="X16" s="257">
        <v>3278</v>
      </c>
      <c r="Z16" s="224"/>
    </row>
    <row r="17" spans="2:28" x14ac:dyDescent="0.25">
      <c r="B17" s="303" t="s">
        <v>41</v>
      </c>
      <c r="C17" s="219"/>
      <c r="D17" s="253">
        <v>318602</v>
      </c>
      <c r="E17" s="254">
        <v>334206</v>
      </c>
      <c r="F17" s="254">
        <v>321411</v>
      </c>
      <c r="G17" s="254">
        <v>337967</v>
      </c>
      <c r="H17" s="254">
        <v>354754</v>
      </c>
      <c r="I17" s="254">
        <v>352939</v>
      </c>
      <c r="J17" s="257">
        <v>371456</v>
      </c>
      <c r="L17" s="222"/>
      <c r="M17" s="256">
        <v>4.8976465935556046E-2</v>
      </c>
      <c r="N17" s="257">
        <v>15604</v>
      </c>
      <c r="O17" s="258">
        <v>-3.828477047090717E-2</v>
      </c>
      <c r="P17" s="257">
        <v>-12795</v>
      </c>
      <c r="Q17" s="258">
        <f t="shared" si="0"/>
        <v>5.1510371455861792E-2</v>
      </c>
      <c r="R17" s="257">
        <f t="shared" si="1"/>
        <v>16556</v>
      </c>
      <c r="S17" s="258">
        <f t="shared" si="2"/>
        <v>4.9670529962984489E-2</v>
      </c>
      <c r="T17" s="257">
        <f t="shared" si="3"/>
        <v>16787</v>
      </c>
      <c r="U17" s="258">
        <f t="shared" si="4"/>
        <v>-5.1162213815770796E-3</v>
      </c>
      <c r="V17" s="257">
        <f t="shared" si="5"/>
        <v>-1815</v>
      </c>
      <c r="W17" s="258">
        <v>1.5422611921787066E-3</v>
      </c>
      <c r="X17" s="257">
        <v>572</v>
      </c>
      <c r="Z17" s="224"/>
    </row>
    <row r="18" spans="2:28" x14ac:dyDescent="0.25">
      <c r="B18" s="303" t="s">
        <v>3</v>
      </c>
      <c r="C18" s="219"/>
      <c r="D18" s="253">
        <v>116879</v>
      </c>
      <c r="E18" s="254">
        <v>144556</v>
      </c>
      <c r="F18" s="254">
        <v>155768</v>
      </c>
      <c r="G18" s="254">
        <v>166723</v>
      </c>
      <c r="H18" s="254">
        <v>185933</v>
      </c>
      <c r="I18" s="254">
        <v>205653</v>
      </c>
      <c r="J18" s="257">
        <v>213107</v>
      </c>
      <c r="L18" s="222"/>
      <c r="M18" s="256">
        <v>0.23680045174924502</v>
      </c>
      <c r="N18" s="257">
        <v>27677</v>
      </c>
      <c r="O18" s="258">
        <v>7.7561637012645512E-2</v>
      </c>
      <c r="P18" s="257">
        <v>11212</v>
      </c>
      <c r="Q18" s="258">
        <f t="shared" si="0"/>
        <v>7.0328950747265084E-2</v>
      </c>
      <c r="R18" s="257">
        <f t="shared" si="1"/>
        <v>10955</v>
      </c>
      <c r="S18" s="258">
        <f t="shared" si="2"/>
        <v>0.11522105528331417</v>
      </c>
      <c r="T18" s="257">
        <f t="shared" si="3"/>
        <v>19210</v>
      </c>
      <c r="U18" s="258">
        <f t="shared" si="4"/>
        <v>0.10605970968036882</v>
      </c>
      <c r="V18" s="257">
        <f t="shared" si="5"/>
        <v>19720</v>
      </c>
      <c r="W18" s="258">
        <v>6.4693891825457817E-2</v>
      </c>
      <c r="X18" s="257">
        <v>12949</v>
      </c>
      <c r="Z18" s="224"/>
    </row>
    <row r="19" spans="2:28" x14ac:dyDescent="0.25">
      <c r="B19" s="303" t="s">
        <v>2</v>
      </c>
      <c r="C19" s="219"/>
      <c r="D19" s="253">
        <v>54680</v>
      </c>
      <c r="E19" s="254">
        <v>56883</v>
      </c>
      <c r="F19" s="254">
        <v>52977</v>
      </c>
      <c r="G19" s="254">
        <v>54286</v>
      </c>
      <c r="H19" s="254">
        <v>56834</v>
      </c>
      <c r="I19" s="254">
        <v>58876</v>
      </c>
      <c r="J19" s="257">
        <v>58552</v>
      </c>
      <c r="L19" s="222"/>
      <c r="M19" s="256">
        <v>4.0288953913679482E-2</v>
      </c>
      <c r="N19" s="257">
        <v>2203</v>
      </c>
      <c r="O19" s="258">
        <v>-6.8667264384789872E-2</v>
      </c>
      <c r="P19" s="257">
        <v>-3906</v>
      </c>
      <c r="Q19" s="258">
        <f t="shared" si="0"/>
        <v>2.4708835909923232E-2</v>
      </c>
      <c r="R19" s="257">
        <f t="shared" si="1"/>
        <v>1309</v>
      </c>
      <c r="S19" s="258">
        <f t="shared" si="2"/>
        <v>4.6936595070552256E-2</v>
      </c>
      <c r="T19" s="257">
        <f t="shared" si="3"/>
        <v>2548</v>
      </c>
      <c r="U19" s="258">
        <f t="shared" si="4"/>
        <v>3.5929197311468597E-2</v>
      </c>
      <c r="V19" s="257">
        <f t="shared" si="5"/>
        <v>2042</v>
      </c>
      <c r="W19" s="258">
        <v>9.8828886320909692E-3</v>
      </c>
      <c r="X19" s="257">
        <v>573</v>
      </c>
      <c r="Z19" s="224"/>
    </row>
    <row r="20" spans="2:28" x14ac:dyDescent="0.25">
      <c r="B20" s="303" t="s">
        <v>35</v>
      </c>
      <c r="C20" s="219"/>
      <c r="D20" s="253">
        <v>80184</v>
      </c>
      <c r="E20" s="254">
        <v>80673</v>
      </c>
      <c r="F20" s="254">
        <v>77385</v>
      </c>
      <c r="G20" s="254">
        <v>77804</v>
      </c>
      <c r="H20" s="254">
        <v>79633</v>
      </c>
      <c r="I20" s="254">
        <v>83919</v>
      </c>
      <c r="J20" s="257">
        <v>84329</v>
      </c>
      <c r="L20" s="222"/>
      <c r="M20" s="256">
        <v>6.0984735109248511E-3</v>
      </c>
      <c r="N20" s="257">
        <v>489</v>
      </c>
      <c r="O20" s="258">
        <v>-4.0757130638503614E-2</v>
      </c>
      <c r="P20" s="257">
        <v>-3288</v>
      </c>
      <c r="Q20" s="258">
        <f t="shared" si="0"/>
        <v>5.414486011500852E-3</v>
      </c>
      <c r="R20" s="257">
        <f t="shared" si="1"/>
        <v>419</v>
      </c>
      <c r="S20" s="258">
        <f t="shared" si="2"/>
        <v>2.3507788802632268E-2</v>
      </c>
      <c r="T20" s="257">
        <f t="shared" si="3"/>
        <v>1829</v>
      </c>
      <c r="U20" s="258">
        <f t="shared" si="4"/>
        <v>5.3821908002963603E-2</v>
      </c>
      <c r="V20" s="257">
        <f t="shared" si="5"/>
        <v>4286</v>
      </c>
      <c r="W20" s="258">
        <v>1.2061350871297671E-2</v>
      </c>
      <c r="X20" s="257">
        <v>1005</v>
      </c>
      <c r="Z20" s="224"/>
    </row>
    <row r="21" spans="2:28" x14ac:dyDescent="0.25">
      <c r="B21" s="303" t="s">
        <v>42</v>
      </c>
      <c r="C21" s="219"/>
      <c r="D21" s="253">
        <v>215222</v>
      </c>
      <c r="E21" s="254">
        <v>228990</v>
      </c>
      <c r="F21" s="254">
        <v>223671</v>
      </c>
      <c r="G21" s="254">
        <v>216089</v>
      </c>
      <c r="H21" s="254">
        <v>224953</v>
      </c>
      <c r="I21" s="254">
        <v>237216</v>
      </c>
      <c r="J21" s="257">
        <v>253141</v>
      </c>
      <c r="L21" s="222"/>
      <c r="M21" s="256">
        <v>6.397115536515785E-2</v>
      </c>
      <c r="N21" s="257">
        <v>13768</v>
      </c>
      <c r="O21" s="258">
        <v>-2.3228088562819327E-2</v>
      </c>
      <c r="P21" s="257">
        <v>-5319</v>
      </c>
      <c r="Q21" s="258">
        <f t="shared" si="0"/>
        <v>-3.3898001976116698E-2</v>
      </c>
      <c r="R21" s="257">
        <f t="shared" si="1"/>
        <v>-7582</v>
      </c>
      <c r="S21" s="258">
        <f t="shared" si="2"/>
        <v>4.1020135222061382E-2</v>
      </c>
      <c r="T21" s="257">
        <f t="shared" si="3"/>
        <v>8864</v>
      </c>
      <c r="U21" s="258">
        <f t="shared" si="4"/>
        <v>5.4513609509541983E-2</v>
      </c>
      <c r="V21" s="257">
        <f t="shared" si="5"/>
        <v>12263</v>
      </c>
      <c r="W21" s="258">
        <v>8.0990712074303417E-2</v>
      </c>
      <c r="X21" s="257">
        <v>18966</v>
      </c>
      <c r="Z21" s="224"/>
    </row>
    <row r="22" spans="2:28" x14ac:dyDescent="0.25">
      <c r="B22" s="303" t="s">
        <v>43</v>
      </c>
      <c r="C22" s="219"/>
      <c r="D22" s="253">
        <v>44249</v>
      </c>
      <c r="E22" s="254">
        <v>53719</v>
      </c>
      <c r="F22" s="254">
        <v>52094</v>
      </c>
      <c r="G22" s="254">
        <v>54205</v>
      </c>
      <c r="H22" s="254">
        <v>55440</v>
      </c>
      <c r="I22" s="254">
        <v>62760</v>
      </c>
      <c r="J22" s="257">
        <v>65981</v>
      </c>
      <c r="L22" s="222"/>
      <c r="M22" s="256">
        <v>0.21401613595787472</v>
      </c>
      <c r="N22" s="257">
        <v>9470</v>
      </c>
      <c r="O22" s="258">
        <v>-3.0250004653846863E-2</v>
      </c>
      <c r="P22" s="257">
        <v>-1625</v>
      </c>
      <c r="Q22" s="258">
        <f t="shared" si="0"/>
        <v>4.0522900909893744E-2</v>
      </c>
      <c r="R22" s="257">
        <f t="shared" si="1"/>
        <v>2111</v>
      </c>
      <c r="S22" s="258">
        <f t="shared" si="2"/>
        <v>2.2783876026196914E-2</v>
      </c>
      <c r="T22" s="257">
        <f t="shared" si="3"/>
        <v>1235</v>
      </c>
      <c r="U22" s="258">
        <f t="shared" si="4"/>
        <v>0.13203463203463195</v>
      </c>
      <c r="V22" s="257">
        <f t="shared" si="5"/>
        <v>7320</v>
      </c>
      <c r="W22" s="258">
        <v>9.2255992583763824E-2</v>
      </c>
      <c r="X22" s="257">
        <v>5573</v>
      </c>
      <c r="Z22" s="224"/>
    </row>
    <row r="23" spans="2:28" x14ac:dyDescent="0.25">
      <c r="B23" s="303" t="s">
        <v>44</v>
      </c>
      <c r="C23" s="219"/>
      <c r="D23" s="253">
        <v>20012</v>
      </c>
      <c r="E23" s="254">
        <v>20052</v>
      </c>
      <c r="F23" s="254">
        <v>19700</v>
      </c>
      <c r="G23" s="254">
        <v>20426</v>
      </c>
      <c r="H23" s="254">
        <v>21291</v>
      </c>
      <c r="I23" s="254">
        <v>22108</v>
      </c>
      <c r="J23" s="257">
        <v>21790</v>
      </c>
      <c r="K23" s="304"/>
      <c r="L23" s="219"/>
      <c r="M23" s="256">
        <v>1.9988007195681501E-3</v>
      </c>
      <c r="N23" s="257">
        <v>40</v>
      </c>
      <c r="O23" s="258">
        <v>-1.7554358667464576E-2</v>
      </c>
      <c r="P23" s="257">
        <v>-352</v>
      </c>
      <c r="Q23" s="258">
        <f t="shared" si="0"/>
        <v>3.6852791878172697E-2</v>
      </c>
      <c r="R23" s="257">
        <f t="shared" si="1"/>
        <v>726</v>
      </c>
      <c r="S23" s="258">
        <f t="shared" si="2"/>
        <v>4.2347987858611491E-2</v>
      </c>
      <c r="T23" s="257">
        <f t="shared" si="3"/>
        <v>865</v>
      </c>
      <c r="U23" s="258">
        <f t="shared" si="4"/>
        <v>3.8373021464468637E-2</v>
      </c>
      <c r="V23" s="257">
        <f t="shared" si="5"/>
        <v>817</v>
      </c>
      <c r="W23" s="258">
        <v>-3.211451117126618E-4</v>
      </c>
      <c r="X23" s="257">
        <v>-7</v>
      </c>
      <c r="Z23" s="224"/>
    </row>
    <row r="24" spans="2:28" x14ac:dyDescent="0.25">
      <c r="B24" s="303" t="s">
        <v>45</v>
      </c>
      <c r="C24" s="219"/>
      <c r="D24" s="253">
        <v>102813</v>
      </c>
      <c r="E24" s="254">
        <v>106366</v>
      </c>
      <c r="F24" s="254">
        <v>105906</v>
      </c>
      <c r="G24" s="254">
        <v>107110</v>
      </c>
      <c r="H24" s="254">
        <v>108983</v>
      </c>
      <c r="I24" s="254">
        <v>114252</v>
      </c>
      <c r="J24" s="257">
        <v>116122</v>
      </c>
      <c r="K24" s="304"/>
      <c r="L24" s="219"/>
      <c r="M24" s="256">
        <v>3.455788664857562E-2</v>
      </c>
      <c r="N24" s="257">
        <v>3553</v>
      </c>
      <c r="O24" s="258">
        <v>-4.3246902205591464E-3</v>
      </c>
      <c r="P24" s="257">
        <v>-460</v>
      </c>
      <c r="Q24" s="258">
        <f t="shared" si="0"/>
        <v>1.1368572130002086E-2</v>
      </c>
      <c r="R24" s="257">
        <f t="shared" si="1"/>
        <v>1204</v>
      </c>
      <c r="S24" s="258">
        <f t="shared" si="2"/>
        <v>1.7486695920082118E-2</v>
      </c>
      <c r="T24" s="257">
        <f t="shared" si="3"/>
        <v>1873</v>
      </c>
      <c r="U24" s="258">
        <f t="shared" si="4"/>
        <v>4.8346989897506853E-2</v>
      </c>
      <c r="V24" s="257">
        <f t="shared" si="5"/>
        <v>5269</v>
      </c>
      <c r="W24" s="258">
        <v>3.6692497232439392E-2</v>
      </c>
      <c r="X24" s="257">
        <v>4110</v>
      </c>
      <c r="Z24" s="224"/>
    </row>
    <row r="25" spans="2:28" x14ac:dyDescent="0.25">
      <c r="B25" s="303" t="s">
        <v>46</v>
      </c>
      <c r="C25" s="219"/>
      <c r="D25" s="253">
        <v>15257</v>
      </c>
      <c r="E25" s="254">
        <v>15375</v>
      </c>
      <c r="F25" s="254">
        <v>14687</v>
      </c>
      <c r="G25" s="254">
        <v>15454</v>
      </c>
      <c r="H25" s="254">
        <v>14358</v>
      </c>
      <c r="I25" s="254">
        <v>14631</v>
      </c>
      <c r="J25" s="257">
        <v>14871</v>
      </c>
      <c r="L25" s="222"/>
      <c r="M25" s="256">
        <v>7.7341548141836025E-3</v>
      </c>
      <c r="N25" s="257">
        <v>118</v>
      </c>
      <c r="O25" s="258">
        <v>-4.4747967479674799E-2</v>
      </c>
      <c r="P25" s="257">
        <v>-688</v>
      </c>
      <c r="Q25" s="258">
        <f t="shared" si="0"/>
        <v>5.2223054401852043E-2</v>
      </c>
      <c r="R25" s="257">
        <f t="shared" si="1"/>
        <v>767</v>
      </c>
      <c r="S25" s="258">
        <f t="shared" si="2"/>
        <v>-7.0920150122945502E-2</v>
      </c>
      <c r="T25" s="257">
        <f t="shared" si="3"/>
        <v>-1096</v>
      </c>
      <c r="U25" s="258">
        <f t="shared" si="4"/>
        <v>1.901379022147931E-2</v>
      </c>
      <c r="V25" s="257">
        <f t="shared" si="5"/>
        <v>273</v>
      </c>
      <c r="W25" s="258">
        <v>1.8980402905303562E-2</v>
      </c>
      <c r="X25" s="257">
        <v>277</v>
      </c>
      <c r="Z25" s="224"/>
    </row>
    <row r="26" spans="2:28" x14ac:dyDescent="0.25">
      <c r="B26" s="305" t="s">
        <v>1</v>
      </c>
      <c r="C26" s="219"/>
      <c r="D26" s="260">
        <v>4359</v>
      </c>
      <c r="E26" s="261">
        <v>4461</v>
      </c>
      <c r="F26" s="261">
        <v>4491</v>
      </c>
      <c r="G26" s="261">
        <v>4622</v>
      </c>
      <c r="H26" s="261">
        <v>4953</v>
      </c>
      <c r="I26" s="261">
        <v>5237</v>
      </c>
      <c r="J26" s="265">
        <v>5498</v>
      </c>
      <c r="L26" s="222"/>
      <c r="M26" s="264">
        <v>2.33998623537508E-2</v>
      </c>
      <c r="N26" s="265">
        <v>102</v>
      </c>
      <c r="O26" s="266">
        <v>6.7249495628782796E-3</v>
      </c>
      <c r="P26" s="265">
        <v>30</v>
      </c>
      <c r="Q26" s="266">
        <f t="shared" si="0"/>
        <v>2.9169450011133469E-2</v>
      </c>
      <c r="R26" s="265">
        <f t="shared" si="1"/>
        <v>131</v>
      </c>
      <c r="S26" s="266">
        <f>H26/G26-1</f>
        <v>7.1614019904803206E-2</v>
      </c>
      <c r="T26" s="265">
        <f t="shared" si="3"/>
        <v>331</v>
      </c>
      <c r="U26" s="266">
        <f t="shared" si="4"/>
        <v>5.7338986472844633E-2</v>
      </c>
      <c r="V26" s="265">
        <f t="shared" si="5"/>
        <v>284</v>
      </c>
      <c r="W26" s="266">
        <v>7.0691333982473292E-2</v>
      </c>
      <c r="X26" s="265">
        <v>363</v>
      </c>
      <c r="Z26" s="224"/>
      <c r="AA26" s="224"/>
      <c r="AB26" s="286"/>
    </row>
    <row r="27" spans="2:28" x14ac:dyDescent="0.25">
      <c r="B27" s="235" t="s">
        <v>0</v>
      </c>
      <c r="C27" s="219"/>
      <c r="D27" s="1228">
        <f>SUM(D9:D26)</f>
        <v>1767186</v>
      </c>
      <c r="E27" s="306">
        <f>SUM(E9:E26)</f>
        <v>1894744</v>
      </c>
      <c r="F27" s="307">
        <f>SUM(F9:F26)</f>
        <v>1850950</v>
      </c>
      <c r="G27" s="306">
        <v>1892604</v>
      </c>
      <c r="H27" s="307">
        <v>1982018</v>
      </c>
      <c r="I27" s="306">
        <v>2061372</v>
      </c>
      <c r="J27" s="306">
        <f>SUM(J9:J26)</f>
        <v>2121851</v>
      </c>
      <c r="K27" s="308"/>
      <c r="L27" s="222"/>
      <c r="M27" s="240">
        <f>E27/D27-1</f>
        <v>7.2181422894930236E-2</v>
      </c>
      <c r="N27" s="241">
        <f>E27-D27</f>
        <v>127558</v>
      </c>
      <c r="O27" s="242">
        <f>F27/E27-1</f>
        <v>-2.3113412682663204E-2</v>
      </c>
      <c r="P27" s="243">
        <f>F27-E27</f>
        <v>-43794</v>
      </c>
      <c r="Q27" s="242">
        <f t="shared" si="0"/>
        <v>2.250411950619946E-2</v>
      </c>
      <c r="R27" s="237">
        <f t="shared" si="1"/>
        <v>41654</v>
      </c>
      <c r="S27" s="242">
        <f>H27/G27-1</f>
        <v>4.7243903109155383E-2</v>
      </c>
      <c r="T27" s="243">
        <f>H27-G27</f>
        <v>89414</v>
      </c>
      <c r="U27" s="309">
        <f t="shared" si="4"/>
        <v>4.003697241901949E-2</v>
      </c>
      <c r="V27" s="237">
        <f t="shared" si="5"/>
        <v>79354</v>
      </c>
      <c r="W27" s="242">
        <v>2.7949397309025237E-2</v>
      </c>
      <c r="X27" s="243">
        <v>57692</v>
      </c>
    </row>
    <row r="28" spans="2:28" x14ac:dyDescent="0.2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63"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200-000002000000}">
          <x14:colorSeries rgb="FF376092"/>
          <x14:colorNegative rgb="FFD00000"/>
          <x14:colorAxis rgb="FF000000"/>
          <x14:colorMarkers rgb="FFD00000"/>
          <x14:colorFirst rgb="FFD00000"/>
          <x14:colorLast rgb="FFD00000"/>
          <x14:colorHigh rgb="FFD00000"/>
          <x14:colorLow rgb="FFD00000"/>
          <x14:sparklines>
            <x14:sparkline>
              <xm:f>EVO_sol!D9:J9</xm:f>
              <xm:sqref>K9</xm:sqref>
            </x14:sparkline>
            <x14:sparkline>
              <xm:f>EVO_sol!D10:J10</xm:f>
              <xm:sqref>K10</xm:sqref>
            </x14:sparkline>
            <x14:sparkline>
              <xm:f>EVO_sol!D11:J11</xm:f>
              <xm:sqref>K11</xm:sqref>
            </x14:sparkline>
            <x14:sparkline>
              <xm:f>EVO_sol!D12:J12</xm:f>
              <xm:sqref>K12</xm:sqref>
            </x14:sparkline>
            <x14:sparkline>
              <xm:f>EVO_sol!D13:J13</xm:f>
              <xm:sqref>K13</xm:sqref>
            </x14:sparkline>
            <x14:sparkline>
              <xm:f>EVO_sol!D14:J14</xm:f>
              <xm:sqref>K14</xm:sqref>
            </x14:sparkline>
            <x14:sparkline>
              <xm:f>EVO_sol!D15:J15</xm:f>
              <xm:sqref>K15</xm:sqref>
            </x14:sparkline>
            <x14:sparkline>
              <xm:f>EVO_sol!D16:J16</xm:f>
              <xm:sqref>K16</xm:sqref>
            </x14:sparkline>
            <x14:sparkline>
              <xm:f>EVO_sol!D17:J17</xm:f>
              <xm:sqref>K17</xm:sqref>
            </x14:sparkline>
            <x14:sparkline>
              <xm:f>EVO_sol!D18:J18</xm:f>
              <xm:sqref>K18</xm:sqref>
            </x14:sparkline>
            <x14:sparkline>
              <xm:f>EVO_sol!D19:J19</xm:f>
              <xm:sqref>K19</xm:sqref>
            </x14:sparkline>
            <x14:sparkline>
              <xm:f>EVO_sol!D20:J20</xm:f>
              <xm:sqref>K20</xm:sqref>
            </x14:sparkline>
            <x14:sparkline>
              <xm:f>EVO_sol!D21:J21</xm:f>
              <xm:sqref>K21</xm:sqref>
            </x14:sparkline>
            <x14:sparkline>
              <xm:f>EVO_sol!D22:J22</xm:f>
              <xm:sqref>K22</xm:sqref>
            </x14:sparkline>
            <x14:sparkline>
              <xm:f>EVO_sol!D23:J23</xm:f>
              <xm:sqref>K23</xm:sqref>
            </x14:sparkline>
            <x14:sparkline>
              <xm:f>EVO_sol!D24:J24</xm:f>
              <xm:sqref>K24</xm:sqref>
            </x14:sparkline>
            <x14:sparkline>
              <xm:f>EVO_sol!D25:J25</xm:f>
              <xm:sqref>K25</xm:sqref>
            </x14:sparkline>
            <x14:sparkline>
              <xm:f>EVO_sol!D26:J26</xm:f>
              <xm:sqref>K26</xm:sqref>
            </x14:sparkline>
            <x14:sparkline>
              <xm:f>EVO_sol!D27:J27</xm:f>
              <xm:sqref>K27</xm:sqref>
            </x14:sparkline>
          </x14:sparklines>
        </x14:sparklineGroup>
      </x14:sparklineGroup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53">
    <tabColor theme="0"/>
    <pageSetUpPr fitToPage="1"/>
  </sheetPr>
  <dimension ref="A1:AX48"/>
  <sheetViews>
    <sheetView showGridLines="0" topLeftCell="A9" zoomScale="84" zoomScaleNormal="84" workbookViewId="0">
      <selection activeCell="AG44" sqref="AG44"/>
    </sheetView>
  </sheetViews>
  <sheetFormatPr baseColWidth="10" defaultColWidth="11.42578125" defaultRowHeight="15.75" x14ac:dyDescent="0.2"/>
  <cols>
    <col min="1" max="1" width="1.140625" style="339" customWidth="1"/>
    <col min="2" max="2" width="28.7109375" style="339" customWidth="1"/>
    <col min="3" max="3" width="0.5703125" style="339" customWidth="1"/>
    <col min="4" max="4" width="11.85546875" style="339" customWidth="1"/>
    <col min="5" max="5" width="7.7109375" style="339" customWidth="1"/>
    <col min="6" max="6" width="0.42578125" style="339" customWidth="1"/>
    <col min="7" max="7" width="12.42578125" style="339" customWidth="1"/>
    <col min="8" max="8" width="6.28515625" style="339" customWidth="1"/>
    <col min="9" max="9" width="0.42578125" style="339" customWidth="1"/>
    <col min="10" max="10" width="10.85546875" style="339" customWidth="1"/>
    <col min="11" max="11" width="6.28515625" style="339" customWidth="1"/>
    <col min="12" max="12" width="0.42578125" style="339" customWidth="1"/>
    <col min="13" max="13" width="11.85546875" style="339" customWidth="1"/>
    <col min="14" max="14" width="6.28515625" style="339" customWidth="1"/>
    <col min="15" max="15" width="0.7109375" style="442" customWidth="1"/>
    <col min="16" max="16" width="10.140625" style="339" bestFit="1" customWidth="1"/>
    <col min="17" max="17" width="8.5703125" style="339" customWidth="1"/>
    <col min="18" max="18" width="0.42578125" style="339" customWidth="1"/>
    <col min="19" max="19" width="8.42578125" style="339" bestFit="1" customWidth="1"/>
    <col min="20" max="20" width="7.85546875" style="339" bestFit="1" customWidth="1"/>
    <col min="21" max="21" width="0.42578125" style="339" customWidth="1"/>
    <col min="22" max="22" width="8.42578125" style="339" bestFit="1" customWidth="1"/>
    <col min="23" max="23" width="7.7109375" style="339" bestFit="1" customWidth="1"/>
    <col min="24" max="24" width="0.42578125" style="339" customWidth="1"/>
    <col min="25" max="25" width="8.42578125" style="339" bestFit="1" customWidth="1"/>
    <col min="26" max="26" width="7.7109375" style="337" bestFit="1" customWidth="1"/>
    <col min="27" max="27" width="11.42578125" style="337"/>
    <col min="28" max="30" width="2.42578125" style="337" bestFit="1" customWidth="1"/>
    <col min="31" max="31" width="13" style="337" bestFit="1" customWidth="1"/>
    <col min="32" max="32" width="3.42578125" style="337" bestFit="1" customWidth="1"/>
    <col min="33" max="33" width="3.85546875" style="337" customWidth="1"/>
    <col min="34" max="36" width="2.42578125" style="337" bestFit="1" customWidth="1"/>
    <col min="37" max="37" width="8.42578125" style="337" bestFit="1" customWidth="1"/>
    <col min="38" max="38" width="3.42578125" style="337" bestFit="1" customWidth="1"/>
    <col min="39" max="39" width="3.5703125" style="337" customWidth="1"/>
    <col min="40" max="42" width="2.42578125" style="337" bestFit="1" customWidth="1"/>
    <col min="43" max="43" width="8.42578125" style="337" bestFit="1" customWidth="1"/>
    <col min="44" max="44" width="4.140625" style="337" bestFit="1" customWidth="1"/>
    <col min="45" max="45" width="3.28515625" style="337" customWidth="1"/>
    <col min="46" max="46" width="4.28515625" style="337" bestFit="1" customWidth="1"/>
    <col min="47" max="47" width="2.42578125" style="337" bestFit="1" customWidth="1"/>
    <col min="48" max="48" width="4.28515625" style="337" bestFit="1" customWidth="1"/>
    <col min="49" max="49" width="8.42578125" style="337" bestFit="1" customWidth="1"/>
    <col min="50" max="50" width="4.28515625" style="337" bestFit="1" customWidth="1"/>
    <col min="51" max="16384" width="11.42578125" style="339"/>
  </cols>
  <sheetData>
    <row r="1" spans="1:50" s="310" customFormat="1" ht="15" customHeight="1" x14ac:dyDescent="0.2">
      <c r="B1" s="311"/>
      <c r="C1" s="312"/>
      <c r="F1" s="312"/>
      <c r="I1" s="312"/>
      <c r="O1" s="435"/>
      <c r="R1" s="312"/>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row>
    <row r="2" spans="1:50" s="314" customFormat="1" ht="43.5" customHeight="1" x14ac:dyDescent="0.2">
      <c r="B2" s="1549"/>
      <c r="C2" s="1549"/>
      <c r="D2" s="1549"/>
      <c r="E2" s="1549"/>
      <c r="F2" s="1549"/>
      <c r="G2" s="1549"/>
      <c r="H2" s="1549"/>
      <c r="I2" s="1549"/>
      <c r="O2" s="436"/>
      <c r="Z2" s="511"/>
      <c r="AA2" s="511"/>
      <c r="AB2" s="511"/>
      <c r="AC2" s="511"/>
      <c r="AD2" s="511"/>
      <c r="AE2" s="511"/>
      <c r="AF2" s="511"/>
      <c r="AG2" s="511"/>
      <c r="AH2" s="511"/>
      <c r="AI2" s="511"/>
      <c r="AJ2" s="511"/>
      <c r="AK2" s="511"/>
      <c r="AL2" s="511"/>
      <c r="AM2" s="511"/>
      <c r="AN2" s="511"/>
      <c r="AO2" s="511"/>
      <c r="AP2" s="511"/>
      <c r="AQ2" s="511"/>
      <c r="AR2" s="511"/>
      <c r="AS2" s="511"/>
      <c r="AT2" s="511"/>
      <c r="AU2" s="511"/>
      <c r="AV2" s="511"/>
      <c r="AW2" s="511"/>
      <c r="AX2" s="511"/>
    </row>
    <row r="3" spans="1:50" s="315" customFormat="1" ht="4.5" customHeight="1" x14ac:dyDescent="0.2">
      <c r="B3" s="1550"/>
      <c r="C3" s="1550"/>
      <c r="D3" s="1550"/>
      <c r="E3" s="1550"/>
      <c r="F3" s="1550"/>
      <c r="G3" s="1550"/>
      <c r="H3" s="1550"/>
      <c r="I3" s="1550"/>
      <c r="O3" s="436"/>
      <c r="Z3" s="511"/>
      <c r="AA3" s="511"/>
      <c r="AB3" s="511"/>
      <c r="AC3" s="511"/>
      <c r="AD3" s="511"/>
      <c r="AE3" s="511"/>
      <c r="AF3" s="511"/>
      <c r="AG3" s="511"/>
      <c r="AH3" s="511"/>
      <c r="AI3" s="511"/>
      <c r="AJ3" s="511"/>
      <c r="AK3" s="511"/>
      <c r="AL3" s="511"/>
      <c r="AM3" s="511"/>
      <c r="AN3" s="511"/>
      <c r="AO3" s="511"/>
      <c r="AP3" s="511"/>
      <c r="AQ3" s="511"/>
      <c r="AR3" s="511"/>
      <c r="AS3" s="511"/>
      <c r="AT3" s="511"/>
      <c r="AU3" s="511"/>
      <c r="AV3" s="511"/>
      <c r="AW3" s="511"/>
      <c r="AX3" s="511"/>
    </row>
    <row r="4" spans="1:50" s="315" customFormat="1" ht="37.5" customHeight="1" x14ac:dyDescent="0.2">
      <c r="A4" s="1472" t="s">
        <v>426</v>
      </c>
      <c r="B4" s="1472"/>
      <c r="C4" s="1472"/>
      <c r="D4" s="1472"/>
      <c r="E4" s="1472"/>
      <c r="F4" s="1472"/>
      <c r="G4" s="1472"/>
      <c r="H4" s="1472"/>
      <c r="I4" s="1472"/>
      <c r="J4" s="1472"/>
      <c r="K4" s="1472"/>
      <c r="L4" s="1472"/>
      <c r="M4" s="1472"/>
      <c r="N4" s="1472"/>
      <c r="O4" s="1472"/>
      <c r="P4" s="1472"/>
      <c r="Q4" s="1472"/>
      <c r="R4" s="1472"/>
      <c r="S4" s="1472"/>
      <c r="T4" s="1472"/>
      <c r="U4" s="1472"/>
      <c r="V4" s="1472"/>
      <c r="W4" s="1472"/>
      <c r="X4" s="1472"/>
      <c r="Y4" s="1472"/>
      <c r="Z4" s="1472"/>
      <c r="AA4" s="511"/>
      <c r="AB4" s="511"/>
      <c r="AC4" s="511"/>
      <c r="AD4" s="511"/>
      <c r="AE4" s="511"/>
      <c r="AF4" s="511"/>
      <c r="AG4" s="511"/>
      <c r="AH4" s="511"/>
      <c r="AI4" s="511"/>
      <c r="AJ4" s="511"/>
      <c r="AK4" s="511"/>
      <c r="AL4" s="511"/>
      <c r="AM4" s="511"/>
      <c r="AN4" s="511"/>
      <c r="AO4" s="511"/>
      <c r="AP4" s="511"/>
      <c r="AQ4" s="511"/>
      <c r="AR4" s="511"/>
      <c r="AS4" s="511"/>
      <c r="AT4" s="511"/>
      <c r="AU4" s="511"/>
      <c r="AV4" s="511"/>
      <c r="AW4" s="511"/>
      <c r="AX4" s="511"/>
    </row>
    <row r="5" spans="1:50" s="315" customFormat="1" ht="17.25" customHeight="1" x14ac:dyDescent="0.2">
      <c r="B5" s="1415" t="str">
        <f>porsaad!$B$6</f>
        <v>Situación a 31 de julio de 2024</v>
      </c>
      <c r="C5" s="1415"/>
      <c r="D5" s="1415"/>
      <c r="E5" s="1415"/>
      <c r="F5" s="1415"/>
      <c r="G5" s="1415"/>
      <c r="H5" s="1415"/>
      <c r="I5" s="1415"/>
      <c r="J5" s="1415"/>
      <c r="K5" s="1415"/>
      <c r="L5" s="1415"/>
      <c r="M5" s="1415"/>
      <c r="N5" s="1415"/>
      <c r="O5" s="1415"/>
      <c r="P5" s="1415"/>
      <c r="Q5" s="1415"/>
      <c r="R5" s="1415"/>
      <c r="S5" s="1415"/>
      <c r="T5" s="1415"/>
      <c r="U5" s="1415"/>
      <c r="V5" s="1415"/>
      <c r="W5" s="1415"/>
      <c r="X5" s="1415"/>
      <c r="Y5" s="1415"/>
      <c r="Z5" s="1415"/>
      <c r="AA5" s="511"/>
      <c r="AB5" s="511"/>
      <c r="AC5" s="511"/>
      <c r="AD5" s="511"/>
      <c r="AE5" s="511"/>
      <c r="AF5" s="511"/>
      <c r="AG5" s="511"/>
      <c r="AH5" s="511"/>
      <c r="AI5" s="511"/>
      <c r="AJ5" s="511"/>
      <c r="AK5" s="511"/>
      <c r="AL5" s="511"/>
      <c r="AM5" s="511"/>
      <c r="AN5" s="511"/>
      <c r="AO5" s="511"/>
      <c r="AP5" s="511"/>
      <c r="AQ5" s="511"/>
      <c r="AR5" s="511"/>
      <c r="AS5" s="511"/>
      <c r="AT5" s="511"/>
      <c r="AU5" s="511"/>
      <c r="AV5" s="511"/>
      <c r="AW5" s="511"/>
      <c r="AX5" s="511"/>
    </row>
    <row r="6" spans="1:50" s="511" customFormat="1" ht="6" customHeight="1" x14ac:dyDescent="0.2"/>
    <row r="7" spans="1:50" s="513" customFormat="1" ht="12.75" customHeight="1" x14ac:dyDescent="0.2">
      <c r="A7" s="512"/>
      <c r="B7" s="1551" t="s">
        <v>12</v>
      </c>
      <c r="D7" s="1552" t="s">
        <v>478</v>
      </c>
      <c r="E7" s="1552"/>
      <c r="G7" s="1552"/>
      <c r="H7" s="1552"/>
      <c r="J7" s="1552"/>
      <c r="K7" s="1552"/>
      <c r="M7" s="1552"/>
      <c r="N7" s="1552"/>
      <c r="P7" s="1552" t="s">
        <v>179</v>
      </c>
      <c r="Q7" s="1552"/>
      <c r="S7" s="1552"/>
      <c r="T7" s="1552"/>
      <c r="V7" s="1552"/>
      <c r="W7" s="1552"/>
      <c r="Y7" s="1552"/>
      <c r="Z7" s="1552"/>
      <c r="AA7" s="512"/>
      <c r="AB7" s="512"/>
      <c r="AI7" s="514"/>
    </row>
    <row r="8" spans="1:50" s="513" customFormat="1" ht="37.5" customHeight="1" x14ac:dyDescent="0.2">
      <c r="A8" s="512"/>
      <c r="B8" s="1551"/>
      <c r="D8" s="1552"/>
      <c r="E8" s="1552"/>
      <c r="G8" s="1552" t="s">
        <v>169</v>
      </c>
      <c r="H8" s="1552"/>
      <c r="J8" s="1552" t="s">
        <v>175</v>
      </c>
      <c r="K8" s="1552"/>
      <c r="M8" s="1552" t="s">
        <v>170</v>
      </c>
      <c r="N8" s="1552"/>
      <c r="P8" s="1552"/>
      <c r="Q8" s="1552"/>
      <c r="S8" s="1552" t="s">
        <v>180</v>
      </c>
      <c r="T8" s="1552"/>
      <c r="V8" s="1552" t="s">
        <v>181</v>
      </c>
      <c r="W8" s="1552"/>
      <c r="Y8" s="1552" t="s">
        <v>182</v>
      </c>
      <c r="Z8" s="1552"/>
      <c r="AA8" s="512"/>
      <c r="AB8" s="512"/>
      <c r="AI8" s="514"/>
    </row>
    <row r="9" spans="1:50" s="325" customFormat="1" ht="36.75" customHeight="1" x14ac:dyDescent="0.2">
      <c r="A9" s="889"/>
      <c r="B9" s="1551"/>
      <c r="D9" s="889" t="s">
        <v>9</v>
      </c>
      <c r="E9" s="889" t="s">
        <v>10</v>
      </c>
      <c r="G9" s="889" t="s">
        <v>9</v>
      </c>
      <c r="H9" s="324" t="s">
        <v>10</v>
      </c>
      <c r="J9" s="889" t="s">
        <v>9</v>
      </c>
      <c r="K9" s="324" t="s">
        <v>10</v>
      </c>
      <c r="M9" s="889" t="s">
        <v>9</v>
      </c>
      <c r="N9" s="324" t="s">
        <v>10</v>
      </c>
      <c r="P9" s="889" t="s">
        <v>9</v>
      </c>
      <c r="Q9" s="889" t="s">
        <v>111</v>
      </c>
      <c r="S9" s="889" t="s">
        <v>9</v>
      </c>
      <c r="T9" s="324" t="s">
        <v>111</v>
      </c>
      <c r="V9" s="889" t="s">
        <v>9</v>
      </c>
      <c r="W9" s="324" t="s">
        <v>10</v>
      </c>
      <c r="Y9" s="889" t="s">
        <v>9</v>
      </c>
      <c r="Z9" s="516" t="s">
        <v>10</v>
      </c>
      <c r="AA9" s="516"/>
      <c r="AB9" s="517"/>
      <c r="AC9" s="518"/>
      <c r="AD9" s="518"/>
      <c r="AE9" s="518"/>
      <c r="AF9" s="518"/>
      <c r="AG9" s="515"/>
      <c r="AH9" s="515"/>
      <c r="AI9" s="515"/>
      <c r="AJ9" s="515"/>
      <c r="AK9" s="515"/>
      <c r="AL9" s="515"/>
      <c r="AM9" s="515"/>
      <c r="AN9" s="515"/>
      <c r="AO9" s="515"/>
      <c r="AP9" s="515"/>
      <c r="AQ9" s="515"/>
      <c r="AR9" s="515"/>
      <c r="AS9" s="515"/>
      <c r="AT9" s="515"/>
      <c r="AU9" s="515"/>
      <c r="AV9" s="515"/>
      <c r="AW9" s="515"/>
      <c r="AX9" s="515"/>
    </row>
    <row r="10" spans="1:50" s="329" customFormat="1" ht="4.5" customHeight="1" x14ac:dyDescent="0.2">
      <c r="A10" s="348"/>
      <c r="B10" s="319"/>
      <c r="D10" s="319"/>
      <c r="E10" s="319"/>
      <c r="G10" s="319"/>
      <c r="H10" s="319"/>
      <c r="J10" s="319"/>
      <c r="K10" s="319"/>
      <c r="M10" s="319"/>
      <c r="N10" s="319"/>
      <c r="P10" s="319"/>
      <c r="Q10" s="319"/>
      <c r="S10" s="319"/>
      <c r="T10" s="319"/>
      <c r="V10" s="319"/>
      <c r="W10" s="319"/>
      <c r="Y10" s="319"/>
      <c r="Z10" s="512"/>
      <c r="AA10" s="512"/>
      <c r="AB10" s="517"/>
      <c r="AC10" s="518"/>
      <c r="AD10" s="518"/>
      <c r="AE10" s="518"/>
      <c r="AF10" s="518"/>
      <c r="AG10" s="396"/>
      <c r="AH10" s="396"/>
      <c r="AI10" s="396"/>
      <c r="AJ10" s="396"/>
      <c r="AK10" s="396"/>
      <c r="AL10" s="396"/>
      <c r="AM10" s="396"/>
      <c r="AN10" s="396"/>
      <c r="AO10" s="396"/>
      <c r="AP10" s="396"/>
      <c r="AQ10" s="396"/>
      <c r="AR10" s="396"/>
      <c r="AS10" s="396"/>
      <c r="AT10" s="396"/>
      <c r="AU10" s="396"/>
      <c r="AV10" s="396"/>
      <c r="AW10" s="396"/>
      <c r="AX10" s="396"/>
    </row>
    <row r="11" spans="1:50" s="329" customFormat="1" ht="18" customHeight="1" x14ac:dyDescent="0.15">
      <c r="A11" s="348"/>
      <c r="B11" s="526" t="s">
        <v>8</v>
      </c>
      <c r="C11" s="527"/>
      <c r="D11" s="528">
        <f>G11+J11+M11</f>
        <v>8584147</v>
      </c>
      <c r="E11" s="529">
        <f t="shared" ref="E11:E28" si="0">D11*100/$D$30</f>
        <v>17.851892595752791</v>
      </c>
      <c r="F11" s="527"/>
      <c r="G11" s="530">
        <f>'20pobl'!J12</f>
        <v>7016107</v>
      </c>
      <c r="H11" s="531">
        <f>G11*100/$G$30</f>
        <v>18.27226113308949</v>
      </c>
      <c r="I11" s="527"/>
      <c r="J11" s="530">
        <f>'20pobl'!Q12</f>
        <v>1145951</v>
      </c>
      <c r="K11" s="531">
        <f>J11*100/$J$30</f>
        <v>16.812853785592029</v>
      </c>
      <c r="L11" s="527"/>
      <c r="M11" s="530">
        <f>'20pobl'!X12</f>
        <v>422089</v>
      </c>
      <c r="N11" s="531">
        <f t="shared" ref="N11:N28" si="1">M11*100/$M$30</f>
        <v>14.697439354507576</v>
      </c>
      <c r="O11" s="527"/>
      <c r="P11" s="532">
        <f>S11+V11+Y11</f>
        <v>287223</v>
      </c>
      <c r="Q11" s="533">
        <f>P11*100/D11</f>
        <v>3.3459701936604769</v>
      </c>
      <c r="R11" s="527"/>
      <c r="S11" s="530">
        <f>'44apbpcasaad'!G12</f>
        <v>87631</v>
      </c>
      <c r="T11" s="534">
        <f>S11*100/G11</f>
        <v>1.2489974853576207</v>
      </c>
      <c r="U11" s="527"/>
      <c r="V11" s="530">
        <f>'44apbpcasaad'!J12</f>
        <v>59061</v>
      </c>
      <c r="W11" s="534">
        <f>V11*100/J11</f>
        <v>5.153885288288941</v>
      </c>
      <c r="X11" s="527"/>
      <c r="Y11" s="530">
        <f>'44apbpcasaad'!M12</f>
        <v>140531</v>
      </c>
      <c r="Z11" s="520">
        <f>Y11*100/M11</f>
        <v>33.294163079350561</v>
      </c>
      <c r="AA11" s="521"/>
      <c r="AB11" s="522">
        <f t="shared" ref="AB11:AB28" si="2">_xlfn.RANK.EQ(Q11,Q$11:Q$30,0)</f>
        <v>4</v>
      </c>
      <c r="AC11" s="522">
        <v>1</v>
      </c>
      <c r="AD11" s="522">
        <f>MATCH(AC11,AB$11:AB$30,0)</f>
        <v>7</v>
      </c>
      <c r="AE11" s="523" t="str">
        <f t="shared" ref="AE11:AE29" si="3">INDEX(B$11:B$30,AD11,1)</f>
        <v>Castilla y León</v>
      </c>
      <c r="AF11" s="524">
        <f t="shared" ref="AF11:AF29" si="4">INDEX(Q$11:Q$30,AD11,1)</f>
        <v>5.243354562208463</v>
      </c>
      <c r="AG11" s="396"/>
      <c r="AH11" s="522">
        <f>_xlfn.RANK.EQ(T11,T$11:T$30,0)</f>
        <v>3</v>
      </c>
      <c r="AI11" s="522">
        <v>1</v>
      </c>
      <c r="AJ11" s="522">
        <f>MATCH(AI11,AH$11:AH$30,0)</f>
        <v>7</v>
      </c>
      <c r="AK11" s="523" t="str">
        <f>INDEX(B$11:B$30,AJ11,1)</f>
        <v>Castilla y León</v>
      </c>
      <c r="AL11" s="524">
        <f>INDEX(T$11:T$30,AJ11,1)</f>
        <v>1.472297492763472</v>
      </c>
      <c r="AM11" s="396"/>
      <c r="AN11" s="522">
        <f>_xlfn.RANK.EQ(W11,W$11:W$30,0)</f>
        <v>2</v>
      </c>
      <c r="AO11" s="522">
        <v>1</v>
      </c>
      <c r="AP11" s="522">
        <f>MATCH(AO11,AN$11:AN$30,0)</f>
        <v>7</v>
      </c>
      <c r="AQ11" s="523" t="str">
        <f>INDEX(B$11:B$30,AP11,1)</f>
        <v>Castilla y León</v>
      </c>
      <c r="AR11" s="524">
        <f>INDEX(W$11:W$30,AP11,1)</f>
        <v>5.2080891185548444</v>
      </c>
      <c r="AS11" s="396"/>
      <c r="AT11" s="522">
        <f>_xlfn.RANK.EQ(Z11,Z$11:Z$30,0)</f>
        <v>3</v>
      </c>
      <c r="AU11" s="522">
        <v>1</v>
      </c>
      <c r="AV11" s="522">
        <f>MATCH(AU11,AT$11:AT$30,0)</f>
        <v>7</v>
      </c>
      <c r="AW11" s="523" t="str">
        <f>INDEX(B$11:B$30,AV11,1)</f>
        <v>Castilla y León</v>
      </c>
      <c r="AX11" s="524">
        <f>INDEX(Z$11:Z$30,AV11,1)</f>
        <v>35.71149290462062</v>
      </c>
    </row>
    <row r="12" spans="1:50" s="329" customFormat="1" ht="18" customHeight="1" x14ac:dyDescent="0.15">
      <c r="A12" s="348"/>
      <c r="B12" s="526" t="s">
        <v>7</v>
      </c>
      <c r="C12" s="527"/>
      <c r="D12" s="528">
        <f t="shared" ref="D12:D28" si="5">G12+J12+M12</f>
        <v>1341289</v>
      </c>
      <c r="E12" s="529">
        <f t="shared" si="0"/>
        <v>2.7893915572350596</v>
      </c>
      <c r="F12" s="527"/>
      <c r="G12" s="530">
        <f>'20pobl'!J13</f>
        <v>1044239</v>
      </c>
      <c r="H12" s="531">
        <f t="shared" ref="H12:H28" si="6">G12*100/$G$30</f>
        <v>2.7195434296193368</v>
      </c>
      <c r="I12" s="527"/>
      <c r="J12" s="530">
        <f>'20pobl'!Q13</f>
        <v>200993</v>
      </c>
      <c r="K12" s="531">
        <f t="shared" ref="K12:K28" si="7">J12*100/$J$30</f>
        <v>2.9488747083666742</v>
      </c>
      <c r="L12" s="527"/>
      <c r="M12" s="530">
        <f>'20pobl'!X13</f>
        <v>96057</v>
      </c>
      <c r="N12" s="531">
        <f t="shared" si="1"/>
        <v>3.3447730977967542</v>
      </c>
      <c r="O12" s="527"/>
      <c r="P12" s="532">
        <f t="shared" ref="P12:P28" si="8">S12+V12+Y12</f>
        <v>42372</v>
      </c>
      <c r="Q12" s="533">
        <f t="shared" ref="Q12:Q28" si="9">P12*100/D12</f>
        <v>3.1590507340327103</v>
      </c>
      <c r="R12" s="527"/>
      <c r="S12" s="530">
        <f>'44apbpcasaad'!G13</f>
        <v>8545</v>
      </c>
      <c r="T12" s="534">
        <f t="shared" ref="T12:T28" si="10">S12*100/G12</f>
        <v>0.81829925907766321</v>
      </c>
      <c r="U12" s="527"/>
      <c r="V12" s="530">
        <f>'44apbpcasaad'!J13</f>
        <v>7694</v>
      </c>
      <c r="W12" s="534">
        <f t="shared" ref="W12:W28" si="11">V12*100/J12</f>
        <v>3.8279940097416327</v>
      </c>
      <c r="X12" s="527"/>
      <c r="Y12" s="530">
        <f>'44apbpcasaad'!M13</f>
        <v>26133</v>
      </c>
      <c r="Z12" s="520">
        <f t="shared" ref="Z12:Z28" si="12">Y12*100/M12</f>
        <v>27.205721602798338</v>
      </c>
      <c r="AA12" s="521"/>
      <c r="AB12" s="522">
        <f t="shared" si="2"/>
        <v>5</v>
      </c>
      <c r="AC12" s="522">
        <v>2</v>
      </c>
      <c r="AD12" s="522">
        <f t="shared" ref="AD12:AD28" si="13">MATCH(AC12,AB$11:AB$30,0)</f>
        <v>8</v>
      </c>
      <c r="AE12" s="523" t="str">
        <f t="shared" si="3"/>
        <v>Castilla - La Mancha</v>
      </c>
      <c r="AF12" s="524">
        <f t="shared" si="4"/>
        <v>3.5494696476057128</v>
      </c>
      <c r="AG12" s="396"/>
      <c r="AH12" s="522">
        <f t="shared" ref="AH12:AH30" si="14">_xlfn.RANK.EQ(T12,T$11:T$30,0)</f>
        <v>16</v>
      </c>
      <c r="AI12" s="522">
        <v>2</v>
      </c>
      <c r="AJ12" s="522">
        <f t="shared" ref="AJ12:AJ28" si="15">MATCH(AI12,AH$11:AH$30,0)</f>
        <v>18</v>
      </c>
      <c r="AK12" s="523" t="str">
        <f t="shared" ref="AK12:AK29" si="16">INDEX(B$11:B$30,AJ12,1)</f>
        <v>Ceuta y Melilla</v>
      </c>
      <c r="AL12" s="524">
        <f t="shared" ref="AL12:AL29" si="17">INDEX(T$11:T$30,AJ12,1)</f>
        <v>1.3633997796389052</v>
      </c>
      <c r="AM12" s="396"/>
      <c r="AN12" s="522">
        <f t="shared" ref="AN12:AN30" si="18">_xlfn.RANK.EQ(W12,W$11:W$30,0)</f>
        <v>11</v>
      </c>
      <c r="AO12" s="522">
        <v>2</v>
      </c>
      <c r="AP12" s="522">
        <f t="shared" ref="AP12:AP28" si="19">MATCH(AO12,AN$11:AN$30,0)</f>
        <v>1</v>
      </c>
      <c r="AQ12" s="523" t="str">
        <f t="shared" ref="AQ12:AQ29" si="20">INDEX(B$11:B$30,AP12,1)</f>
        <v>Andalucía</v>
      </c>
      <c r="AR12" s="524">
        <f t="shared" ref="AR12:AR28" si="21">INDEX(W$11:W$30,AP12,1)</f>
        <v>5.153885288288941</v>
      </c>
      <c r="AS12" s="396"/>
      <c r="AT12" s="522">
        <f t="shared" ref="AT12:AT30" si="22">_xlfn.RANK.EQ(Z12,Z$11:Z$30,0)</f>
        <v>10</v>
      </c>
      <c r="AU12" s="522">
        <v>2</v>
      </c>
      <c r="AV12" s="522">
        <f t="shared" ref="AV12:AV28" si="23">MATCH(AU12,AT$11:AT$30,0)</f>
        <v>8</v>
      </c>
      <c r="AW12" s="523" t="str">
        <f t="shared" ref="AW12:AW29" si="24">INDEX(B$11:B$30,AV12,1)</f>
        <v>Castilla - La Mancha</v>
      </c>
      <c r="AX12" s="524">
        <f t="shared" ref="AX12:AX29" si="25">INDEX(Z$11:Z$30,AV12,1)</f>
        <v>33.658000396928387</v>
      </c>
    </row>
    <row r="13" spans="1:50" s="329" customFormat="1" ht="18" customHeight="1" x14ac:dyDescent="0.15">
      <c r="A13" s="348"/>
      <c r="B13" s="526" t="s">
        <v>37</v>
      </c>
      <c r="C13" s="527"/>
      <c r="D13" s="528">
        <f t="shared" si="5"/>
        <v>1006060</v>
      </c>
      <c r="E13" s="529">
        <f t="shared" si="0"/>
        <v>2.0922375938905815</v>
      </c>
      <c r="F13" s="527"/>
      <c r="G13" s="530">
        <f>'20pobl'!J14</f>
        <v>728875</v>
      </c>
      <c r="H13" s="531">
        <f t="shared" si="6"/>
        <v>1.8982313601232994</v>
      </c>
      <c r="I13" s="527"/>
      <c r="J13" s="530">
        <f>'20pobl'!Q14</f>
        <v>193292</v>
      </c>
      <c r="K13" s="531">
        <f t="shared" si="7"/>
        <v>2.8358892604698234</v>
      </c>
      <c r="L13" s="527"/>
      <c r="M13" s="530">
        <f>'20pobl'!X14</f>
        <v>83893</v>
      </c>
      <c r="N13" s="531">
        <f t="shared" si="1"/>
        <v>2.9212139614339727</v>
      </c>
      <c r="O13" s="527"/>
      <c r="P13" s="532">
        <f t="shared" si="8"/>
        <v>31687</v>
      </c>
      <c r="Q13" s="533">
        <f t="shared" si="9"/>
        <v>3.149613343140568</v>
      </c>
      <c r="R13" s="527"/>
      <c r="S13" s="530">
        <f>'44apbpcasaad'!G14</f>
        <v>7692</v>
      </c>
      <c r="T13" s="534">
        <f t="shared" si="10"/>
        <v>1.0553249871377122</v>
      </c>
      <c r="U13" s="527"/>
      <c r="V13" s="530">
        <f>'44apbpcasaad'!J14</f>
        <v>6518</v>
      </c>
      <c r="W13" s="534">
        <f t="shared" si="11"/>
        <v>3.3721002421207293</v>
      </c>
      <c r="X13" s="527"/>
      <c r="Y13" s="530">
        <f>'44apbpcasaad'!M14</f>
        <v>17477</v>
      </c>
      <c r="Z13" s="520">
        <f t="shared" si="12"/>
        <v>20.832489003850142</v>
      </c>
      <c r="AA13" s="521">
        <f ca="1">_xlfn.SHEETS()</f>
        <v>92</v>
      </c>
      <c r="AB13" s="522">
        <f t="shared" si="2"/>
        <v>6</v>
      </c>
      <c r="AC13" s="522">
        <v>3</v>
      </c>
      <c r="AD13" s="522">
        <f t="shared" si="13"/>
        <v>11</v>
      </c>
      <c r="AE13" s="523" t="str">
        <f t="shared" si="3"/>
        <v>Extremadura</v>
      </c>
      <c r="AF13" s="525">
        <f t="shared" si="4"/>
        <v>3.423768810952418</v>
      </c>
      <c r="AG13" s="396"/>
      <c r="AH13" s="522">
        <f t="shared" si="14"/>
        <v>7</v>
      </c>
      <c r="AI13" s="522">
        <v>3</v>
      </c>
      <c r="AJ13" s="522">
        <f t="shared" si="15"/>
        <v>1</v>
      </c>
      <c r="AK13" s="523" t="str">
        <f t="shared" si="16"/>
        <v>Andalucía</v>
      </c>
      <c r="AL13" s="524">
        <f t="shared" si="17"/>
        <v>1.2489974853576207</v>
      </c>
      <c r="AM13" s="396"/>
      <c r="AN13" s="522">
        <f t="shared" si="18"/>
        <v>16</v>
      </c>
      <c r="AO13" s="522">
        <v>3</v>
      </c>
      <c r="AP13" s="522">
        <f t="shared" si="19"/>
        <v>8</v>
      </c>
      <c r="AQ13" s="523" t="str">
        <f t="shared" si="20"/>
        <v>Castilla - La Mancha</v>
      </c>
      <c r="AR13" s="524">
        <f t="shared" si="21"/>
        <v>4.743444391617599</v>
      </c>
      <c r="AS13" s="396"/>
      <c r="AT13" s="522">
        <f t="shared" si="22"/>
        <v>17</v>
      </c>
      <c r="AU13" s="522">
        <v>3</v>
      </c>
      <c r="AV13" s="522">
        <f t="shared" si="23"/>
        <v>1</v>
      </c>
      <c r="AW13" s="523" t="str">
        <f t="shared" si="24"/>
        <v>Andalucía</v>
      </c>
      <c r="AX13" s="524">
        <f t="shared" si="25"/>
        <v>33.294163079350561</v>
      </c>
    </row>
    <row r="14" spans="1:50" s="329" customFormat="1" ht="18" customHeight="1" x14ac:dyDescent="0.15">
      <c r="A14" s="348"/>
      <c r="B14" s="526" t="s">
        <v>38</v>
      </c>
      <c r="C14" s="527"/>
      <c r="D14" s="528">
        <f t="shared" si="5"/>
        <v>1209906</v>
      </c>
      <c r="E14" s="529">
        <f t="shared" si="0"/>
        <v>2.516162871273858</v>
      </c>
      <c r="F14" s="527"/>
      <c r="G14" s="530">
        <f>'20pobl'!J15</f>
        <v>1010320</v>
      </c>
      <c r="H14" s="531">
        <f t="shared" si="6"/>
        <v>2.6312071449285157</v>
      </c>
      <c r="I14" s="527"/>
      <c r="J14" s="530">
        <f>'20pobl'!Q15</f>
        <v>147036</v>
      </c>
      <c r="K14" s="531">
        <f t="shared" si="7"/>
        <v>2.1572429966187991</v>
      </c>
      <c r="L14" s="527"/>
      <c r="M14" s="530">
        <f>'20pobl'!X15</f>
        <v>52550</v>
      </c>
      <c r="N14" s="531">
        <f t="shared" si="1"/>
        <v>1.8298283965689064</v>
      </c>
      <c r="O14" s="527"/>
      <c r="P14" s="532">
        <f t="shared" si="8"/>
        <v>30585</v>
      </c>
      <c r="Q14" s="533">
        <f t="shared" si="9"/>
        <v>2.5278823313546672</v>
      </c>
      <c r="R14" s="527"/>
      <c r="S14" s="530">
        <f>'44apbpcasaad'!G15</f>
        <v>8227</v>
      </c>
      <c r="T14" s="534">
        <f t="shared" si="10"/>
        <v>0.81429646052735771</v>
      </c>
      <c r="U14" s="527"/>
      <c r="V14" s="530">
        <f>'44apbpcasaad'!J15</f>
        <v>6573</v>
      </c>
      <c r="W14" s="534">
        <f t="shared" si="11"/>
        <v>4.470333795805109</v>
      </c>
      <c r="X14" s="527"/>
      <c r="Y14" s="530">
        <f>'44apbpcasaad'!M15</f>
        <v>15785</v>
      </c>
      <c r="Z14" s="520">
        <f t="shared" si="12"/>
        <v>30.038058991436728</v>
      </c>
      <c r="AA14" s="1327"/>
      <c r="AB14" s="522">
        <f t="shared" si="2"/>
        <v>16</v>
      </c>
      <c r="AC14" s="522">
        <v>4</v>
      </c>
      <c r="AD14" s="522">
        <f t="shared" si="13"/>
        <v>1</v>
      </c>
      <c r="AE14" s="523" t="str">
        <f t="shared" si="3"/>
        <v>Andalucía</v>
      </c>
      <c r="AF14" s="524">
        <f t="shared" si="4"/>
        <v>3.3459701936604769</v>
      </c>
      <c r="AG14" s="396"/>
      <c r="AH14" s="522">
        <f t="shared" si="14"/>
        <v>17</v>
      </c>
      <c r="AI14" s="522">
        <v>4</v>
      </c>
      <c r="AJ14" s="522">
        <f t="shared" si="15"/>
        <v>14</v>
      </c>
      <c r="AK14" s="523" t="str">
        <f t="shared" si="16"/>
        <v>Murcia, Región de</v>
      </c>
      <c r="AL14" s="524">
        <f t="shared" si="17"/>
        <v>1.2321663678826291</v>
      </c>
      <c r="AM14" s="396"/>
      <c r="AN14" s="522">
        <f t="shared" si="18"/>
        <v>5</v>
      </c>
      <c r="AO14" s="522">
        <v>4</v>
      </c>
      <c r="AP14" s="522">
        <f t="shared" si="19"/>
        <v>14</v>
      </c>
      <c r="AQ14" s="523" t="str">
        <f t="shared" si="20"/>
        <v>Murcia, Región de</v>
      </c>
      <c r="AR14" s="524">
        <f t="shared" si="21"/>
        <v>4.7048435923309784</v>
      </c>
      <c r="AS14" s="396"/>
      <c r="AT14" s="522">
        <f t="shared" si="22"/>
        <v>4</v>
      </c>
      <c r="AU14" s="522">
        <v>4</v>
      </c>
      <c r="AV14" s="522">
        <f t="shared" si="23"/>
        <v>4</v>
      </c>
      <c r="AW14" s="523" t="str">
        <f t="shared" si="24"/>
        <v>Balears, Illes</v>
      </c>
      <c r="AX14" s="524">
        <f t="shared" si="25"/>
        <v>30.038058991436728</v>
      </c>
    </row>
    <row r="15" spans="1:50" s="329" customFormat="1" ht="18" customHeight="1" x14ac:dyDescent="0.15">
      <c r="A15" s="348"/>
      <c r="B15" s="526" t="s">
        <v>6</v>
      </c>
      <c r="C15" s="527"/>
      <c r="D15" s="528">
        <f t="shared" si="5"/>
        <v>2213016</v>
      </c>
      <c r="E15" s="529">
        <f t="shared" si="0"/>
        <v>4.6022655418974603</v>
      </c>
      <c r="F15" s="527"/>
      <c r="G15" s="530">
        <f>'20pobl'!J16</f>
        <v>1826469</v>
      </c>
      <c r="H15" s="531">
        <f t="shared" si="6"/>
        <v>4.7567288411497755</v>
      </c>
      <c r="I15" s="527"/>
      <c r="J15" s="530">
        <f>'20pobl'!Q16</f>
        <v>288173</v>
      </c>
      <c r="K15" s="531">
        <f t="shared" si="7"/>
        <v>4.2279386413166113</v>
      </c>
      <c r="L15" s="527"/>
      <c r="M15" s="530">
        <f>'20pobl'!X16</f>
        <v>98374</v>
      </c>
      <c r="N15" s="531">
        <f t="shared" si="1"/>
        <v>3.4254526866616479</v>
      </c>
      <c r="O15" s="527"/>
      <c r="P15" s="532">
        <f t="shared" si="8"/>
        <v>42857</v>
      </c>
      <c r="Q15" s="533">
        <f t="shared" si="9"/>
        <v>1.9365878963369447</v>
      </c>
      <c r="R15" s="527"/>
      <c r="S15" s="530">
        <f>'44apbpcasaad'!G16</f>
        <v>16920</v>
      </c>
      <c r="T15" s="534">
        <f t="shared" si="10"/>
        <v>0.92637761713995692</v>
      </c>
      <c r="U15" s="527"/>
      <c r="V15" s="530">
        <f>'44apbpcasaad'!J16</f>
        <v>8599</v>
      </c>
      <c r="W15" s="534">
        <f t="shared" si="11"/>
        <v>2.9839714338262087</v>
      </c>
      <c r="X15" s="527"/>
      <c r="Y15" s="530">
        <f>'44apbpcasaad'!M16</f>
        <v>17338</v>
      </c>
      <c r="Z15" s="520">
        <f t="shared" si="12"/>
        <v>17.624575599243702</v>
      </c>
      <c r="AA15" s="521"/>
      <c r="AB15" s="522">
        <f t="shared" si="2"/>
        <v>19</v>
      </c>
      <c r="AC15" s="522">
        <v>5</v>
      </c>
      <c r="AD15" s="522">
        <f t="shared" si="13"/>
        <v>2</v>
      </c>
      <c r="AE15" s="523" t="str">
        <f t="shared" si="3"/>
        <v>Aragón</v>
      </c>
      <c r="AF15" s="524">
        <f t="shared" si="4"/>
        <v>3.1590507340327103</v>
      </c>
      <c r="AG15" s="396"/>
      <c r="AH15" s="522">
        <f t="shared" si="14"/>
        <v>13</v>
      </c>
      <c r="AI15" s="522">
        <v>5</v>
      </c>
      <c r="AJ15" s="522">
        <f t="shared" si="15"/>
        <v>11</v>
      </c>
      <c r="AK15" s="523" t="str">
        <f t="shared" si="16"/>
        <v>Extremadura</v>
      </c>
      <c r="AL15" s="524">
        <f t="shared" si="17"/>
        <v>1.0807740895758575</v>
      </c>
      <c r="AM15" s="396"/>
      <c r="AN15" s="522">
        <f t="shared" si="18"/>
        <v>17</v>
      </c>
      <c r="AO15" s="522">
        <v>5</v>
      </c>
      <c r="AP15" s="522">
        <f t="shared" si="19"/>
        <v>4</v>
      </c>
      <c r="AQ15" s="523" t="str">
        <f t="shared" si="20"/>
        <v>Balears, Illes</v>
      </c>
      <c r="AR15" s="524">
        <f t="shared" si="21"/>
        <v>4.470333795805109</v>
      </c>
      <c r="AS15" s="396"/>
      <c r="AT15" s="522">
        <f t="shared" si="22"/>
        <v>18</v>
      </c>
      <c r="AU15" s="522">
        <v>5</v>
      </c>
      <c r="AV15" s="522">
        <f t="shared" si="23"/>
        <v>10</v>
      </c>
      <c r="AW15" s="523" t="str">
        <f t="shared" si="24"/>
        <v>Comunitat Valenciana</v>
      </c>
      <c r="AX15" s="524">
        <f t="shared" si="25"/>
        <v>28.701010750775001</v>
      </c>
    </row>
    <row r="16" spans="1:50" s="329" customFormat="1" ht="18" customHeight="1" x14ac:dyDescent="0.15">
      <c r="A16" s="348"/>
      <c r="B16" s="526" t="s">
        <v>5</v>
      </c>
      <c r="C16" s="527"/>
      <c r="D16" s="535">
        <f t="shared" si="5"/>
        <v>588387</v>
      </c>
      <c r="E16" s="529">
        <f t="shared" si="0"/>
        <v>1.2236302021315801</v>
      </c>
      <c r="F16" s="527"/>
      <c r="G16" s="536">
        <f>'20pobl'!J17</f>
        <v>450214</v>
      </c>
      <c r="H16" s="531">
        <f t="shared" si="6"/>
        <v>1.1725060313037916</v>
      </c>
      <c r="I16" s="527"/>
      <c r="J16" s="536">
        <f>'20pobl'!Q17</f>
        <v>97495</v>
      </c>
      <c r="K16" s="531">
        <f t="shared" si="7"/>
        <v>1.4304007586941283</v>
      </c>
      <c r="L16" s="527"/>
      <c r="M16" s="536">
        <f>'20pobl'!X17</f>
        <v>40678</v>
      </c>
      <c r="N16" s="531">
        <f t="shared" si="1"/>
        <v>1.4164369080043762</v>
      </c>
      <c r="O16" s="527"/>
      <c r="P16" s="536">
        <f t="shared" si="8"/>
        <v>17828</v>
      </c>
      <c r="Q16" s="533">
        <f t="shared" si="9"/>
        <v>3.0299785685271767</v>
      </c>
      <c r="R16" s="527"/>
      <c r="S16" s="536">
        <f>'44apbpcasaad'!G17</f>
        <v>4623</v>
      </c>
      <c r="T16" s="534">
        <f t="shared" si="10"/>
        <v>1.0268450114834278</v>
      </c>
      <c r="U16" s="527"/>
      <c r="V16" s="536">
        <f>'44apbpcasaad'!J17</f>
        <v>3779</v>
      </c>
      <c r="W16" s="534">
        <f t="shared" si="11"/>
        <v>3.8760962100620544</v>
      </c>
      <c r="X16" s="527"/>
      <c r="Y16" s="536">
        <f>'44apbpcasaad'!M17</f>
        <v>9426</v>
      </c>
      <c r="Z16" s="520">
        <f t="shared" si="12"/>
        <v>23.172230689807758</v>
      </c>
      <c r="AA16" s="521"/>
      <c r="AB16" s="522">
        <f t="shared" si="2"/>
        <v>9</v>
      </c>
      <c r="AC16" s="522">
        <v>6</v>
      </c>
      <c r="AD16" s="522">
        <f t="shared" si="13"/>
        <v>3</v>
      </c>
      <c r="AE16" s="523" t="str">
        <f t="shared" si="3"/>
        <v>Asturias, Principado de</v>
      </c>
      <c r="AF16" s="524">
        <f t="shared" si="4"/>
        <v>3.149613343140568</v>
      </c>
      <c r="AG16" s="396"/>
      <c r="AH16" s="522">
        <f t="shared" si="14"/>
        <v>10</v>
      </c>
      <c r="AI16" s="522">
        <v>6</v>
      </c>
      <c r="AJ16" s="522">
        <f t="shared" si="15"/>
        <v>12</v>
      </c>
      <c r="AK16" s="523" t="str">
        <f t="shared" si="16"/>
        <v>Galicia</v>
      </c>
      <c r="AL16" s="524">
        <f t="shared" si="17"/>
        <v>1.076493574515613</v>
      </c>
      <c r="AM16" s="396"/>
      <c r="AN16" s="522">
        <f t="shared" si="18"/>
        <v>10</v>
      </c>
      <c r="AO16" s="522">
        <v>6</v>
      </c>
      <c r="AP16" s="522">
        <f t="shared" si="19"/>
        <v>11</v>
      </c>
      <c r="AQ16" s="523" t="str">
        <f t="shared" si="20"/>
        <v>Extremadura</v>
      </c>
      <c r="AR16" s="524">
        <f t="shared" si="21"/>
        <v>4.2841331229962849</v>
      </c>
      <c r="AS16" s="396"/>
      <c r="AT16" s="522">
        <f t="shared" si="22"/>
        <v>15</v>
      </c>
      <c r="AU16" s="522">
        <v>6</v>
      </c>
      <c r="AV16" s="522">
        <f t="shared" si="23"/>
        <v>11</v>
      </c>
      <c r="AW16" s="523" t="str">
        <f t="shared" si="24"/>
        <v>Extremadura</v>
      </c>
      <c r="AX16" s="524">
        <f t="shared" si="25"/>
        <v>27.999288246485715</v>
      </c>
    </row>
    <row r="17" spans="1:50" s="329" customFormat="1" ht="18" customHeight="1" x14ac:dyDescent="0.15">
      <c r="A17" s="348"/>
      <c r="B17" s="526" t="s">
        <v>4</v>
      </c>
      <c r="C17" s="527"/>
      <c r="D17" s="528">
        <f t="shared" si="5"/>
        <v>2383703</v>
      </c>
      <c r="E17" s="529">
        <f t="shared" si="0"/>
        <v>4.9572322021248834</v>
      </c>
      <c r="F17" s="527"/>
      <c r="G17" s="530">
        <f>'20pobl'!J18</f>
        <v>1752567</v>
      </c>
      <c r="H17" s="531">
        <f t="shared" si="6"/>
        <v>4.5642636118912163</v>
      </c>
      <c r="I17" s="527"/>
      <c r="J17" s="530">
        <f>'20pobl'!Q18</f>
        <v>413741</v>
      </c>
      <c r="K17" s="531">
        <f t="shared" si="7"/>
        <v>6.0702132448111934</v>
      </c>
      <c r="L17" s="527"/>
      <c r="M17" s="530">
        <f>'20pobl'!X18</f>
        <v>217395</v>
      </c>
      <c r="N17" s="531">
        <f t="shared" si="1"/>
        <v>7.5698486065099413</v>
      </c>
      <c r="O17" s="527"/>
      <c r="P17" s="532">
        <f t="shared" si="8"/>
        <v>124986</v>
      </c>
      <c r="Q17" s="533">
        <f>P17*100/D17</f>
        <v>5.243354562208463</v>
      </c>
      <c r="R17" s="527"/>
      <c r="S17" s="530">
        <f>'44apbpcasaad'!G18</f>
        <v>25803</v>
      </c>
      <c r="T17" s="534">
        <f>S17*100/G17</f>
        <v>1.472297492763472</v>
      </c>
      <c r="U17" s="527"/>
      <c r="V17" s="530">
        <f>'44apbpcasaad'!J18</f>
        <v>21548</v>
      </c>
      <c r="W17" s="534">
        <f>V17*100/J17</f>
        <v>5.2080891185548444</v>
      </c>
      <c r="X17" s="527"/>
      <c r="Y17" s="530">
        <f>'44apbpcasaad'!M18</f>
        <v>77635</v>
      </c>
      <c r="Z17" s="520">
        <f>Y17*100/M17</f>
        <v>35.71149290462062</v>
      </c>
      <c r="AA17" s="521"/>
      <c r="AB17" s="522">
        <f t="shared" si="2"/>
        <v>1</v>
      </c>
      <c r="AC17" s="522">
        <v>7</v>
      </c>
      <c r="AD17" s="522">
        <f t="shared" si="13"/>
        <v>16</v>
      </c>
      <c r="AE17" s="523" t="str">
        <f t="shared" si="3"/>
        <v>País Vasco</v>
      </c>
      <c r="AF17" s="524">
        <f t="shared" si="4"/>
        <v>3.1365761525279496</v>
      </c>
      <c r="AG17" s="396"/>
      <c r="AH17" s="522">
        <f t="shared" si="14"/>
        <v>1</v>
      </c>
      <c r="AI17" s="522">
        <v>7</v>
      </c>
      <c r="AJ17" s="522">
        <f t="shared" si="15"/>
        <v>3</v>
      </c>
      <c r="AK17" s="523" t="str">
        <f t="shared" si="16"/>
        <v>Asturias, Principado de</v>
      </c>
      <c r="AL17" s="524">
        <f t="shared" si="17"/>
        <v>1.0553249871377122</v>
      </c>
      <c r="AM17" s="396"/>
      <c r="AN17" s="522">
        <f t="shared" si="18"/>
        <v>1</v>
      </c>
      <c r="AO17" s="522">
        <v>7</v>
      </c>
      <c r="AP17" s="522">
        <f t="shared" si="19"/>
        <v>10</v>
      </c>
      <c r="AQ17" s="523" t="str">
        <f t="shared" si="20"/>
        <v>Comunitat Valenciana</v>
      </c>
      <c r="AR17" s="524">
        <f t="shared" si="21"/>
        <v>4.2126322033269954</v>
      </c>
      <c r="AS17" s="396"/>
      <c r="AT17" s="522">
        <f t="shared" si="22"/>
        <v>1</v>
      </c>
      <c r="AU17" s="522">
        <v>7</v>
      </c>
      <c r="AV17" s="522">
        <f t="shared" si="23"/>
        <v>13</v>
      </c>
      <c r="AW17" s="523" t="str">
        <f t="shared" si="24"/>
        <v>Madrid, Comunidad de</v>
      </c>
      <c r="AX17" s="524">
        <f t="shared" si="25"/>
        <v>27.684245824329071</v>
      </c>
    </row>
    <row r="18" spans="1:50" s="329" customFormat="1" ht="18" customHeight="1" x14ac:dyDescent="0.15">
      <c r="A18" s="348"/>
      <c r="B18" s="526" t="s">
        <v>40</v>
      </c>
      <c r="C18" s="527"/>
      <c r="D18" s="528">
        <f t="shared" si="5"/>
        <v>2084086</v>
      </c>
      <c r="E18" s="529">
        <f t="shared" si="0"/>
        <v>4.3341382006053779</v>
      </c>
      <c r="F18" s="527"/>
      <c r="G18" s="530">
        <f>'20pobl'!J19</f>
        <v>1679650</v>
      </c>
      <c r="H18" s="531">
        <f t="shared" si="6"/>
        <v>4.3743636481304753</v>
      </c>
      <c r="I18" s="527"/>
      <c r="J18" s="530">
        <f>'20pobl'!Q19</f>
        <v>273430</v>
      </c>
      <c r="K18" s="531">
        <f t="shared" si="7"/>
        <v>4.0116362833964354</v>
      </c>
      <c r="L18" s="527"/>
      <c r="M18" s="530">
        <f>'20pobl'!X19</f>
        <v>131006</v>
      </c>
      <c r="N18" s="531">
        <f t="shared" si="1"/>
        <v>4.5617221488278998</v>
      </c>
      <c r="O18" s="527"/>
      <c r="P18" s="532">
        <f t="shared" si="8"/>
        <v>73974</v>
      </c>
      <c r="Q18" s="533">
        <f t="shared" si="9"/>
        <v>3.5494696476057128</v>
      </c>
      <c r="R18" s="527"/>
      <c r="S18" s="530">
        <f>'44apbpcasaad'!G19</f>
        <v>16910</v>
      </c>
      <c r="T18" s="534">
        <f t="shared" si="10"/>
        <v>1.00675736016432</v>
      </c>
      <c r="U18" s="527"/>
      <c r="V18" s="530">
        <f>'44apbpcasaad'!J19</f>
        <v>12970</v>
      </c>
      <c r="W18" s="534">
        <f t="shared" si="11"/>
        <v>4.743444391617599</v>
      </c>
      <c r="X18" s="527"/>
      <c r="Y18" s="530">
        <f>'44apbpcasaad'!M19</f>
        <v>44094</v>
      </c>
      <c r="Z18" s="520">
        <f t="shared" si="12"/>
        <v>33.658000396928387</v>
      </c>
      <c r="AA18" s="521"/>
      <c r="AB18" s="522">
        <f t="shared" si="2"/>
        <v>2</v>
      </c>
      <c r="AC18" s="522">
        <v>8</v>
      </c>
      <c r="AD18" s="522">
        <f t="shared" si="13"/>
        <v>20</v>
      </c>
      <c r="AE18" s="523" t="str">
        <f t="shared" si="3"/>
        <v>TOTAL</v>
      </c>
      <c r="AF18" s="524">
        <f t="shared" si="4"/>
        <v>3.0489112892383194</v>
      </c>
      <c r="AG18" s="396"/>
      <c r="AH18" s="522">
        <f t="shared" si="14"/>
        <v>11</v>
      </c>
      <c r="AI18" s="522">
        <v>8</v>
      </c>
      <c r="AJ18" s="522">
        <f t="shared" si="15"/>
        <v>16</v>
      </c>
      <c r="AK18" s="523" t="str">
        <f t="shared" si="16"/>
        <v>País Vasco</v>
      </c>
      <c r="AL18" s="524">
        <f t="shared" si="17"/>
        <v>1.039587089592455</v>
      </c>
      <c r="AM18" s="396"/>
      <c r="AN18" s="522">
        <f t="shared" si="18"/>
        <v>3</v>
      </c>
      <c r="AO18" s="522">
        <v>8</v>
      </c>
      <c r="AP18" s="522">
        <f t="shared" si="19"/>
        <v>20</v>
      </c>
      <c r="AQ18" s="523" t="str">
        <f t="shared" si="20"/>
        <v>TOTAL</v>
      </c>
      <c r="AR18" s="524">
        <f t="shared" si="21"/>
        <v>4.1291992484655777</v>
      </c>
      <c r="AS18" s="396"/>
      <c r="AT18" s="522">
        <f t="shared" si="22"/>
        <v>2</v>
      </c>
      <c r="AU18" s="522">
        <v>8</v>
      </c>
      <c r="AV18" s="522">
        <f t="shared" si="23"/>
        <v>20</v>
      </c>
      <c r="AW18" s="523" t="str">
        <f t="shared" si="24"/>
        <v>TOTAL</v>
      </c>
      <c r="AX18" s="524">
        <f t="shared" si="25"/>
        <v>27.50411406708001</v>
      </c>
    </row>
    <row r="19" spans="1:50" s="329" customFormat="1" ht="18" customHeight="1" x14ac:dyDescent="0.15">
      <c r="A19" s="348"/>
      <c r="B19" s="526" t="s">
        <v>41</v>
      </c>
      <c r="C19" s="527"/>
      <c r="D19" s="528">
        <f t="shared" si="5"/>
        <v>7901963</v>
      </c>
      <c r="E19" s="529">
        <f t="shared" si="0"/>
        <v>16.433198868986342</v>
      </c>
      <c r="F19" s="527"/>
      <c r="G19" s="530">
        <f>'20pobl'!J20</f>
        <v>6372799</v>
      </c>
      <c r="H19" s="531">
        <f t="shared" si="6"/>
        <v>16.596874516978087</v>
      </c>
      <c r="I19" s="527"/>
      <c r="J19" s="530">
        <f>'20pobl'!Q20</f>
        <v>1076178</v>
      </c>
      <c r="K19" s="531">
        <f t="shared" si="7"/>
        <v>15.789177164879527</v>
      </c>
      <c r="L19" s="527"/>
      <c r="M19" s="530">
        <f>'20pobl'!X20</f>
        <v>452986</v>
      </c>
      <c r="N19" s="531">
        <f t="shared" si="1"/>
        <v>15.773294881982162</v>
      </c>
      <c r="O19" s="527"/>
      <c r="P19" s="532">
        <f t="shared" si="8"/>
        <v>217728</v>
      </c>
      <c r="Q19" s="533">
        <f t="shared" si="9"/>
        <v>2.7553659767832372</v>
      </c>
      <c r="R19" s="527"/>
      <c r="S19" s="530">
        <f>'44apbpcasaad'!G20</f>
        <v>57219</v>
      </c>
      <c r="T19" s="534">
        <f t="shared" si="10"/>
        <v>0.89786293275529327</v>
      </c>
      <c r="U19" s="527"/>
      <c r="V19" s="530">
        <f>'44apbpcasaad'!J20</f>
        <v>43733</v>
      </c>
      <c r="W19" s="534">
        <f t="shared" si="11"/>
        <v>4.0637329512404081</v>
      </c>
      <c r="X19" s="527"/>
      <c r="Y19" s="530">
        <f>'44apbpcasaad'!M20</f>
        <v>116776</v>
      </c>
      <c r="Z19" s="520">
        <f t="shared" si="12"/>
        <v>25.779163152945124</v>
      </c>
      <c r="AA19" s="521"/>
      <c r="AB19" s="522">
        <f t="shared" si="2"/>
        <v>14</v>
      </c>
      <c r="AC19" s="522">
        <v>9</v>
      </c>
      <c r="AD19" s="522">
        <f t="shared" si="13"/>
        <v>6</v>
      </c>
      <c r="AE19" s="523" t="str">
        <f t="shared" si="3"/>
        <v>Cantabria</v>
      </c>
      <c r="AF19" s="524">
        <f t="shared" si="4"/>
        <v>3.0299785685271767</v>
      </c>
      <c r="AG19" s="396"/>
      <c r="AH19" s="522">
        <f t="shared" si="14"/>
        <v>14</v>
      </c>
      <c r="AI19" s="522">
        <v>9</v>
      </c>
      <c r="AJ19" s="522">
        <f t="shared" si="15"/>
        <v>20</v>
      </c>
      <c r="AK19" s="523" t="str">
        <f t="shared" si="16"/>
        <v>TOTAL</v>
      </c>
      <c r="AL19" s="524">
        <f t="shared" si="17"/>
        <v>1.0280828859419153</v>
      </c>
      <c r="AM19" s="396"/>
      <c r="AN19" s="522">
        <f t="shared" si="18"/>
        <v>9</v>
      </c>
      <c r="AO19" s="522">
        <v>9</v>
      </c>
      <c r="AP19" s="522">
        <f t="shared" si="19"/>
        <v>9</v>
      </c>
      <c r="AQ19" s="523" t="str">
        <f t="shared" si="20"/>
        <v>Cataluña</v>
      </c>
      <c r="AR19" s="524">
        <f t="shared" si="21"/>
        <v>4.0637329512404081</v>
      </c>
      <c r="AS19" s="396"/>
      <c r="AT19" s="522">
        <f t="shared" si="22"/>
        <v>12</v>
      </c>
      <c r="AU19" s="522">
        <v>9</v>
      </c>
      <c r="AV19" s="522">
        <f t="shared" si="23"/>
        <v>17</v>
      </c>
      <c r="AW19" s="523" t="str">
        <f t="shared" si="24"/>
        <v>Rioja, La</v>
      </c>
      <c r="AX19" s="524">
        <f t="shared" si="25"/>
        <v>27.364130434782609</v>
      </c>
    </row>
    <row r="20" spans="1:50" s="329" customFormat="1" ht="18" customHeight="1" x14ac:dyDescent="0.15">
      <c r="A20" s="348"/>
      <c r="B20" s="526" t="s">
        <v>3</v>
      </c>
      <c r="C20" s="527"/>
      <c r="D20" s="528">
        <f t="shared" si="5"/>
        <v>5216195</v>
      </c>
      <c r="E20" s="529">
        <f t="shared" si="0"/>
        <v>10.847781718847862</v>
      </c>
      <c r="F20" s="527"/>
      <c r="G20" s="530">
        <f>'20pobl'!J21</f>
        <v>4168661</v>
      </c>
      <c r="H20" s="531">
        <f t="shared" si="6"/>
        <v>10.856570797356136</v>
      </c>
      <c r="I20" s="527"/>
      <c r="J20" s="530">
        <f>'20pobl'!Q21</f>
        <v>755276</v>
      </c>
      <c r="K20" s="531">
        <f t="shared" si="7"/>
        <v>11.08105403788365</v>
      </c>
      <c r="L20" s="527"/>
      <c r="M20" s="530">
        <f>'20pobl'!X21</f>
        <v>292258</v>
      </c>
      <c r="N20" s="531">
        <f t="shared" si="1"/>
        <v>10.176631541854148</v>
      </c>
      <c r="O20" s="527"/>
      <c r="P20" s="532">
        <f t="shared" si="8"/>
        <v>157089</v>
      </c>
      <c r="Q20" s="533">
        <f t="shared" si="9"/>
        <v>3.0115630263055735</v>
      </c>
      <c r="R20" s="527"/>
      <c r="S20" s="530">
        <f>'44apbpcasaad'!G21</f>
        <v>41391</v>
      </c>
      <c r="T20" s="534">
        <f t="shared" si="10"/>
        <v>0.99290875415391178</v>
      </c>
      <c r="U20" s="527"/>
      <c r="V20" s="530">
        <f>'44apbpcasaad'!J21</f>
        <v>31817</v>
      </c>
      <c r="W20" s="534">
        <f t="shared" si="11"/>
        <v>4.2126322033269954</v>
      </c>
      <c r="X20" s="527"/>
      <c r="Y20" s="530">
        <f>'44apbpcasaad'!M21</f>
        <v>83881</v>
      </c>
      <c r="Z20" s="520">
        <f t="shared" si="12"/>
        <v>28.701010750775001</v>
      </c>
      <c r="AA20" s="521"/>
      <c r="AB20" s="522">
        <f t="shared" si="2"/>
        <v>10</v>
      </c>
      <c r="AC20" s="522">
        <v>10</v>
      </c>
      <c r="AD20" s="522">
        <f t="shared" si="13"/>
        <v>10</v>
      </c>
      <c r="AE20" s="523" t="str">
        <f t="shared" si="3"/>
        <v>Comunitat Valenciana</v>
      </c>
      <c r="AF20" s="525">
        <f t="shared" si="4"/>
        <v>3.0115630263055735</v>
      </c>
      <c r="AG20" s="396"/>
      <c r="AH20" s="522">
        <f t="shared" si="14"/>
        <v>12</v>
      </c>
      <c r="AI20" s="522">
        <v>10</v>
      </c>
      <c r="AJ20" s="522">
        <f t="shared" si="15"/>
        <v>6</v>
      </c>
      <c r="AK20" s="523" t="str">
        <f t="shared" si="16"/>
        <v>Cantabria</v>
      </c>
      <c r="AL20" s="524">
        <f t="shared" si="17"/>
        <v>1.0268450114834278</v>
      </c>
      <c r="AM20" s="396"/>
      <c r="AN20" s="522">
        <f t="shared" si="18"/>
        <v>7</v>
      </c>
      <c r="AO20" s="522">
        <v>10</v>
      </c>
      <c r="AP20" s="522">
        <f t="shared" si="19"/>
        <v>6</v>
      </c>
      <c r="AQ20" s="523" t="str">
        <f t="shared" si="20"/>
        <v>Cantabria</v>
      </c>
      <c r="AR20" s="524">
        <f t="shared" si="21"/>
        <v>3.8760962100620544</v>
      </c>
      <c r="AS20" s="396"/>
      <c r="AT20" s="522">
        <f t="shared" si="22"/>
        <v>5</v>
      </c>
      <c r="AU20" s="522">
        <v>10</v>
      </c>
      <c r="AV20" s="522">
        <f t="shared" si="23"/>
        <v>2</v>
      </c>
      <c r="AW20" s="523" t="str">
        <f t="shared" si="24"/>
        <v>Aragón</v>
      </c>
      <c r="AX20" s="524">
        <f t="shared" si="25"/>
        <v>27.205721602798338</v>
      </c>
    </row>
    <row r="21" spans="1:50" s="329" customFormat="1" ht="18" customHeight="1" x14ac:dyDescent="0.15">
      <c r="A21" s="348"/>
      <c r="B21" s="526" t="s">
        <v>2</v>
      </c>
      <c r="C21" s="527"/>
      <c r="D21" s="528">
        <f t="shared" si="5"/>
        <v>1054306</v>
      </c>
      <c r="E21" s="529">
        <f t="shared" si="0"/>
        <v>2.1925716643782711</v>
      </c>
      <c r="F21" s="527"/>
      <c r="G21" s="530">
        <f>'20pobl'!J22</f>
        <v>824039</v>
      </c>
      <c r="H21" s="531">
        <f t="shared" si="6"/>
        <v>2.1460698635083428</v>
      </c>
      <c r="I21" s="527"/>
      <c r="J21" s="530">
        <f>'20pobl'!Q22</f>
        <v>157208</v>
      </c>
      <c r="K21" s="531">
        <f t="shared" si="7"/>
        <v>2.3064817936590236</v>
      </c>
      <c r="L21" s="527"/>
      <c r="M21" s="530">
        <f>'20pobl'!X22</f>
        <v>73059</v>
      </c>
      <c r="N21" s="531">
        <f t="shared" si="1"/>
        <v>2.5439663715495286</v>
      </c>
      <c r="O21" s="527"/>
      <c r="P21" s="532">
        <f t="shared" si="8"/>
        <v>36097</v>
      </c>
      <c r="Q21" s="533">
        <f t="shared" si="9"/>
        <v>3.423768810952418</v>
      </c>
      <c r="R21" s="527"/>
      <c r="S21" s="530">
        <f>'44apbpcasaad'!G22</f>
        <v>8906</v>
      </c>
      <c r="T21" s="534">
        <f t="shared" si="10"/>
        <v>1.0807740895758575</v>
      </c>
      <c r="U21" s="527"/>
      <c r="V21" s="530">
        <f>'44apbpcasaad'!J22</f>
        <v>6735</v>
      </c>
      <c r="W21" s="534">
        <f t="shared" si="11"/>
        <v>4.2841331229962849</v>
      </c>
      <c r="X21" s="527"/>
      <c r="Y21" s="530">
        <f>'44apbpcasaad'!M22</f>
        <v>20456</v>
      </c>
      <c r="Z21" s="520">
        <f t="shared" si="12"/>
        <v>27.999288246485715</v>
      </c>
      <c r="AA21" s="521"/>
      <c r="AB21" s="522">
        <f t="shared" si="2"/>
        <v>3</v>
      </c>
      <c r="AC21" s="522">
        <v>11</v>
      </c>
      <c r="AD21" s="522">
        <f t="shared" si="13"/>
        <v>17</v>
      </c>
      <c r="AE21" s="523" t="str">
        <f t="shared" si="3"/>
        <v>Rioja, La</v>
      </c>
      <c r="AF21" s="524">
        <f t="shared" si="4"/>
        <v>2.8748115004871511</v>
      </c>
      <c r="AG21" s="396"/>
      <c r="AH21" s="522">
        <f t="shared" si="14"/>
        <v>5</v>
      </c>
      <c r="AI21" s="522">
        <v>11</v>
      </c>
      <c r="AJ21" s="522">
        <f t="shared" si="15"/>
        <v>8</v>
      </c>
      <c r="AK21" s="523" t="str">
        <f t="shared" si="16"/>
        <v>Castilla - La Mancha</v>
      </c>
      <c r="AL21" s="524">
        <f t="shared" si="17"/>
        <v>1.00675736016432</v>
      </c>
      <c r="AM21" s="396"/>
      <c r="AN21" s="522">
        <f t="shared" si="18"/>
        <v>6</v>
      </c>
      <c r="AO21" s="522">
        <v>11</v>
      </c>
      <c r="AP21" s="522">
        <f t="shared" si="19"/>
        <v>2</v>
      </c>
      <c r="AQ21" s="523" t="str">
        <f t="shared" si="20"/>
        <v>Aragón</v>
      </c>
      <c r="AR21" s="524">
        <f t="shared" si="21"/>
        <v>3.8279940097416327</v>
      </c>
      <c r="AS21" s="396"/>
      <c r="AT21" s="522">
        <f t="shared" si="22"/>
        <v>6</v>
      </c>
      <c r="AU21" s="522">
        <v>11</v>
      </c>
      <c r="AV21" s="522">
        <f t="shared" si="23"/>
        <v>14</v>
      </c>
      <c r="AW21" s="523" t="str">
        <f t="shared" si="24"/>
        <v>Murcia, Región de</v>
      </c>
      <c r="AX21" s="524">
        <f t="shared" si="25"/>
        <v>26.803068336395125</v>
      </c>
    </row>
    <row r="22" spans="1:50" s="329" customFormat="1" ht="18" customHeight="1" x14ac:dyDescent="0.15">
      <c r="A22" s="348"/>
      <c r="B22" s="526" t="s">
        <v>35</v>
      </c>
      <c r="C22" s="527"/>
      <c r="D22" s="528">
        <f t="shared" si="5"/>
        <v>2699424</v>
      </c>
      <c r="E22" s="529">
        <f t="shared" si="0"/>
        <v>5.6138166457770797</v>
      </c>
      <c r="F22" s="527"/>
      <c r="G22" s="530">
        <f>'20pobl'!J23</f>
        <v>1989422</v>
      </c>
      <c r="H22" s="531">
        <f t="shared" si="6"/>
        <v>5.181112301724184</v>
      </c>
      <c r="I22" s="527"/>
      <c r="J22" s="530">
        <f>'20pobl'!Q23</f>
        <v>473156</v>
      </c>
      <c r="K22" s="531">
        <f t="shared" si="7"/>
        <v>6.9419221640153745</v>
      </c>
      <c r="L22" s="527"/>
      <c r="M22" s="530">
        <f>'20pobl'!X23</f>
        <v>236846</v>
      </c>
      <c r="N22" s="531">
        <f t="shared" si="1"/>
        <v>8.2471462685777208</v>
      </c>
      <c r="O22" s="527"/>
      <c r="P22" s="532">
        <f t="shared" si="8"/>
        <v>75568</v>
      </c>
      <c r="Q22" s="533">
        <f t="shared" si="9"/>
        <v>2.7994120227129935</v>
      </c>
      <c r="R22" s="527"/>
      <c r="S22" s="530">
        <f>'44apbpcasaad'!G23</f>
        <v>21416</v>
      </c>
      <c r="T22" s="534">
        <f t="shared" si="10"/>
        <v>1.076493574515613</v>
      </c>
      <c r="U22" s="527"/>
      <c r="V22" s="530">
        <f>'44apbpcasaad'!J23</f>
        <v>13402</v>
      </c>
      <c r="W22" s="534">
        <f t="shared" si="11"/>
        <v>2.8324696294668144</v>
      </c>
      <c r="X22" s="527"/>
      <c r="Y22" s="530">
        <f>'44apbpcasaad'!M23</f>
        <v>40750</v>
      </c>
      <c r="Z22" s="520">
        <f t="shared" si="12"/>
        <v>17.205272624405733</v>
      </c>
      <c r="AA22" s="521"/>
      <c r="AB22" s="522">
        <f t="shared" si="2"/>
        <v>13</v>
      </c>
      <c r="AC22" s="522">
        <v>12</v>
      </c>
      <c r="AD22" s="522">
        <f t="shared" si="13"/>
        <v>14</v>
      </c>
      <c r="AE22" s="523" t="str">
        <f t="shared" si="3"/>
        <v>Murcia, Región de</v>
      </c>
      <c r="AF22" s="524">
        <f t="shared" si="4"/>
        <v>2.8153783096129903</v>
      </c>
      <c r="AG22" s="396"/>
      <c r="AH22" s="522">
        <f t="shared" si="14"/>
        <v>6</v>
      </c>
      <c r="AI22" s="522">
        <v>12</v>
      </c>
      <c r="AJ22" s="522">
        <f t="shared" si="15"/>
        <v>10</v>
      </c>
      <c r="AK22" s="523" t="str">
        <f t="shared" si="16"/>
        <v>Comunitat Valenciana</v>
      </c>
      <c r="AL22" s="524">
        <f t="shared" si="17"/>
        <v>0.99290875415391178</v>
      </c>
      <c r="AM22" s="396"/>
      <c r="AN22" s="522">
        <f t="shared" si="18"/>
        <v>19</v>
      </c>
      <c r="AO22" s="522">
        <v>12</v>
      </c>
      <c r="AP22" s="522">
        <f t="shared" si="19"/>
        <v>13</v>
      </c>
      <c r="AQ22" s="523" t="str">
        <f t="shared" si="20"/>
        <v>Madrid, Comunidad de</v>
      </c>
      <c r="AR22" s="524">
        <f t="shared" si="21"/>
        <v>3.6832474545066738</v>
      </c>
      <c r="AS22" s="396"/>
      <c r="AT22" s="522">
        <f t="shared" si="22"/>
        <v>19</v>
      </c>
      <c r="AU22" s="522">
        <v>12</v>
      </c>
      <c r="AV22" s="522">
        <f t="shared" si="23"/>
        <v>9</v>
      </c>
      <c r="AW22" s="523" t="str">
        <f t="shared" si="24"/>
        <v>Cataluña</v>
      </c>
      <c r="AX22" s="524">
        <f t="shared" si="25"/>
        <v>25.779163152945124</v>
      </c>
    </row>
    <row r="23" spans="1:50" s="329" customFormat="1" ht="18" customHeight="1" x14ac:dyDescent="0.15">
      <c r="A23" s="348"/>
      <c r="B23" s="526" t="s">
        <v>42</v>
      </c>
      <c r="C23" s="527"/>
      <c r="D23" s="528">
        <f t="shared" si="5"/>
        <v>6871903</v>
      </c>
      <c r="E23" s="529">
        <f t="shared" si="0"/>
        <v>14.291050034957625</v>
      </c>
      <c r="F23" s="527"/>
      <c r="G23" s="530">
        <f>'20pobl'!J24</f>
        <v>5605365</v>
      </c>
      <c r="H23" s="531">
        <f t="shared" si="6"/>
        <v>14.598222778854451</v>
      </c>
      <c r="I23" s="527"/>
      <c r="J23" s="530">
        <f>'20pobl'!Q24</f>
        <v>890790</v>
      </c>
      <c r="K23" s="531">
        <f t="shared" si="7"/>
        <v>13.069251672774424</v>
      </c>
      <c r="L23" s="527"/>
      <c r="M23" s="530">
        <f>'20pobl'!X24</f>
        <v>375748</v>
      </c>
      <c r="N23" s="531">
        <f t="shared" si="1"/>
        <v>13.083812756498068</v>
      </c>
      <c r="O23" s="527"/>
      <c r="P23" s="532">
        <f t="shared" si="8"/>
        <v>185725</v>
      </c>
      <c r="Q23" s="533">
        <f t="shared" si="9"/>
        <v>2.702672025492793</v>
      </c>
      <c r="R23" s="527"/>
      <c r="S23" s="530">
        <f>'44apbpcasaad'!G24</f>
        <v>48892</v>
      </c>
      <c r="T23" s="534">
        <f t="shared" si="10"/>
        <v>0.87223579552803432</v>
      </c>
      <c r="U23" s="527"/>
      <c r="V23" s="530">
        <f>'44apbpcasaad'!J24</f>
        <v>32810</v>
      </c>
      <c r="W23" s="534">
        <f t="shared" si="11"/>
        <v>3.6832474545066738</v>
      </c>
      <c r="X23" s="527"/>
      <c r="Y23" s="530">
        <f>'44apbpcasaad'!M24</f>
        <v>104023</v>
      </c>
      <c r="Z23" s="520">
        <f t="shared" si="12"/>
        <v>27.684245824329071</v>
      </c>
      <c r="AA23" s="521"/>
      <c r="AB23" s="522">
        <f t="shared" si="2"/>
        <v>15</v>
      </c>
      <c r="AC23" s="522">
        <v>13</v>
      </c>
      <c r="AD23" s="522">
        <f t="shared" si="13"/>
        <v>12</v>
      </c>
      <c r="AE23" s="523" t="str">
        <f t="shared" si="3"/>
        <v>Galicia</v>
      </c>
      <c r="AF23" s="524">
        <f t="shared" si="4"/>
        <v>2.7994120227129935</v>
      </c>
      <c r="AG23" s="396"/>
      <c r="AH23" s="522">
        <f t="shared" si="14"/>
        <v>15</v>
      </c>
      <c r="AI23" s="522">
        <v>13</v>
      </c>
      <c r="AJ23" s="522">
        <f t="shared" si="15"/>
        <v>5</v>
      </c>
      <c r="AK23" s="523" t="str">
        <f t="shared" si="16"/>
        <v>Canarias</v>
      </c>
      <c r="AL23" s="524">
        <f t="shared" si="17"/>
        <v>0.92637761713995692</v>
      </c>
      <c r="AM23" s="396"/>
      <c r="AN23" s="522">
        <f t="shared" si="18"/>
        <v>12</v>
      </c>
      <c r="AO23" s="522">
        <v>13</v>
      </c>
      <c r="AP23" s="522">
        <f t="shared" si="19"/>
        <v>18</v>
      </c>
      <c r="AQ23" s="523" t="str">
        <f t="shared" si="20"/>
        <v>Ceuta y Melilla</v>
      </c>
      <c r="AR23" s="524">
        <f t="shared" si="21"/>
        <v>3.5952486819538843</v>
      </c>
      <c r="AS23" s="396"/>
      <c r="AT23" s="522">
        <f t="shared" si="22"/>
        <v>7</v>
      </c>
      <c r="AU23" s="522">
        <v>13</v>
      </c>
      <c r="AV23" s="522">
        <f t="shared" si="23"/>
        <v>16</v>
      </c>
      <c r="AW23" s="523" t="str">
        <f t="shared" si="24"/>
        <v>País Vasco</v>
      </c>
      <c r="AX23" s="524">
        <f t="shared" si="25"/>
        <v>24.660852713178294</v>
      </c>
    </row>
    <row r="24" spans="1:50" s="329" customFormat="1" ht="18" customHeight="1" x14ac:dyDescent="0.15">
      <c r="A24" s="348"/>
      <c r="B24" s="526" t="s">
        <v>43</v>
      </c>
      <c r="C24" s="527"/>
      <c r="D24" s="528">
        <f t="shared" si="5"/>
        <v>1551692</v>
      </c>
      <c r="E24" s="529">
        <f t="shared" si="0"/>
        <v>3.2269530013510765</v>
      </c>
      <c r="F24" s="527"/>
      <c r="G24" s="530">
        <f>'20pobl'!J25</f>
        <v>1298039</v>
      </c>
      <c r="H24" s="531">
        <f t="shared" si="6"/>
        <v>3.3805224990061222</v>
      </c>
      <c r="I24" s="527"/>
      <c r="J24" s="530">
        <f>'20pobl'!Q25</f>
        <v>182344</v>
      </c>
      <c r="K24" s="531">
        <f t="shared" si="7"/>
        <v>2.6752653566164635</v>
      </c>
      <c r="L24" s="527"/>
      <c r="M24" s="530">
        <f>'20pobl'!X25</f>
        <v>71309</v>
      </c>
      <c r="N24" s="531">
        <f t="shared" si="1"/>
        <v>2.4830301261832948</v>
      </c>
      <c r="O24" s="527"/>
      <c r="P24" s="532">
        <f t="shared" si="8"/>
        <v>43686</v>
      </c>
      <c r="Q24" s="533">
        <f t="shared" si="9"/>
        <v>2.8153783096129903</v>
      </c>
      <c r="R24" s="527"/>
      <c r="S24" s="530">
        <f>'44apbpcasaad'!G25</f>
        <v>15994</v>
      </c>
      <c r="T24" s="534">
        <f t="shared" si="10"/>
        <v>1.2321663678826291</v>
      </c>
      <c r="U24" s="527"/>
      <c r="V24" s="530">
        <f>'44apbpcasaad'!J25</f>
        <v>8579</v>
      </c>
      <c r="W24" s="534">
        <f t="shared" si="11"/>
        <v>4.7048435923309784</v>
      </c>
      <c r="X24" s="527"/>
      <c r="Y24" s="530">
        <f>'44apbpcasaad'!M25</f>
        <v>19113</v>
      </c>
      <c r="Z24" s="520">
        <f t="shared" si="12"/>
        <v>26.803068336395125</v>
      </c>
      <c r="AA24" s="521"/>
      <c r="AB24" s="522">
        <f t="shared" si="2"/>
        <v>12</v>
      </c>
      <c r="AC24" s="522">
        <v>14</v>
      </c>
      <c r="AD24" s="522">
        <f t="shared" si="13"/>
        <v>9</v>
      </c>
      <c r="AE24" s="523" t="str">
        <f t="shared" si="3"/>
        <v>Cataluña</v>
      </c>
      <c r="AF24" s="524">
        <f t="shared" si="4"/>
        <v>2.7553659767832372</v>
      </c>
      <c r="AG24" s="396"/>
      <c r="AH24" s="522">
        <f t="shared" si="14"/>
        <v>4</v>
      </c>
      <c r="AI24" s="522">
        <v>14</v>
      </c>
      <c r="AJ24" s="522">
        <f t="shared" si="15"/>
        <v>9</v>
      </c>
      <c r="AK24" s="523" t="str">
        <f t="shared" si="16"/>
        <v>Cataluña</v>
      </c>
      <c r="AL24" s="524">
        <f t="shared" si="17"/>
        <v>0.89786293275529327</v>
      </c>
      <c r="AM24" s="396"/>
      <c r="AN24" s="522">
        <f t="shared" si="18"/>
        <v>4</v>
      </c>
      <c r="AO24" s="522">
        <v>14</v>
      </c>
      <c r="AP24" s="522">
        <f t="shared" si="19"/>
        <v>16</v>
      </c>
      <c r="AQ24" s="523" t="str">
        <f t="shared" si="20"/>
        <v>País Vasco</v>
      </c>
      <c r="AR24" s="524">
        <f t="shared" si="21"/>
        <v>3.5124378660230935</v>
      </c>
      <c r="AS24" s="396"/>
      <c r="AT24" s="522">
        <f t="shared" si="22"/>
        <v>11</v>
      </c>
      <c r="AU24" s="522">
        <v>14</v>
      </c>
      <c r="AV24" s="522">
        <f t="shared" si="23"/>
        <v>15</v>
      </c>
      <c r="AW24" s="523" t="str">
        <f t="shared" si="24"/>
        <v>Navarra, Comunidad Foral de</v>
      </c>
      <c r="AX24" s="524">
        <f t="shared" si="25"/>
        <v>24.363244279381814</v>
      </c>
    </row>
    <row r="25" spans="1:50" s="329" customFormat="1" ht="18" customHeight="1" x14ac:dyDescent="0.15">
      <c r="B25" s="526" t="s">
        <v>44</v>
      </c>
      <c r="C25" s="527"/>
      <c r="D25" s="535">
        <f t="shared" si="5"/>
        <v>672155</v>
      </c>
      <c r="E25" s="529">
        <f t="shared" si="0"/>
        <v>1.3978370672937237</v>
      </c>
      <c r="F25" s="527"/>
      <c r="G25" s="536">
        <f>'20pobl'!J26</f>
        <v>534721</v>
      </c>
      <c r="H25" s="531">
        <f t="shared" si="6"/>
        <v>1.3925901850337723</v>
      </c>
      <c r="I25" s="527"/>
      <c r="J25" s="536">
        <f>'20pobl'!Q26</f>
        <v>95699</v>
      </c>
      <c r="K25" s="531">
        <f>J25*100/$J$30</f>
        <v>1.4040506918946549</v>
      </c>
      <c r="L25" s="527"/>
      <c r="M25" s="536">
        <f>'20pobl'!X26</f>
        <v>41735</v>
      </c>
      <c r="N25" s="531">
        <f t="shared" si="1"/>
        <v>1.4532424002055815</v>
      </c>
      <c r="O25" s="527"/>
      <c r="P25" s="537">
        <f t="shared" si="8"/>
        <v>16254</v>
      </c>
      <c r="Q25" s="533">
        <f t="shared" si="9"/>
        <v>2.4181922324463851</v>
      </c>
      <c r="R25" s="527"/>
      <c r="S25" s="536">
        <f>'44apbpcasaad'!G26</f>
        <v>3367</v>
      </c>
      <c r="T25" s="534">
        <f t="shared" si="10"/>
        <v>0.62967416652796504</v>
      </c>
      <c r="U25" s="527"/>
      <c r="V25" s="536">
        <f>'44apbpcasaad'!J26</f>
        <v>2719</v>
      </c>
      <c r="W25" s="534">
        <f t="shared" si="11"/>
        <v>2.841200012539316</v>
      </c>
      <c r="X25" s="527"/>
      <c r="Y25" s="536">
        <f>'44apbpcasaad'!M26</f>
        <v>10168</v>
      </c>
      <c r="Z25" s="520">
        <f t="shared" si="12"/>
        <v>24.363244279381814</v>
      </c>
      <c r="AA25" s="521"/>
      <c r="AB25" s="522">
        <f t="shared" si="2"/>
        <v>17</v>
      </c>
      <c r="AC25" s="522">
        <v>15</v>
      </c>
      <c r="AD25" s="522">
        <f t="shared" si="13"/>
        <v>13</v>
      </c>
      <c r="AE25" s="523" t="str">
        <f t="shared" si="3"/>
        <v>Madrid, Comunidad de</v>
      </c>
      <c r="AF25" s="524">
        <f t="shared" si="4"/>
        <v>2.702672025492793</v>
      </c>
      <c r="AG25" s="396"/>
      <c r="AH25" s="522">
        <f t="shared" si="14"/>
        <v>18</v>
      </c>
      <c r="AI25" s="522">
        <v>15</v>
      </c>
      <c r="AJ25" s="522">
        <f t="shared" si="15"/>
        <v>13</v>
      </c>
      <c r="AK25" s="523" t="str">
        <f t="shared" si="16"/>
        <v>Madrid, Comunidad de</v>
      </c>
      <c r="AL25" s="524">
        <f t="shared" si="17"/>
        <v>0.87223579552803432</v>
      </c>
      <c r="AM25" s="396"/>
      <c r="AN25" s="522">
        <f t="shared" si="18"/>
        <v>18</v>
      </c>
      <c r="AO25" s="522">
        <v>15</v>
      </c>
      <c r="AP25" s="522">
        <f t="shared" si="19"/>
        <v>17</v>
      </c>
      <c r="AQ25" s="523" t="str">
        <f t="shared" si="20"/>
        <v>Rioja, La</v>
      </c>
      <c r="AR25" s="524">
        <f t="shared" si="21"/>
        <v>3.4282031558595456</v>
      </c>
      <c r="AS25" s="396"/>
      <c r="AT25" s="522">
        <f t="shared" si="22"/>
        <v>14</v>
      </c>
      <c r="AU25" s="522">
        <v>15</v>
      </c>
      <c r="AV25" s="522">
        <f t="shared" si="23"/>
        <v>6</v>
      </c>
      <c r="AW25" s="523" t="str">
        <f t="shared" si="24"/>
        <v>Cantabria</v>
      </c>
      <c r="AX25" s="524">
        <f t="shared" si="25"/>
        <v>23.172230689807758</v>
      </c>
    </row>
    <row r="26" spans="1:50" s="329" customFormat="1" ht="18" customHeight="1" x14ac:dyDescent="0.15">
      <c r="B26" s="526" t="s">
        <v>45</v>
      </c>
      <c r="C26" s="527"/>
      <c r="D26" s="535">
        <f t="shared" si="5"/>
        <v>2216302</v>
      </c>
      <c r="E26" s="529">
        <f t="shared" si="0"/>
        <v>4.6090992225263738</v>
      </c>
      <c r="F26" s="527"/>
      <c r="G26" s="536">
        <f>'20pobl'!J27</f>
        <v>1696058</v>
      </c>
      <c r="H26" s="531">
        <f t="shared" si="6"/>
        <v>4.4170955022301532</v>
      </c>
      <c r="I26" s="527"/>
      <c r="J26" s="536">
        <f>'20pobl'!Q27</f>
        <v>361316</v>
      </c>
      <c r="K26" s="531">
        <f t="shared" si="7"/>
        <v>5.3010583161016225</v>
      </c>
      <c r="L26" s="527"/>
      <c r="M26" s="536">
        <f>'20pobl'!X27</f>
        <v>158928</v>
      </c>
      <c r="N26" s="531">
        <f t="shared" si="1"/>
        <v>5.5339860591798891</v>
      </c>
      <c r="O26" s="527"/>
      <c r="P26" s="537">
        <f t="shared" si="8"/>
        <v>69516</v>
      </c>
      <c r="Q26" s="533">
        <f t="shared" si="9"/>
        <v>3.1365761525279496</v>
      </c>
      <c r="R26" s="527"/>
      <c r="S26" s="536">
        <f>'44apbpcasaad'!G27</f>
        <v>17632</v>
      </c>
      <c r="T26" s="534">
        <f t="shared" si="10"/>
        <v>1.039587089592455</v>
      </c>
      <c r="U26" s="527"/>
      <c r="V26" s="536">
        <f>'44apbpcasaad'!J27</f>
        <v>12691</v>
      </c>
      <c r="W26" s="534">
        <f t="shared" si="11"/>
        <v>3.5124378660230935</v>
      </c>
      <c r="X26" s="527"/>
      <c r="Y26" s="536">
        <f>'44apbpcasaad'!M27</f>
        <v>39193</v>
      </c>
      <c r="Z26" s="520">
        <f t="shared" si="12"/>
        <v>24.660852713178294</v>
      </c>
      <c r="AA26" s="521"/>
      <c r="AB26" s="522">
        <f t="shared" si="2"/>
        <v>7</v>
      </c>
      <c r="AC26" s="522">
        <v>16</v>
      </c>
      <c r="AD26" s="522">
        <f t="shared" si="13"/>
        <v>4</v>
      </c>
      <c r="AE26" s="523" t="str">
        <f t="shared" si="3"/>
        <v>Balears, Illes</v>
      </c>
      <c r="AF26" s="525">
        <f t="shared" si="4"/>
        <v>2.5278823313546672</v>
      </c>
      <c r="AG26" s="396"/>
      <c r="AH26" s="522">
        <f t="shared" si="14"/>
        <v>8</v>
      </c>
      <c r="AI26" s="522">
        <v>16</v>
      </c>
      <c r="AJ26" s="522">
        <f t="shared" si="15"/>
        <v>2</v>
      </c>
      <c r="AK26" s="523" t="str">
        <f t="shared" si="16"/>
        <v>Aragón</v>
      </c>
      <c r="AL26" s="524">
        <f t="shared" si="17"/>
        <v>0.81829925907766321</v>
      </c>
      <c r="AM26" s="396"/>
      <c r="AN26" s="522">
        <f t="shared" si="18"/>
        <v>14</v>
      </c>
      <c r="AO26" s="522">
        <v>16</v>
      </c>
      <c r="AP26" s="522">
        <f t="shared" si="19"/>
        <v>3</v>
      </c>
      <c r="AQ26" s="523" t="str">
        <f t="shared" si="20"/>
        <v>Asturias, Principado de</v>
      </c>
      <c r="AR26" s="524">
        <f t="shared" si="21"/>
        <v>3.3721002421207293</v>
      </c>
      <c r="AS26" s="396"/>
      <c r="AT26" s="522">
        <f t="shared" si="22"/>
        <v>13</v>
      </c>
      <c r="AU26" s="522">
        <v>16</v>
      </c>
      <c r="AV26" s="522">
        <f t="shared" si="23"/>
        <v>18</v>
      </c>
      <c r="AW26" s="523" t="str">
        <f t="shared" si="24"/>
        <v>Ceuta y Melilla</v>
      </c>
      <c r="AX26" s="524">
        <f t="shared" si="25"/>
        <v>21.735554184659676</v>
      </c>
    </row>
    <row r="27" spans="1:50" s="329" customFormat="1" ht="18" customHeight="1" x14ac:dyDescent="0.15">
      <c r="B27" s="526" t="s">
        <v>46</v>
      </c>
      <c r="C27" s="527"/>
      <c r="D27" s="535">
        <f t="shared" si="5"/>
        <v>322282</v>
      </c>
      <c r="E27" s="538">
        <f t="shared" si="0"/>
        <v>0.67022892892495911</v>
      </c>
      <c r="F27" s="527"/>
      <c r="G27" s="536">
        <f>'20pobl'!J28</f>
        <v>252101</v>
      </c>
      <c r="H27" s="539">
        <f t="shared" si="6"/>
        <v>0.65655431194435798</v>
      </c>
      <c r="I27" s="527"/>
      <c r="J27" s="536">
        <f>'20pobl'!Q28</f>
        <v>48101</v>
      </c>
      <c r="K27" s="539">
        <f t="shared" si="7"/>
        <v>0.70571523559101768</v>
      </c>
      <c r="L27" s="527"/>
      <c r="M27" s="536">
        <f>'20pobl'!X28</f>
        <v>22080</v>
      </c>
      <c r="N27" s="539">
        <f t="shared" si="1"/>
        <v>0.7688413129636813</v>
      </c>
      <c r="O27" s="527"/>
      <c r="P27" s="537">
        <f t="shared" si="8"/>
        <v>9265</v>
      </c>
      <c r="Q27" s="540">
        <f t="shared" si="9"/>
        <v>2.8748115004871511</v>
      </c>
      <c r="R27" s="527"/>
      <c r="S27" s="536">
        <f>'44apbpcasaad'!G28</f>
        <v>1574</v>
      </c>
      <c r="T27" s="541">
        <f t="shared" si="10"/>
        <v>0.62435293790980595</v>
      </c>
      <c r="U27" s="527"/>
      <c r="V27" s="536">
        <f>'44apbpcasaad'!J28</f>
        <v>1649</v>
      </c>
      <c r="W27" s="541">
        <f t="shared" si="11"/>
        <v>3.4282031558595456</v>
      </c>
      <c r="X27" s="527"/>
      <c r="Y27" s="536">
        <f>'44apbpcasaad'!M28</f>
        <v>6042</v>
      </c>
      <c r="Z27" s="542">
        <f t="shared" si="12"/>
        <v>27.364130434782609</v>
      </c>
      <c r="AA27" s="521"/>
      <c r="AB27" s="522">
        <f t="shared" si="2"/>
        <v>11</v>
      </c>
      <c r="AC27" s="522">
        <v>17</v>
      </c>
      <c r="AD27" s="522">
        <f t="shared" si="13"/>
        <v>15</v>
      </c>
      <c r="AE27" s="523" t="str">
        <f t="shared" si="3"/>
        <v>Navarra, Comunidad Foral de</v>
      </c>
      <c r="AF27" s="524">
        <f t="shared" si="4"/>
        <v>2.4181922324463851</v>
      </c>
      <c r="AG27" s="396"/>
      <c r="AH27" s="522">
        <f t="shared" si="14"/>
        <v>19</v>
      </c>
      <c r="AI27" s="522">
        <v>17</v>
      </c>
      <c r="AJ27" s="522">
        <f t="shared" si="15"/>
        <v>4</v>
      </c>
      <c r="AK27" s="523" t="str">
        <f t="shared" si="16"/>
        <v>Balears, Illes</v>
      </c>
      <c r="AL27" s="524">
        <f t="shared" si="17"/>
        <v>0.81429646052735771</v>
      </c>
      <c r="AM27" s="396"/>
      <c r="AN27" s="522">
        <f t="shared" si="18"/>
        <v>15</v>
      </c>
      <c r="AO27" s="522">
        <v>17</v>
      </c>
      <c r="AP27" s="522">
        <f t="shared" si="19"/>
        <v>5</v>
      </c>
      <c r="AQ27" s="523" t="str">
        <f t="shared" si="20"/>
        <v>Canarias</v>
      </c>
      <c r="AR27" s="524">
        <f t="shared" si="21"/>
        <v>2.9839714338262087</v>
      </c>
      <c r="AS27" s="396"/>
      <c r="AT27" s="522">
        <f t="shared" si="22"/>
        <v>9</v>
      </c>
      <c r="AU27" s="522">
        <v>17</v>
      </c>
      <c r="AV27" s="522">
        <f t="shared" si="23"/>
        <v>3</v>
      </c>
      <c r="AW27" s="523" t="str">
        <f t="shared" si="24"/>
        <v>Asturias, Principado de</v>
      </c>
      <c r="AX27" s="524">
        <f t="shared" si="25"/>
        <v>20.832489003850142</v>
      </c>
    </row>
    <row r="28" spans="1:50" s="329" customFormat="1" ht="18" customHeight="1" x14ac:dyDescent="0.15">
      <c r="B28" s="526" t="s">
        <v>1</v>
      </c>
      <c r="C28" s="527"/>
      <c r="D28" s="535">
        <f t="shared" si="5"/>
        <v>168545</v>
      </c>
      <c r="E28" s="538">
        <f t="shared" si="0"/>
        <v>0.35051208204509476</v>
      </c>
      <c r="F28" s="527"/>
      <c r="G28" s="536">
        <f>'20pobl'!J29</f>
        <v>147939</v>
      </c>
      <c r="H28" s="539">
        <f t="shared" si="6"/>
        <v>0.38528204312849362</v>
      </c>
      <c r="I28" s="527"/>
      <c r="J28" s="536">
        <f>'20pobl'!Q29</f>
        <v>15743</v>
      </c>
      <c r="K28" s="539">
        <f t="shared" si="7"/>
        <v>0.23097388731854621</v>
      </c>
      <c r="L28" s="527"/>
      <c r="M28" s="536">
        <f>'20pobl'!X29</f>
        <v>4863</v>
      </c>
      <c r="N28" s="539">
        <f t="shared" si="1"/>
        <v>0.16933312069485426</v>
      </c>
      <c r="O28" s="527"/>
      <c r="P28" s="537">
        <f t="shared" si="8"/>
        <v>3640</v>
      </c>
      <c r="Q28" s="540">
        <f t="shared" si="9"/>
        <v>2.1596606247589665</v>
      </c>
      <c r="R28" s="527"/>
      <c r="S28" s="536">
        <f>'44apbpcasaad'!G29</f>
        <v>2017</v>
      </c>
      <c r="T28" s="541">
        <f t="shared" si="10"/>
        <v>1.3633997796389052</v>
      </c>
      <c r="U28" s="527"/>
      <c r="V28" s="536">
        <f>'44apbpcasaad'!J29</f>
        <v>566</v>
      </c>
      <c r="W28" s="541">
        <f t="shared" si="11"/>
        <v>3.5952486819538843</v>
      </c>
      <c r="X28" s="527"/>
      <c r="Y28" s="536">
        <f>'44apbpcasaad'!M29</f>
        <v>1057</v>
      </c>
      <c r="Z28" s="542">
        <f t="shared" si="12"/>
        <v>21.735554184659676</v>
      </c>
      <c r="AA28" s="521"/>
      <c r="AB28" s="522">
        <f t="shared" si="2"/>
        <v>18</v>
      </c>
      <c r="AC28" s="522">
        <v>18</v>
      </c>
      <c r="AD28" s="522">
        <f t="shared" si="13"/>
        <v>18</v>
      </c>
      <c r="AE28" s="523" t="str">
        <f t="shared" si="3"/>
        <v>Ceuta y Melilla</v>
      </c>
      <c r="AF28" s="524">
        <f t="shared" si="4"/>
        <v>2.1596606247589665</v>
      </c>
      <c r="AG28" s="396"/>
      <c r="AH28" s="522">
        <f t="shared" si="14"/>
        <v>2</v>
      </c>
      <c r="AI28" s="522">
        <v>18</v>
      </c>
      <c r="AJ28" s="522">
        <f t="shared" si="15"/>
        <v>15</v>
      </c>
      <c r="AK28" s="523" t="str">
        <f t="shared" si="16"/>
        <v>Navarra, Comunidad Foral de</v>
      </c>
      <c r="AL28" s="524">
        <f t="shared" si="17"/>
        <v>0.62967416652796504</v>
      </c>
      <c r="AM28" s="396"/>
      <c r="AN28" s="522">
        <f t="shared" si="18"/>
        <v>13</v>
      </c>
      <c r="AO28" s="522">
        <v>18</v>
      </c>
      <c r="AP28" s="522">
        <f t="shared" si="19"/>
        <v>15</v>
      </c>
      <c r="AQ28" s="523" t="str">
        <f t="shared" si="20"/>
        <v>Navarra, Comunidad Foral de</v>
      </c>
      <c r="AR28" s="524">
        <f t="shared" si="21"/>
        <v>2.841200012539316</v>
      </c>
      <c r="AS28" s="396"/>
      <c r="AT28" s="522">
        <f t="shared" si="22"/>
        <v>16</v>
      </c>
      <c r="AU28" s="522">
        <v>18</v>
      </c>
      <c r="AV28" s="522">
        <f t="shared" si="23"/>
        <v>5</v>
      </c>
      <c r="AW28" s="523" t="str">
        <f t="shared" si="24"/>
        <v>Canarias</v>
      </c>
      <c r="AX28" s="524">
        <f t="shared" si="25"/>
        <v>17.624575599243702</v>
      </c>
    </row>
    <row r="29" spans="1:50" s="329" customFormat="1" ht="3.75" customHeight="1" x14ac:dyDescent="0.15">
      <c r="A29" s="348"/>
      <c r="B29" s="319"/>
      <c r="D29" s="319"/>
      <c r="E29" s="543"/>
      <c r="G29" s="319"/>
      <c r="H29" s="544"/>
      <c r="J29" s="319"/>
      <c r="K29" s="544"/>
      <c r="M29" s="319"/>
      <c r="N29" s="544"/>
      <c r="P29" s="319"/>
      <c r="Q29" s="545"/>
      <c r="S29" s="319"/>
      <c r="T29" s="546"/>
      <c r="V29" s="319"/>
      <c r="W29" s="544"/>
      <c r="Y29" s="319"/>
      <c r="Z29" s="547"/>
      <c r="AA29" s="521"/>
      <c r="AB29" s="518"/>
      <c r="AC29" s="518"/>
      <c r="AD29" s="522">
        <f>MATCH(AC30,AB$11:AB$30,0)</f>
        <v>5</v>
      </c>
      <c r="AE29" s="523" t="str">
        <f t="shared" si="3"/>
        <v>Canarias</v>
      </c>
      <c r="AF29" s="524">
        <f t="shared" si="4"/>
        <v>1.9365878963369447</v>
      </c>
      <c r="AG29" s="396"/>
      <c r="AH29" s="518"/>
      <c r="AI29" s="518"/>
      <c r="AJ29" s="522">
        <f>MATCH(AI30,AH$11:AH$30,0)</f>
        <v>17</v>
      </c>
      <c r="AK29" s="523" t="str">
        <f t="shared" si="16"/>
        <v>Rioja, La</v>
      </c>
      <c r="AL29" s="524">
        <f t="shared" si="17"/>
        <v>0.62435293790980595</v>
      </c>
      <c r="AM29" s="396"/>
      <c r="AN29" s="518"/>
      <c r="AO29" s="518"/>
      <c r="AP29" s="522">
        <f>MATCH(AO30,AN$11:AN$30,0)</f>
        <v>12</v>
      </c>
      <c r="AQ29" s="523" t="str">
        <f t="shared" si="20"/>
        <v>Galicia</v>
      </c>
      <c r="AR29" s="524">
        <f>INDEX(W$11:W$30,AP29,1)</f>
        <v>2.8324696294668144</v>
      </c>
      <c r="AS29" s="396"/>
      <c r="AT29" s="518"/>
      <c r="AU29" s="518"/>
      <c r="AV29" s="522">
        <f>MATCH(AU30,AT$11:AT$30,0)</f>
        <v>12</v>
      </c>
      <c r="AW29" s="523" t="str">
        <f t="shared" si="24"/>
        <v>Galicia</v>
      </c>
      <c r="AX29" s="524">
        <f t="shared" si="25"/>
        <v>17.205272624405733</v>
      </c>
    </row>
    <row r="30" spans="1:50" s="336" customFormat="1" ht="18" customHeight="1" x14ac:dyDescent="0.15">
      <c r="B30" s="548" t="s">
        <v>0</v>
      </c>
      <c r="C30" s="320"/>
      <c r="D30" s="549">
        <f>SUM(D11:D28)</f>
        <v>48085361</v>
      </c>
      <c r="E30" s="546">
        <f>SUM(E11:E28)</f>
        <v>99.999999999999986</v>
      </c>
      <c r="F30" s="320"/>
      <c r="G30" s="549">
        <f>SUM(G11:G28)</f>
        <v>38397585</v>
      </c>
      <c r="H30" s="550">
        <f>SUM(H11:H28)</f>
        <v>100.00000000000001</v>
      </c>
      <c r="I30" s="320"/>
      <c r="J30" s="549">
        <f>SUM(J11:J28)</f>
        <v>6815922</v>
      </c>
      <c r="K30" s="550">
        <f>SUM(K11:K28)</f>
        <v>99.999999999999986</v>
      </c>
      <c r="L30" s="320"/>
      <c r="M30" s="549">
        <f>SUM(M11:M28)</f>
        <v>2871854</v>
      </c>
      <c r="N30" s="550">
        <f>SUM(N11:N28)</f>
        <v>100.00000000000001</v>
      </c>
      <c r="O30" s="320"/>
      <c r="P30" s="549">
        <f>SUM(P11:P28)</f>
        <v>1466080</v>
      </c>
      <c r="Q30" s="545">
        <f>P30*100/D30</f>
        <v>3.0489112892383194</v>
      </c>
      <c r="R30" s="320"/>
      <c r="S30" s="549">
        <f>SUM(S11:S28)</f>
        <v>394759</v>
      </c>
      <c r="T30" s="546">
        <f>S30*100/G30</f>
        <v>1.0280828859419153</v>
      </c>
      <c r="U30" s="320"/>
      <c r="V30" s="549">
        <f>SUM(V11:V28)</f>
        <v>281443</v>
      </c>
      <c r="W30" s="546">
        <f>V30*100/J30</f>
        <v>4.1291992484655777</v>
      </c>
      <c r="X30" s="320"/>
      <c r="Y30" s="549">
        <f>SUM(Y11:Y28)</f>
        <v>789878</v>
      </c>
      <c r="Z30" s="551">
        <f>Y30*100/M30</f>
        <v>27.50411406708001</v>
      </c>
      <c r="AA30" s="521"/>
      <c r="AB30" s="522">
        <f>_xlfn.RANK.EQ(Q30,Q$11:Q$30,0)</f>
        <v>8</v>
      </c>
      <c r="AC30" s="522">
        <v>19</v>
      </c>
      <c r="AD30" s="518"/>
      <c r="AE30" s="518"/>
      <c r="AF30" s="552"/>
      <c r="AG30" s="337"/>
      <c r="AH30" s="522">
        <f t="shared" si="14"/>
        <v>9</v>
      </c>
      <c r="AI30" s="522">
        <v>19</v>
      </c>
      <c r="AJ30" s="518"/>
      <c r="AK30" s="518"/>
      <c r="AL30" s="552"/>
      <c r="AM30" s="337"/>
      <c r="AN30" s="522">
        <f t="shared" si="18"/>
        <v>8</v>
      </c>
      <c r="AO30" s="522">
        <v>19</v>
      </c>
      <c r="AP30" s="518"/>
      <c r="AQ30" s="518"/>
      <c r="AR30" s="552"/>
      <c r="AS30" s="337"/>
      <c r="AT30" s="522">
        <f t="shared" si="22"/>
        <v>8</v>
      </c>
      <c r="AU30" s="522">
        <v>19</v>
      </c>
      <c r="AV30" s="518"/>
      <c r="AW30" s="518"/>
      <c r="AX30" s="552"/>
    </row>
    <row r="31" spans="1:50" s="336" customFormat="1" ht="5.25" customHeight="1" x14ac:dyDescent="0.2">
      <c r="B31" s="553" t="s">
        <v>39</v>
      </c>
      <c r="C31" s="554"/>
      <c r="D31" s="554"/>
      <c r="E31" s="554"/>
      <c r="F31" s="554"/>
      <c r="G31" s="554"/>
      <c r="H31" s="554"/>
      <c r="I31" s="554"/>
      <c r="R31" s="554"/>
      <c r="Z31" s="337"/>
      <c r="AA31" s="337"/>
      <c r="AB31" s="337"/>
      <c r="AC31" s="337"/>
      <c r="AD31" s="337"/>
      <c r="AE31" s="337"/>
      <c r="AF31" s="337"/>
      <c r="AG31" s="337"/>
      <c r="AH31" s="337"/>
      <c r="AI31" s="337"/>
      <c r="AJ31" s="337"/>
      <c r="AK31" s="337"/>
      <c r="AL31" s="337"/>
      <c r="AM31" s="337"/>
      <c r="AN31" s="337"/>
      <c r="AO31" s="337"/>
      <c r="AP31" s="337"/>
      <c r="AQ31" s="337"/>
      <c r="AR31" s="337"/>
      <c r="AS31" s="337"/>
      <c r="AT31" s="337"/>
      <c r="AU31" s="337"/>
      <c r="AV31" s="337"/>
      <c r="AW31" s="337"/>
      <c r="AX31" s="337"/>
    </row>
    <row r="32" spans="1:50" s="336" customFormat="1" ht="5.25" customHeight="1" x14ac:dyDescent="0.2">
      <c r="B32" s="553" t="s">
        <v>47</v>
      </c>
      <c r="C32" s="555"/>
      <c r="D32" s="555"/>
      <c r="E32" s="555"/>
      <c r="F32" s="555"/>
      <c r="G32" s="555"/>
      <c r="H32" s="555"/>
      <c r="I32" s="555"/>
      <c r="R32" s="555"/>
      <c r="Z32" s="337"/>
      <c r="AA32" s="337"/>
      <c r="AB32" s="337"/>
      <c r="AC32" s="337"/>
      <c r="AD32" s="337"/>
      <c r="AE32" s="337"/>
      <c r="AF32" s="337"/>
      <c r="AG32" s="337"/>
      <c r="AH32" s="337"/>
      <c r="AI32" s="337"/>
      <c r="AJ32" s="337"/>
      <c r="AK32" s="337"/>
      <c r="AL32" s="337"/>
      <c r="AM32" s="337"/>
      <c r="AN32" s="337"/>
      <c r="AO32" s="337"/>
      <c r="AP32" s="337"/>
      <c r="AQ32" s="337"/>
      <c r="AR32" s="337"/>
      <c r="AS32" s="337"/>
      <c r="AT32" s="337"/>
      <c r="AU32" s="337"/>
      <c r="AV32" s="337"/>
      <c r="AW32" s="337"/>
      <c r="AX32" s="337"/>
    </row>
    <row r="33" spans="2:50" s="336" customFormat="1" ht="13.5" customHeight="1" x14ac:dyDescent="0.2">
      <c r="B33" s="1553" t="s">
        <v>171</v>
      </c>
      <c r="C33" s="1553"/>
      <c r="D33" s="1553"/>
      <c r="E33" s="1553"/>
      <c r="F33" s="1553"/>
      <c r="G33" s="1553"/>
      <c r="H33" s="1553"/>
      <c r="I33" s="1553"/>
      <c r="J33" s="1553"/>
      <c r="K33" s="1553"/>
      <c r="L33" s="1553"/>
      <c r="M33" s="1553"/>
      <c r="Z33" s="337"/>
      <c r="AA33" s="337"/>
      <c r="AB33" s="337"/>
      <c r="AC33" s="337"/>
      <c r="AD33" s="337"/>
      <c r="AE33" s="337"/>
      <c r="AF33" s="337"/>
      <c r="AG33" s="337"/>
      <c r="AH33" s="337"/>
      <c r="AI33" s="337"/>
      <c r="AJ33" s="337"/>
      <c r="AK33" s="337"/>
      <c r="AL33" s="337"/>
      <c r="AM33" s="337"/>
      <c r="AN33" s="337"/>
      <c r="AO33" s="337"/>
      <c r="AP33" s="337"/>
      <c r="AQ33" s="337"/>
      <c r="AR33" s="337"/>
      <c r="AS33" s="337"/>
      <c r="AT33" s="337"/>
      <c r="AU33" s="337"/>
      <c r="AV33" s="337"/>
      <c r="AW33" s="337"/>
      <c r="AX33" s="337"/>
    </row>
    <row r="34" spans="2:50" s="336" customFormat="1" ht="29.25" customHeight="1" x14ac:dyDescent="0.2">
      <c r="B34" s="1554"/>
      <c r="C34" s="1554"/>
      <c r="D34" s="1554"/>
      <c r="E34" s="1554"/>
      <c r="F34" s="1554"/>
      <c r="G34" s="1554"/>
      <c r="H34" s="1554"/>
      <c r="I34" s="1554"/>
      <c r="J34" s="1554"/>
      <c r="K34" s="1554"/>
      <c r="L34" s="1554"/>
      <c r="M34" s="1554"/>
      <c r="N34" s="1554"/>
      <c r="O34" s="1554"/>
      <c r="P34" s="1554"/>
      <c r="Q34" s="338"/>
      <c r="R34" s="338"/>
      <c r="S34" s="338"/>
      <c r="Z34" s="337"/>
      <c r="AA34" s="337"/>
      <c r="AB34" s="337"/>
      <c r="AC34" s="337"/>
      <c r="AD34" s="337"/>
      <c r="AE34" s="337"/>
      <c r="AF34" s="337"/>
      <c r="AG34" s="337"/>
      <c r="AH34" s="337"/>
      <c r="AI34" s="337"/>
      <c r="AJ34" s="337"/>
      <c r="AK34" s="337"/>
      <c r="AL34" s="337"/>
      <c r="AM34" s="337"/>
      <c r="AN34" s="337"/>
      <c r="AO34" s="337"/>
      <c r="AP34" s="337"/>
      <c r="AQ34" s="337"/>
      <c r="AR34" s="337"/>
      <c r="AS34" s="337"/>
      <c r="AT34" s="337"/>
      <c r="AU34" s="337"/>
      <c r="AV34" s="337"/>
      <c r="AW34" s="337"/>
      <c r="AX34" s="337"/>
    </row>
    <row r="35" spans="2:50" s="336" customFormat="1" ht="4.5" customHeight="1" x14ac:dyDescent="0.2">
      <c r="B35" s="1555"/>
      <c r="C35" s="1555"/>
      <c r="D35" s="1555"/>
      <c r="E35" s="1555"/>
      <c r="F35" s="1555"/>
      <c r="G35" s="1555"/>
      <c r="H35" s="1555"/>
      <c r="I35" s="1555"/>
      <c r="J35" s="1555"/>
      <c r="K35" s="1555"/>
      <c r="L35" s="1555"/>
      <c r="M35" s="1555"/>
      <c r="N35" s="1555"/>
      <c r="O35" s="1555"/>
      <c r="P35" s="1555"/>
      <c r="Q35" s="338"/>
      <c r="R35" s="338"/>
      <c r="S35" s="338"/>
      <c r="Z35" s="337"/>
      <c r="AA35" s="337"/>
      <c r="AB35" s="337"/>
      <c r="AC35" s="337"/>
      <c r="AD35" s="337"/>
      <c r="AE35" s="337"/>
      <c r="AF35" s="337"/>
      <c r="AG35" s="337"/>
      <c r="AH35" s="337"/>
      <c r="AI35" s="337"/>
      <c r="AJ35" s="337"/>
      <c r="AK35" s="337"/>
      <c r="AL35" s="337"/>
      <c r="AM35" s="337"/>
      <c r="AN35" s="337"/>
      <c r="AO35" s="337"/>
      <c r="AP35" s="337"/>
      <c r="AQ35" s="337"/>
      <c r="AR35" s="337"/>
      <c r="AS35" s="337"/>
      <c r="AT35" s="337"/>
      <c r="AU35" s="337"/>
      <c r="AV35" s="337"/>
      <c r="AW35" s="337"/>
      <c r="AX35" s="337"/>
    </row>
    <row r="36" spans="2:50" s="336" customFormat="1" x14ac:dyDescent="0.2">
      <c r="Z36" s="337"/>
      <c r="AA36" s="337"/>
      <c r="AB36" s="337"/>
      <c r="AC36" s="337"/>
      <c r="AD36" s="337"/>
      <c r="AE36" s="337"/>
      <c r="AF36" s="337"/>
      <c r="AG36" s="337"/>
      <c r="AH36" s="337"/>
      <c r="AI36" s="337"/>
      <c r="AJ36" s="337"/>
      <c r="AK36" s="337"/>
      <c r="AL36" s="337"/>
      <c r="AM36" s="337"/>
      <c r="AN36" s="337"/>
      <c r="AO36" s="337"/>
      <c r="AP36" s="337"/>
      <c r="AQ36" s="337"/>
      <c r="AR36" s="337"/>
      <c r="AS36" s="337"/>
      <c r="AT36" s="337"/>
      <c r="AU36" s="337"/>
      <c r="AV36" s="337"/>
      <c r="AW36" s="337"/>
      <c r="AX36" s="337"/>
    </row>
    <row r="37" spans="2:50" s="336" customFormat="1" x14ac:dyDescent="0.2">
      <c r="Z37" s="337"/>
      <c r="AA37" s="337"/>
      <c r="AB37" s="337"/>
      <c r="AC37" s="337"/>
      <c r="AD37" s="337"/>
      <c r="AE37" s="337"/>
      <c r="AF37" s="337"/>
      <c r="AG37" s="337"/>
      <c r="AH37" s="337"/>
      <c r="AI37" s="337"/>
      <c r="AJ37" s="337"/>
      <c r="AK37" s="337"/>
      <c r="AL37" s="337"/>
      <c r="AM37" s="337"/>
      <c r="AN37" s="337"/>
      <c r="AO37" s="337"/>
      <c r="AP37" s="337"/>
      <c r="AQ37" s="337"/>
      <c r="AR37" s="337"/>
      <c r="AS37" s="337"/>
      <c r="AT37" s="337"/>
      <c r="AU37" s="337"/>
      <c r="AV37" s="337"/>
      <c r="AW37" s="337"/>
      <c r="AX37" s="337"/>
    </row>
    <row r="38" spans="2:50" s="337" customFormat="1" x14ac:dyDescent="0.2">
      <c r="L38" s="890"/>
      <c r="M38" s="890"/>
      <c r="N38" s="890"/>
    </row>
    <row r="39" spans="2:50" x14ac:dyDescent="0.2">
      <c r="B39" s="337"/>
      <c r="C39" s="337"/>
      <c r="D39" s="337"/>
      <c r="E39" s="337"/>
      <c r="F39" s="337"/>
      <c r="G39" s="337"/>
      <c r="H39" s="337"/>
      <c r="I39" s="337"/>
      <c r="J39" s="337"/>
      <c r="K39" s="337"/>
      <c r="L39" s="337"/>
      <c r="M39" s="337"/>
      <c r="N39" s="337"/>
      <c r="O39" s="337"/>
      <c r="P39" s="337"/>
      <c r="Q39" s="337"/>
      <c r="R39" s="337"/>
      <c r="S39" s="337"/>
      <c r="T39" s="337"/>
      <c r="U39" s="337"/>
      <c r="V39" s="337"/>
      <c r="W39" s="337"/>
      <c r="X39" s="337"/>
      <c r="Y39" s="337"/>
    </row>
    <row r="40" spans="2:50" x14ac:dyDescent="0.2">
      <c r="B40" s="337"/>
      <c r="C40" s="337"/>
      <c r="D40" s="337"/>
      <c r="E40" s="337"/>
      <c r="F40" s="337"/>
      <c r="G40" s="337"/>
      <c r="H40" s="337"/>
      <c r="I40" s="337"/>
      <c r="J40" s="337"/>
      <c r="K40" s="337"/>
      <c r="L40" s="337"/>
      <c r="M40" s="337"/>
      <c r="N40" s="337"/>
      <c r="O40" s="337"/>
      <c r="P40" s="337"/>
      <c r="Q40" s="337"/>
      <c r="R40" s="337"/>
      <c r="S40" s="337"/>
      <c r="T40" s="337"/>
      <c r="U40" s="337"/>
      <c r="V40" s="337"/>
      <c r="W40" s="337"/>
      <c r="X40" s="337"/>
      <c r="Y40" s="337"/>
    </row>
    <row r="41" spans="2:50" x14ac:dyDescent="0.2">
      <c r="B41" s="337"/>
      <c r="C41" s="337"/>
      <c r="D41" s="337"/>
      <c r="E41" s="337"/>
      <c r="F41" s="337"/>
      <c r="G41" s="337"/>
      <c r="H41" s="337"/>
      <c r="I41" s="337"/>
      <c r="J41" s="337"/>
      <c r="K41" s="337"/>
      <c r="L41" s="337"/>
      <c r="M41" s="337"/>
      <c r="N41" s="337"/>
      <c r="O41" s="337"/>
      <c r="P41" s="337"/>
      <c r="Q41" s="337"/>
      <c r="R41" s="337"/>
      <c r="S41" s="337"/>
      <c r="T41" s="337"/>
      <c r="U41" s="337"/>
      <c r="V41" s="337"/>
      <c r="W41" s="337"/>
      <c r="X41" s="337"/>
      <c r="Y41" s="337"/>
    </row>
    <row r="42" spans="2:50" x14ac:dyDescent="0.2">
      <c r="B42" s="337"/>
      <c r="C42" s="337"/>
      <c r="D42" s="337"/>
      <c r="E42" s="337"/>
      <c r="F42" s="337"/>
      <c r="G42" s="337"/>
      <c r="H42" s="337"/>
      <c r="I42" s="337"/>
      <c r="J42" s="337"/>
      <c r="K42" s="337"/>
      <c r="L42" s="337"/>
      <c r="M42" s="337"/>
      <c r="N42" s="337"/>
      <c r="O42" s="337"/>
      <c r="P42" s="337"/>
      <c r="Q42" s="337"/>
      <c r="R42" s="337"/>
      <c r="S42" s="337"/>
      <c r="T42" s="337"/>
      <c r="U42" s="337"/>
      <c r="V42" s="337"/>
      <c r="W42" s="337"/>
      <c r="X42" s="337"/>
      <c r="Y42" s="337"/>
    </row>
    <row r="43" spans="2:50" x14ac:dyDescent="0.2">
      <c r="B43" s="337"/>
      <c r="C43" s="337"/>
      <c r="D43" s="337"/>
      <c r="E43" s="337"/>
      <c r="F43" s="337"/>
      <c r="G43" s="337"/>
      <c r="H43" s="337"/>
      <c r="I43" s="337"/>
      <c r="J43" s="337"/>
      <c r="K43" s="337"/>
      <c r="L43" s="337"/>
      <c r="M43" s="337"/>
      <c r="N43" s="337"/>
      <c r="O43" s="337"/>
      <c r="P43" s="337"/>
      <c r="Q43" s="337"/>
      <c r="R43" s="337"/>
      <c r="S43" s="337"/>
      <c r="T43" s="337"/>
      <c r="U43" s="337"/>
      <c r="V43" s="337"/>
      <c r="W43" s="337"/>
      <c r="X43" s="337"/>
      <c r="Y43" s="337"/>
    </row>
    <row r="44" spans="2:50" x14ac:dyDescent="0.2">
      <c r="B44" s="337"/>
      <c r="C44" s="337"/>
      <c r="D44" s="337"/>
      <c r="E44" s="337"/>
      <c r="F44" s="337"/>
      <c r="G44" s="337"/>
      <c r="H44" s="337"/>
      <c r="I44" s="337"/>
      <c r="J44" s="337"/>
      <c r="K44" s="337"/>
      <c r="L44" s="337"/>
      <c r="M44" s="337"/>
      <c r="N44" s="337"/>
      <c r="O44" s="337"/>
      <c r="P44" s="337"/>
      <c r="Q44" s="337"/>
      <c r="R44" s="337"/>
      <c r="S44" s="337"/>
      <c r="T44" s="337"/>
      <c r="U44" s="337"/>
      <c r="V44" s="337"/>
      <c r="W44" s="337"/>
      <c r="X44" s="337"/>
      <c r="Y44" s="337"/>
    </row>
    <row r="45" spans="2:50" x14ac:dyDescent="0.2">
      <c r="B45" s="337"/>
      <c r="C45" s="337"/>
      <c r="D45" s="337"/>
      <c r="E45" s="337"/>
      <c r="F45" s="337"/>
      <c r="G45" s="337"/>
      <c r="H45" s="337"/>
      <c r="I45" s="337"/>
      <c r="J45" s="337"/>
      <c r="K45" s="337"/>
      <c r="L45" s="337"/>
      <c r="M45" s="337"/>
      <c r="N45" s="337"/>
      <c r="O45" s="337"/>
      <c r="P45" s="337"/>
      <c r="Q45" s="337"/>
      <c r="R45" s="337"/>
      <c r="S45" s="337"/>
      <c r="T45" s="337"/>
      <c r="U45" s="337"/>
      <c r="V45" s="337"/>
      <c r="W45" s="337"/>
      <c r="X45" s="337"/>
      <c r="Y45" s="337"/>
    </row>
    <row r="46" spans="2:50" x14ac:dyDescent="0.2">
      <c r="B46" s="337"/>
      <c r="C46" s="337"/>
      <c r="D46" s="337"/>
      <c r="E46" s="337"/>
      <c r="F46" s="337"/>
      <c r="G46" s="337"/>
      <c r="H46" s="337"/>
      <c r="I46" s="337"/>
      <c r="J46" s="337"/>
      <c r="K46" s="337"/>
      <c r="L46" s="337"/>
      <c r="M46" s="337"/>
      <c r="N46" s="337"/>
      <c r="O46" s="337"/>
      <c r="P46" s="337"/>
      <c r="Q46" s="337"/>
      <c r="R46" s="337"/>
      <c r="S46" s="337"/>
      <c r="T46" s="337"/>
      <c r="U46" s="337"/>
      <c r="V46" s="337"/>
      <c r="W46" s="337"/>
      <c r="X46" s="337"/>
      <c r="Y46" s="337"/>
    </row>
    <row r="47" spans="2:50" x14ac:dyDescent="0.2">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row>
    <row r="48" spans="2:50" x14ac:dyDescent="0.2">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66"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116">
    <tabColor theme="0"/>
    <pageSetUpPr fitToPage="1"/>
  </sheetPr>
  <dimension ref="A1:AJ51"/>
  <sheetViews>
    <sheetView zoomScale="90" zoomScaleNormal="90" workbookViewId="0"/>
  </sheetViews>
  <sheetFormatPr baseColWidth="10" defaultColWidth="11.42578125" defaultRowHeight="15" x14ac:dyDescent="0.2"/>
  <cols>
    <col min="1" max="1" width="4" style="333" customWidth="1"/>
    <col min="2" max="2" width="32.28515625" style="333" customWidth="1"/>
    <col min="3" max="3" width="0.5703125" style="333" customWidth="1"/>
    <col min="4" max="4" width="17" style="333" customWidth="1"/>
    <col min="5" max="5" width="0.42578125" style="333" customWidth="1"/>
    <col min="6" max="6" width="11.85546875" style="333" customWidth="1"/>
    <col min="7" max="7" width="11.28515625" style="333" customWidth="1"/>
    <col min="8" max="8" width="0.42578125" style="333" customWidth="1"/>
    <col min="9" max="9" width="11.85546875" style="333" customWidth="1"/>
    <col min="10" max="10" width="9.85546875" style="333" customWidth="1"/>
    <col min="11" max="11" width="7.5703125" style="333" customWidth="1"/>
    <col min="12" max="12" width="8.42578125" style="333" customWidth="1"/>
    <col min="13" max="13" width="6.140625" style="333" customWidth="1"/>
    <col min="14" max="14" width="8.42578125" style="333" customWidth="1"/>
    <col min="15" max="15" width="7.5703125" style="333" customWidth="1"/>
    <col min="16" max="16" width="8.42578125" style="333" customWidth="1"/>
    <col min="17" max="17" width="6.140625" style="333" customWidth="1"/>
    <col min="18" max="18" width="8.42578125" style="333" customWidth="1"/>
    <col min="19" max="19" width="6.140625" style="333" customWidth="1"/>
    <col min="20" max="22" width="8.42578125" style="333" customWidth="1"/>
    <col min="23" max="23" width="6.140625" style="333" customWidth="1"/>
    <col min="24" max="24" width="8.42578125" style="333" customWidth="1"/>
    <col min="25" max="25" width="3.5703125" style="333" customWidth="1"/>
    <col min="26" max="26" width="1.42578125" style="329" customWidth="1"/>
    <col min="27" max="27" width="1.85546875" style="329" customWidth="1"/>
    <col min="28" max="28" width="2.140625" style="329" customWidth="1"/>
    <col min="29" max="31" width="8.85546875" style="396" customWidth="1"/>
    <col min="32" max="32" width="8.85546875" style="329" customWidth="1"/>
    <col min="33" max="33" width="2.42578125" style="329" bestFit="1" customWidth="1"/>
    <col min="34" max="34" width="4.28515625" style="329" bestFit="1" customWidth="1"/>
    <col min="35" max="35" width="8.42578125" style="329" bestFit="1" customWidth="1"/>
    <col min="36" max="36" width="4.28515625" style="333" bestFit="1" customWidth="1"/>
    <col min="37" max="16384" width="11.42578125" style="333"/>
  </cols>
  <sheetData>
    <row r="1" spans="1:36" s="340" customFormat="1" x14ac:dyDescent="0.2">
      <c r="B1" s="311"/>
      <c r="C1" s="341"/>
      <c r="E1" s="341"/>
      <c r="F1" s="342" t="s">
        <v>135</v>
      </c>
      <c r="G1" s="342"/>
      <c r="H1" s="342"/>
      <c r="I1" s="342" t="s">
        <v>16</v>
      </c>
      <c r="Y1" s="331"/>
      <c r="Z1" s="331"/>
      <c r="AA1" s="331"/>
      <c r="AB1" s="331"/>
      <c r="AC1" s="396"/>
      <c r="AD1" s="396"/>
      <c r="AE1" s="342"/>
      <c r="AF1" s="311"/>
      <c r="AG1" s="311"/>
      <c r="AH1" s="311"/>
      <c r="AI1" s="311"/>
    </row>
    <row r="2" spans="1:36" s="343" customFormat="1" x14ac:dyDescent="0.25">
      <c r="B2" s="1376"/>
      <c r="C2" s="1376"/>
      <c r="Y2" s="331"/>
      <c r="Z2" s="331"/>
      <c r="AA2" s="331"/>
      <c r="AB2" s="331"/>
      <c r="AC2" s="396"/>
      <c r="AD2" s="396"/>
      <c r="AE2" s="556"/>
      <c r="AF2" s="893"/>
      <c r="AG2" s="893"/>
      <c r="AH2" s="893"/>
      <c r="AI2" s="893"/>
    </row>
    <row r="3" spans="1:36" s="345" customFormat="1" ht="42" customHeight="1" x14ac:dyDescent="0.2">
      <c r="B3" s="1377"/>
      <c r="C3" s="1377"/>
      <c r="Y3" s="331"/>
      <c r="Z3" s="331"/>
      <c r="AA3" s="331"/>
      <c r="AB3" s="331"/>
      <c r="AC3" s="396"/>
      <c r="AD3" s="396"/>
      <c r="AE3" s="556"/>
      <c r="AF3" s="893"/>
      <c r="AG3" s="893"/>
      <c r="AH3" s="893"/>
      <c r="AI3" s="893"/>
    </row>
    <row r="4" spans="1:36" s="345" customFormat="1" ht="24" customHeight="1" x14ac:dyDescent="0.2">
      <c r="A4" s="1472" t="s">
        <v>428</v>
      </c>
      <c r="B4" s="1472"/>
      <c r="C4" s="1472"/>
      <c r="D4" s="1472"/>
      <c r="E4" s="1472"/>
      <c r="F4" s="1472"/>
      <c r="G4" s="1472"/>
      <c r="H4" s="1472"/>
      <c r="I4" s="1472"/>
      <c r="J4" s="1472"/>
      <c r="K4" s="1472"/>
      <c r="L4" s="1472"/>
      <c r="M4" s="1472"/>
      <c r="N4" s="1472"/>
      <c r="O4" s="1472"/>
      <c r="P4" s="1472"/>
      <c r="Q4" s="1472"/>
      <c r="R4" s="1472"/>
      <c r="S4" s="1472"/>
      <c r="T4" s="1472"/>
      <c r="U4" s="1472"/>
      <c r="V4" s="1472"/>
      <c r="W4" s="1472"/>
      <c r="X4" s="1472"/>
      <c r="Y4" s="331"/>
      <c r="Z4" s="331"/>
      <c r="AA4" s="331"/>
      <c r="AB4" s="331"/>
      <c r="AC4" s="396"/>
      <c r="AD4" s="396"/>
      <c r="AE4" s="556"/>
      <c r="AF4" s="893"/>
      <c r="AG4" s="893"/>
      <c r="AH4" s="893"/>
      <c r="AI4" s="893"/>
    </row>
    <row r="5" spans="1:36" s="345" customFormat="1" x14ac:dyDescent="0.2">
      <c r="A5" s="492"/>
      <c r="B5" s="1415" t="str">
        <f>porsaad!$B$6</f>
        <v>Situación a 31 de julio de 2024</v>
      </c>
      <c r="C5" s="1415"/>
      <c r="D5" s="1415"/>
      <c r="E5" s="1415"/>
      <c r="F5" s="1415"/>
      <c r="G5" s="1415"/>
      <c r="H5" s="1415"/>
      <c r="I5" s="1415"/>
      <c r="J5" s="1415"/>
      <c r="K5" s="1415"/>
      <c r="L5" s="1415"/>
      <c r="M5" s="1415"/>
      <c r="N5" s="1415"/>
      <c r="O5" s="1415"/>
      <c r="P5" s="1415"/>
      <c r="Q5" s="1415"/>
      <c r="R5" s="1415"/>
      <c r="S5" s="1415"/>
      <c r="T5" s="1415"/>
      <c r="U5" s="1415"/>
      <c r="V5" s="1415"/>
      <c r="W5" s="1415"/>
      <c r="X5" s="1415"/>
      <c r="AC5" s="556"/>
      <c r="AD5" s="556"/>
      <c r="AE5" s="556"/>
      <c r="AF5" s="893"/>
      <c r="AG5" s="893"/>
    </row>
    <row r="6" spans="1:36" s="345" customFormat="1" ht="6.75" customHeight="1" x14ac:dyDescent="0.2">
      <c r="B6" s="1415"/>
      <c r="C6" s="1415"/>
      <c r="D6" s="1415"/>
      <c r="E6" s="1415"/>
      <c r="F6" s="1415"/>
      <c r="G6" s="1415"/>
      <c r="H6" s="1415"/>
      <c r="I6" s="1415"/>
      <c r="J6" s="1415"/>
      <c r="K6" s="1415"/>
      <c r="L6" s="1415"/>
      <c r="M6" s="1415"/>
      <c r="N6" s="1415"/>
      <c r="O6" s="1415"/>
      <c r="P6" s="1415"/>
      <c r="Q6" s="1415"/>
      <c r="R6" s="1415"/>
      <c r="S6" s="1415"/>
      <c r="T6" s="1415"/>
      <c r="U6" s="1415"/>
      <c r="V6" s="1415"/>
      <c r="W6" s="1415"/>
      <c r="X6" s="1415"/>
      <c r="Z6" s="893"/>
      <c r="AA6" s="893"/>
      <c r="AB6" s="893"/>
      <c r="AC6" s="556"/>
      <c r="AD6" s="556"/>
      <c r="AE6" s="556"/>
      <c r="AF6" s="893"/>
      <c r="AG6" s="893"/>
      <c r="AH6" s="893"/>
      <c r="AI6" s="893"/>
    </row>
    <row r="7" spans="1:36" s="322" customFormat="1" ht="3.75" customHeight="1" x14ac:dyDescent="0.2">
      <c r="A7" s="316"/>
      <c r="B7" s="1500" t="s">
        <v>12</v>
      </c>
      <c r="C7" s="437"/>
      <c r="D7" s="1569" t="s">
        <v>251</v>
      </c>
      <c r="E7" s="884"/>
      <c r="F7" s="1572"/>
      <c r="G7" s="1572"/>
      <c r="H7" s="884"/>
      <c r="I7" s="754"/>
      <c r="J7" s="754"/>
      <c r="K7" s="754"/>
      <c r="L7" s="754"/>
      <c r="M7" s="884"/>
      <c r="N7" s="884"/>
      <c r="O7" s="884"/>
      <c r="P7" s="884"/>
      <c r="Q7" s="884"/>
      <c r="R7" s="884"/>
      <c r="S7" s="891"/>
      <c r="T7" s="884"/>
      <c r="U7" s="884"/>
      <c r="V7" s="892"/>
      <c r="W7" s="1575"/>
      <c r="X7" s="1576"/>
      <c r="Z7" s="320"/>
      <c r="AA7" s="320"/>
      <c r="AB7" s="320"/>
      <c r="AC7" s="513"/>
      <c r="AD7" s="513"/>
      <c r="AE7" s="513"/>
      <c r="AF7" s="319"/>
      <c r="AG7" s="320"/>
      <c r="AH7" s="320"/>
      <c r="AI7" s="320"/>
    </row>
    <row r="8" spans="1:36" s="322" customFormat="1" ht="14.25" customHeight="1" x14ac:dyDescent="0.2">
      <c r="A8" s="316"/>
      <c r="B8" s="1567"/>
      <c r="C8" s="437"/>
      <c r="D8" s="1570"/>
      <c r="E8" s="437"/>
      <c r="F8" s="1545" t="s">
        <v>271</v>
      </c>
      <c r="G8" s="1573"/>
      <c r="H8" s="437"/>
      <c r="I8" s="1545" t="s">
        <v>272</v>
      </c>
      <c r="J8" s="1561"/>
      <c r="K8" s="1563" t="s">
        <v>372</v>
      </c>
      <c r="L8" s="1564"/>
      <c r="M8" s="1564"/>
      <c r="N8" s="1564"/>
      <c r="O8" s="1564"/>
      <c r="P8" s="1564"/>
      <c r="Q8" s="1564"/>
      <c r="R8" s="1564"/>
      <c r="S8" s="1564"/>
      <c r="T8" s="1564"/>
      <c r="U8" s="1564"/>
      <c r="V8" s="1564"/>
      <c r="W8" s="1564"/>
      <c r="X8" s="1565"/>
      <c r="Z8" s="320"/>
      <c r="AA8" s="320"/>
      <c r="AB8" s="320"/>
      <c r="AC8" s="513"/>
      <c r="AD8" s="513"/>
      <c r="AE8" s="513"/>
      <c r="AF8" s="320"/>
      <c r="AG8" s="320"/>
      <c r="AH8" s="320"/>
      <c r="AI8" s="320"/>
    </row>
    <row r="9" spans="1:36" s="322" customFormat="1" ht="28.5" customHeight="1" x14ac:dyDescent="0.2">
      <c r="A9" s="316"/>
      <c r="B9" s="1567"/>
      <c r="C9" s="437"/>
      <c r="D9" s="1571"/>
      <c r="E9" s="437"/>
      <c r="F9" s="1562"/>
      <c r="G9" s="1574"/>
      <c r="H9" s="437"/>
      <c r="I9" s="1562"/>
      <c r="J9" s="1559"/>
      <c r="K9" s="1556" t="s">
        <v>373</v>
      </c>
      <c r="L9" s="1557"/>
      <c r="M9" s="1558" t="s">
        <v>374</v>
      </c>
      <c r="N9" s="1559"/>
      <c r="O9" s="1556" t="s">
        <v>375</v>
      </c>
      <c r="P9" s="1557"/>
      <c r="Q9" s="1558" t="s">
        <v>376</v>
      </c>
      <c r="R9" s="1559"/>
      <c r="S9" s="1558" t="s">
        <v>377</v>
      </c>
      <c r="T9" s="1459"/>
      <c r="U9" s="1398" t="s">
        <v>113</v>
      </c>
      <c r="V9" s="1566"/>
      <c r="W9" s="1398" t="s">
        <v>378</v>
      </c>
      <c r="X9" s="1560"/>
      <c r="Z9" s="320"/>
      <c r="AA9" s="320"/>
      <c r="AB9" s="320"/>
      <c r="AC9" s="513"/>
      <c r="AD9" s="513"/>
      <c r="AE9" s="513"/>
      <c r="AF9" s="320"/>
      <c r="AG9" s="320"/>
      <c r="AH9" s="320"/>
      <c r="AI9" s="320"/>
    </row>
    <row r="10" spans="1:36" s="322" customFormat="1" ht="22.5" customHeight="1" x14ac:dyDescent="0.2">
      <c r="A10" s="316"/>
      <c r="B10" s="1568"/>
      <c r="C10" s="437"/>
      <c r="D10" s="901" t="s">
        <v>9</v>
      </c>
      <c r="E10" s="885"/>
      <c r="F10" s="903" t="s">
        <v>9</v>
      </c>
      <c r="G10" s="878" t="s">
        <v>273</v>
      </c>
      <c r="H10" s="900"/>
      <c r="I10" s="793" t="s">
        <v>9</v>
      </c>
      <c r="J10" s="904" t="s">
        <v>273</v>
      </c>
      <c r="K10" s="905" t="s">
        <v>9</v>
      </c>
      <c r="L10" s="904" t="s">
        <v>379</v>
      </c>
      <c r="M10" s="905" t="s">
        <v>9</v>
      </c>
      <c r="N10" s="905" t="s">
        <v>379</v>
      </c>
      <c r="O10" s="905" t="s">
        <v>9</v>
      </c>
      <c r="P10" s="905" t="s">
        <v>379</v>
      </c>
      <c r="Q10" s="905" t="s">
        <v>9</v>
      </c>
      <c r="R10" s="905" t="s">
        <v>379</v>
      </c>
      <c r="S10" s="882" t="s">
        <v>9</v>
      </c>
      <c r="T10" s="792" t="s">
        <v>379</v>
      </c>
      <c r="U10" s="902" t="s">
        <v>9</v>
      </c>
      <c r="V10" s="905" t="s">
        <v>379</v>
      </c>
      <c r="W10" s="904" t="s">
        <v>9</v>
      </c>
      <c r="X10" s="792" t="s">
        <v>379</v>
      </c>
      <c r="Z10" s="320"/>
      <c r="AA10" s="320"/>
      <c r="AB10" s="320"/>
      <c r="AC10" s="568" t="s">
        <v>208</v>
      </c>
      <c r="AD10" s="602" t="s">
        <v>388</v>
      </c>
      <c r="AE10" s="603" t="s">
        <v>389</v>
      </c>
      <c r="AF10" s="320"/>
      <c r="AG10" s="320"/>
      <c r="AH10" s="320"/>
      <c r="AI10" s="320"/>
    </row>
    <row r="11" spans="1:36" s="328" customFormat="1" ht="3" customHeight="1" x14ac:dyDescent="0.2">
      <c r="A11" s="326"/>
      <c r="B11" s="327"/>
      <c r="D11" s="327"/>
      <c r="F11" s="327"/>
      <c r="G11" s="327"/>
      <c r="I11" s="327"/>
      <c r="J11" s="327"/>
      <c r="K11" s="319"/>
      <c r="L11" s="348"/>
      <c r="M11" s="329"/>
      <c r="N11" s="329"/>
      <c r="O11" s="329"/>
      <c r="P11" s="329"/>
      <c r="Q11" s="329"/>
      <c r="R11" s="329"/>
      <c r="S11" s="329"/>
      <c r="T11" s="329"/>
      <c r="U11" s="329"/>
      <c r="V11" s="329"/>
      <c r="W11" s="326"/>
      <c r="X11" s="327"/>
      <c r="Z11" s="329"/>
      <c r="AA11" s="329"/>
      <c r="AB11" s="329"/>
      <c r="AC11" s="604">
        <v>44286</v>
      </c>
      <c r="AD11" s="602">
        <v>27240</v>
      </c>
      <c r="AE11" s="602">
        <v>16097</v>
      </c>
      <c r="AF11" s="329"/>
      <c r="AG11" s="329"/>
      <c r="AH11" s="329"/>
      <c r="AI11" s="329"/>
    </row>
    <row r="12" spans="1:36" s="331" customFormat="1" x14ac:dyDescent="0.25">
      <c r="A12" s="330"/>
      <c r="B12" s="757" t="s">
        <v>8</v>
      </c>
      <c r="C12" s="350"/>
      <c r="D12" s="894">
        <v>287223</v>
      </c>
      <c r="E12" s="350"/>
      <c r="F12" s="760">
        <v>2746</v>
      </c>
      <c r="G12" s="761">
        <v>0.9560515696862717</v>
      </c>
      <c r="H12" s="350"/>
      <c r="I12" s="760">
        <v>2390</v>
      </c>
      <c r="J12" s="761">
        <v>0.83210606392942077</v>
      </c>
      <c r="K12" s="760">
        <v>2185</v>
      </c>
      <c r="L12" s="761">
        <v>91.422594142259413</v>
      </c>
      <c r="M12" s="760">
        <v>23</v>
      </c>
      <c r="N12" s="761">
        <v>0.96234309623430958</v>
      </c>
      <c r="O12" s="760">
        <v>34</v>
      </c>
      <c r="P12" s="761">
        <v>1.4225941422594142</v>
      </c>
      <c r="Q12" s="760">
        <v>137</v>
      </c>
      <c r="R12" s="761">
        <v>5.7322175732217575</v>
      </c>
      <c r="S12" s="760">
        <v>0</v>
      </c>
      <c r="T12" s="761">
        <v>0</v>
      </c>
      <c r="U12" s="760">
        <v>1</v>
      </c>
      <c r="V12" s="761">
        <v>4.1841004184100417E-2</v>
      </c>
      <c r="W12" s="760">
        <v>10</v>
      </c>
      <c r="X12" s="761">
        <f t="shared" ref="X12:X29" si="0">W12/$I12*100</f>
        <v>0.41841004184100417</v>
      </c>
      <c r="Z12" s="360"/>
      <c r="AA12" s="360"/>
      <c r="AB12" s="360"/>
      <c r="AC12" s="604">
        <v>44316</v>
      </c>
      <c r="AD12" s="602">
        <v>23620</v>
      </c>
      <c r="AE12" s="602">
        <v>14066</v>
      </c>
      <c r="AF12" s="360"/>
      <c r="AG12" s="360"/>
      <c r="AH12" s="360"/>
      <c r="AI12" s="361"/>
      <c r="AJ12" s="607"/>
    </row>
    <row r="13" spans="1:36" s="331" customFormat="1" x14ac:dyDescent="0.25">
      <c r="A13" s="330"/>
      <c r="B13" s="765" t="s">
        <v>7</v>
      </c>
      <c r="C13" s="350"/>
      <c r="D13" s="895">
        <v>42372</v>
      </c>
      <c r="E13" s="350"/>
      <c r="F13" s="767">
        <v>1009</v>
      </c>
      <c r="G13" s="768">
        <v>2.381289530822241</v>
      </c>
      <c r="H13" s="350"/>
      <c r="I13" s="767">
        <v>491</v>
      </c>
      <c r="J13" s="768">
        <v>1.1587841027093364</v>
      </c>
      <c r="K13" s="767">
        <v>477</v>
      </c>
      <c r="L13" s="768">
        <v>97.14867617107943</v>
      </c>
      <c r="M13" s="767">
        <v>9</v>
      </c>
      <c r="N13" s="768">
        <v>1.8329938900203666</v>
      </c>
      <c r="O13" s="767">
        <v>0</v>
      </c>
      <c r="P13" s="768">
        <v>0</v>
      </c>
      <c r="Q13" s="767">
        <v>0</v>
      </c>
      <c r="R13" s="768">
        <v>0</v>
      </c>
      <c r="S13" s="767">
        <v>0</v>
      </c>
      <c r="T13" s="768">
        <v>0</v>
      </c>
      <c r="U13" s="767">
        <v>4</v>
      </c>
      <c r="V13" s="768">
        <v>0.81466395112016288</v>
      </c>
      <c r="W13" s="767">
        <v>1</v>
      </c>
      <c r="X13" s="768">
        <f t="shared" si="0"/>
        <v>0.20366598778004072</v>
      </c>
      <c r="Z13" s="360"/>
      <c r="AA13" s="360"/>
      <c r="AB13" s="360"/>
      <c r="AC13" s="604">
        <v>44347</v>
      </c>
      <c r="AD13" s="602">
        <v>21534</v>
      </c>
      <c r="AE13" s="602">
        <v>12150</v>
      </c>
      <c r="AF13" s="360"/>
      <c r="AG13" s="360"/>
      <c r="AH13" s="360"/>
      <c r="AI13" s="361"/>
      <c r="AJ13" s="607"/>
    </row>
    <row r="14" spans="1:36" s="331" customFormat="1" x14ac:dyDescent="0.25">
      <c r="A14" s="330"/>
      <c r="B14" s="765" t="s">
        <v>37</v>
      </c>
      <c r="C14" s="350"/>
      <c r="D14" s="895">
        <v>31687</v>
      </c>
      <c r="E14" s="350"/>
      <c r="F14" s="767">
        <v>379</v>
      </c>
      <c r="G14" s="768">
        <v>1.1960740997885568</v>
      </c>
      <c r="H14" s="350"/>
      <c r="I14" s="767">
        <v>351</v>
      </c>
      <c r="J14" s="768">
        <v>1.1077097863477137</v>
      </c>
      <c r="K14" s="767">
        <v>329</v>
      </c>
      <c r="L14" s="768">
        <v>93.732193732193736</v>
      </c>
      <c r="M14" s="767">
        <v>4</v>
      </c>
      <c r="N14" s="768">
        <v>1.1396011396011396</v>
      </c>
      <c r="O14" s="767">
        <v>15</v>
      </c>
      <c r="P14" s="768">
        <v>4.2735042735042734</v>
      </c>
      <c r="Q14" s="767">
        <v>0</v>
      </c>
      <c r="R14" s="768">
        <v>0</v>
      </c>
      <c r="S14" s="767">
        <v>0</v>
      </c>
      <c r="T14" s="768">
        <v>0</v>
      </c>
      <c r="U14" s="767">
        <v>2</v>
      </c>
      <c r="V14" s="768">
        <v>0.56980056980056981</v>
      </c>
      <c r="W14" s="767">
        <v>1</v>
      </c>
      <c r="X14" s="768">
        <f t="shared" si="0"/>
        <v>0.28490028490028491</v>
      </c>
      <c r="Z14" s="360"/>
      <c r="AA14" s="360"/>
      <c r="AB14" s="360"/>
      <c r="AC14" s="604">
        <v>44377</v>
      </c>
      <c r="AD14" s="602">
        <v>21833</v>
      </c>
      <c r="AE14" s="602">
        <v>13954</v>
      </c>
      <c r="AF14" s="360"/>
      <c r="AG14" s="360"/>
      <c r="AH14" s="360"/>
      <c r="AI14" s="361"/>
      <c r="AJ14" s="607"/>
    </row>
    <row r="15" spans="1:36" s="331" customFormat="1" x14ac:dyDescent="0.25">
      <c r="A15" s="330"/>
      <c r="B15" s="765" t="s">
        <v>38</v>
      </c>
      <c r="C15" s="350"/>
      <c r="D15" s="895">
        <v>30585</v>
      </c>
      <c r="E15" s="350"/>
      <c r="F15" s="767">
        <v>800</v>
      </c>
      <c r="G15" s="768">
        <v>2.6156612718652936</v>
      </c>
      <c r="H15" s="350"/>
      <c r="I15" s="767">
        <v>385</v>
      </c>
      <c r="J15" s="768">
        <v>1.2587869870851724</v>
      </c>
      <c r="K15" s="767">
        <v>305</v>
      </c>
      <c r="L15" s="768">
        <v>79.220779220779221</v>
      </c>
      <c r="M15" s="767">
        <v>5</v>
      </c>
      <c r="N15" s="768">
        <v>1.2987012987012987</v>
      </c>
      <c r="O15" s="767">
        <v>65</v>
      </c>
      <c r="P15" s="768">
        <v>16.883116883116884</v>
      </c>
      <c r="Q15" s="767">
        <v>0</v>
      </c>
      <c r="R15" s="768">
        <v>0</v>
      </c>
      <c r="S15" s="767">
        <v>1</v>
      </c>
      <c r="T15" s="768">
        <v>0.25974025974025972</v>
      </c>
      <c r="U15" s="767">
        <v>9</v>
      </c>
      <c r="V15" s="768">
        <v>2.3376623376623376</v>
      </c>
      <c r="W15" s="767">
        <v>0</v>
      </c>
      <c r="X15" s="768">
        <f t="shared" si="0"/>
        <v>0</v>
      </c>
      <c r="Z15" s="360"/>
      <c r="AA15" s="360"/>
      <c r="AB15" s="360"/>
      <c r="AC15" s="604">
        <v>44408</v>
      </c>
      <c r="AD15" s="602">
        <v>25882</v>
      </c>
      <c r="AE15" s="602">
        <v>13248</v>
      </c>
      <c r="AF15" s="360"/>
      <c r="AG15" s="360"/>
      <c r="AH15" s="360"/>
      <c r="AI15" s="361"/>
      <c r="AJ15" s="607"/>
    </row>
    <row r="16" spans="1:36" s="331" customFormat="1" x14ac:dyDescent="0.25">
      <c r="A16" s="330"/>
      <c r="B16" s="765" t="s">
        <v>6</v>
      </c>
      <c r="C16" s="350"/>
      <c r="D16" s="895">
        <v>42857</v>
      </c>
      <c r="E16" s="350"/>
      <c r="F16" s="767">
        <v>601</v>
      </c>
      <c r="G16" s="768">
        <v>1.4023380077933594</v>
      </c>
      <c r="H16" s="350"/>
      <c r="I16" s="767">
        <v>378</v>
      </c>
      <c r="J16" s="768">
        <v>0.88200294000979995</v>
      </c>
      <c r="K16" s="767">
        <v>364</v>
      </c>
      <c r="L16" s="768">
        <v>96.296296296296291</v>
      </c>
      <c r="M16" s="767">
        <v>4</v>
      </c>
      <c r="N16" s="768">
        <v>1.0582010582010581</v>
      </c>
      <c r="O16" s="767">
        <v>0</v>
      </c>
      <c r="P16" s="768">
        <v>0</v>
      </c>
      <c r="Q16" s="767">
        <v>0</v>
      </c>
      <c r="R16" s="768">
        <v>0</v>
      </c>
      <c r="S16" s="767">
        <v>0</v>
      </c>
      <c r="T16" s="768">
        <v>0</v>
      </c>
      <c r="U16" s="767">
        <v>9</v>
      </c>
      <c r="V16" s="768">
        <v>2.3809523809523809</v>
      </c>
      <c r="W16" s="767">
        <v>1</v>
      </c>
      <c r="X16" s="768">
        <f t="shared" si="0"/>
        <v>0.26455026455026454</v>
      </c>
      <c r="Z16" s="360"/>
      <c r="AA16" s="360"/>
      <c r="AB16" s="360"/>
      <c r="AC16" s="604">
        <v>44439</v>
      </c>
      <c r="AD16" s="602">
        <v>15551</v>
      </c>
      <c r="AE16" s="602">
        <v>13247</v>
      </c>
      <c r="AF16" s="360"/>
      <c r="AG16" s="360"/>
      <c r="AH16" s="360"/>
      <c r="AI16" s="361"/>
      <c r="AJ16" s="607"/>
    </row>
    <row r="17" spans="1:36" s="331" customFormat="1" x14ac:dyDescent="0.25">
      <c r="A17" s="330"/>
      <c r="B17" s="765" t="s">
        <v>5</v>
      </c>
      <c r="C17" s="350"/>
      <c r="D17" s="896">
        <v>17828</v>
      </c>
      <c r="E17" s="350"/>
      <c r="F17" s="767">
        <v>322</v>
      </c>
      <c r="G17" s="768">
        <v>1.8061476329369532</v>
      </c>
      <c r="H17" s="350"/>
      <c r="I17" s="767">
        <v>209</v>
      </c>
      <c r="J17" s="768">
        <v>1.1723132151671529</v>
      </c>
      <c r="K17" s="771">
        <v>188</v>
      </c>
      <c r="L17" s="768">
        <v>89.952153110047846</v>
      </c>
      <c r="M17" s="771">
        <v>6</v>
      </c>
      <c r="N17" s="768">
        <v>2.8708133971291865</v>
      </c>
      <c r="O17" s="771">
        <v>1</v>
      </c>
      <c r="P17" s="768">
        <v>0.4784688995215311</v>
      </c>
      <c r="Q17" s="771">
        <v>0</v>
      </c>
      <c r="R17" s="768">
        <v>0</v>
      </c>
      <c r="S17" s="771">
        <v>0</v>
      </c>
      <c r="T17" s="768">
        <v>0</v>
      </c>
      <c r="U17" s="771">
        <v>14</v>
      </c>
      <c r="V17" s="768">
        <v>6.6985645933014357</v>
      </c>
      <c r="W17" s="771">
        <v>0</v>
      </c>
      <c r="X17" s="768">
        <f t="shared" si="0"/>
        <v>0</v>
      </c>
      <c r="Z17" s="360"/>
      <c r="AA17" s="360"/>
      <c r="AB17" s="360"/>
      <c r="AC17" s="604">
        <v>44469</v>
      </c>
      <c r="AD17" s="602">
        <v>29199</v>
      </c>
      <c r="AE17" s="602">
        <v>15187</v>
      </c>
      <c r="AF17" s="360"/>
      <c r="AG17" s="360"/>
      <c r="AH17" s="360"/>
      <c r="AI17" s="361"/>
      <c r="AJ17" s="607"/>
    </row>
    <row r="18" spans="1:36" s="331" customFormat="1" x14ac:dyDescent="0.25">
      <c r="A18" s="330"/>
      <c r="B18" s="765" t="s">
        <v>4</v>
      </c>
      <c r="C18" s="350"/>
      <c r="D18" s="895">
        <v>124986</v>
      </c>
      <c r="E18" s="350"/>
      <c r="F18" s="767">
        <v>1510</v>
      </c>
      <c r="G18" s="768">
        <v>1.2081353111548494</v>
      </c>
      <c r="H18" s="350"/>
      <c r="I18" s="767">
        <v>1241</v>
      </c>
      <c r="J18" s="768">
        <v>0.99291120605507821</v>
      </c>
      <c r="K18" s="767">
        <v>1164</v>
      </c>
      <c r="L18" s="768">
        <v>93.795326349717968</v>
      </c>
      <c r="M18" s="767">
        <v>33</v>
      </c>
      <c r="N18" s="768">
        <v>2.6591458501208702</v>
      </c>
      <c r="O18" s="767">
        <v>0</v>
      </c>
      <c r="P18" s="768">
        <v>0</v>
      </c>
      <c r="Q18" s="767">
        <v>0</v>
      </c>
      <c r="R18" s="768">
        <v>0</v>
      </c>
      <c r="S18" s="767">
        <v>0</v>
      </c>
      <c r="T18" s="768">
        <v>0</v>
      </c>
      <c r="U18" s="767">
        <v>32</v>
      </c>
      <c r="V18" s="768">
        <v>2.5785656728444803</v>
      </c>
      <c r="W18" s="767">
        <v>12</v>
      </c>
      <c r="X18" s="768">
        <f t="shared" si="0"/>
        <v>0.96696212731668019</v>
      </c>
      <c r="Z18" s="360"/>
      <c r="AA18" s="360"/>
      <c r="AB18" s="360"/>
      <c r="AC18" s="604">
        <v>44500</v>
      </c>
      <c r="AD18" s="602">
        <v>26213</v>
      </c>
      <c r="AE18" s="602">
        <v>13678</v>
      </c>
      <c r="AF18" s="360"/>
      <c r="AG18" s="360"/>
      <c r="AH18" s="360"/>
      <c r="AI18" s="361"/>
      <c r="AJ18" s="607"/>
    </row>
    <row r="19" spans="1:36" s="331" customFormat="1" x14ac:dyDescent="0.25">
      <c r="A19" s="330"/>
      <c r="B19" s="765" t="s">
        <v>40</v>
      </c>
      <c r="C19" s="350"/>
      <c r="D19" s="895">
        <v>73974</v>
      </c>
      <c r="E19" s="350"/>
      <c r="F19" s="767">
        <v>1342</v>
      </c>
      <c r="G19" s="768">
        <v>1.8141509178900697</v>
      </c>
      <c r="H19" s="350"/>
      <c r="I19" s="767">
        <v>867</v>
      </c>
      <c r="J19" s="768">
        <v>1.1720334171465649</v>
      </c>
      <c r="K19" s="767">
        <v>800</v>
      </c>
      <c r="L19" s="768">
        <v>92.272202998846595</v>
      </c>
      <c r="M19" s="767">
        <v>20</v>
      </c>
      <c r="N19" s="768">
        <v>2.306805074971165</v>
      </c>
      <c r="O19" s="767">
        <v>12</v>
      </c>
      <c r="P19" s="768">
        <v>1.3840830449826991</v>
      </c>
      <c r="Q19" s="767">
        <v>5</v>
      </c>
      <c r="R19" s="768">
        <v>0.57670126874279126</v>
      </c>
      <c r="S19" s="767">
        <v>0</v>
      </c>
      <c r="T19" s="768">
        <v>0</v>
      </c>
      <c r="U19" s="767">
        <v>16</v>
      </c>
      <c r="V19" s="768">
        <v>1.8454440599769319</v>
      </c>
      <c r="W19" s="767">
        <v>14</v>
      </c>
      <c r="X19" s="768">
        <f t="shared" si="0"/>
        <v>1.6147635524798154</v>
      </c>
      <c r="Z19" s="360"/>
      <c r="AA19" s="360"/>
      <c r="AB19" s="360"/>
      <c r="AC19" s="604">
        <v>44530</v>
      </c>
      <c r="AD19" s="602">
        <v>25655</v>
      </c>
      <c r="AE19" s="602">
        <v>14422</v>
      </c>
      <c r="AF19" s="360"/>
      <c r="AG19" s="360"/>
      <c r="AH19" s="360"/>
      <c r="AI19" s="361"/>
      <c r="AJ19" s="607"/>
    </row>
    <row r="20" spans="1:36" s="331" customFormat="1" x14ac:dyDescent="0.25">
      <c r="A20" s="330"/>
      <c r="B20" s="765" t="s">
        <v>41</v>
      </c>
      <c r="C20" s="350"/>
      <c r="D20" s="895">
        <v>217728</v>
      </c>
      <c r="E20" s="350"/>
      <c r="F20" s="767">
        <v>5461</v>
      </c>
      <c r="G20" s="768">
        <v>2.5081753380364491</v>
      </c>
      <c r="H20" s="350"/>
      <c r="I20" s="767">
        <v>2358</v>
      </c>
      <c r="J20" s="768">
        <v>1.0830026455026456</v>
      </c>
      <c r="K20" s="767">
        <v>1863</v>
      </c>
      <c r="L20" s="768">
        <v>79.007633587786259</v>
      </c>
      <c r="M20" s="767">
        <v>13</v>
      </c>
      <c r="N20" s="768">
        <v>0.55131467345207796</v>
      </c>
      <c r="O20" s="767">
        <v>446</v>
      </c>
      <c r="P20" s="768">
        <v>18.914334181509755</v>
      </c>
      <c r="Q20" s="767">
        <v>0</v>
      </c>
      <c r="R20" s="768">
        <v>0</v>
      </c>
      <c r="S20" s="767">
        <v>6</v>
      </c>
      <c r="T20" s="768">
        <v>0.2544529262086514</v>
      </c>
      <c r="U20" s="767">
        <v>29</v>
      </c>
      <c r="V20" s="768">
        <v>1.2298558100084818</v>
      </c>
      <c r="W20" s="767">
        <v>1</v>
      </c>
      <c r="X20" s="768">
        <f t="shared" si="0"/>
        <v>4.2408821034775231E-2</v>
      </c>
      <c r="Z20" s="360"/>
      <c r="AA20" s="360"/>
      <c r="AB20" s="360"/>
      <c r="AC20" s="604">
        <v>44561</v>
      </c>
      <c r="AD20" s="602">
        <v>24712</v>
      </c>
      <c r="AE20" s="602">
        <v>14501</v>
      </c>
      <c r="AF20" s="360"/>
      <c r="AG20" s="360"/>
      <c r="AH20" s="360"/>
      <c r="AI20" s="361"/>
      <c r="AJ20" s="607"/>
    </row>
    <row r="21" spans="1:36" s="331" customFormat="1" x14ac:dyDescent="0.25">
      <c r="A21" s="330"/>
      <c r="B21" s="765" t="s">
        <v>3</v>
      </c>
      <c r="C21" s="350"/>
      <c r="D21" s="895">
        <v>157089</v>
      </c>
      <c r="E21" s="350"/>
      <c r="F21" s="767">
        <v>2523</v>
      </c>
      <c r="G21" s="768">
        <v>1.6060959074155414</v>
      </c>
      <c r="H21" s="350"/>
      <c r="I21" s="767">
        <v>1515</v>
      </c>
      <c r="J21" s="768">
        <v>0.96442144262169849</v>
      </c>
      <c r="K21" s="767">
        <v>1334</v>
      </c>
      <c r="L21" s="768">
        <v>88.052805280528062</v>
      </c>
      <c r="M21" s="767">
        <v>18</v>
      </c>
      <c r="N21" s="768">
        <v>1.1881188118811881</v>
      </c>
      <c r="O21" s="767">
        <v>140</v>
      </c>
      <c r="P21" s="768">
        <v>9.2409240924092408</v>
      </c>
      <c r="Q21" s="767">
        <v>4</v>
      </c>
      <c r="R21" s="768">
        <v>0.264026402640264</v>
      </c>
      <c r="S21" s="767">
        <v>0</v>
      </c>
      <c r="T21" s="768">
        <v>0</v>
      </c>
      <c r="U21" s="767">
        <v>0</v>
      </c>
      <c r="V21" s="768">
        <v>0</v>
      </c>
      <c r="W21" s="767">
        <v>19</v>
      </c>
      <c r="X21" s="768">
        <f t="shared" si="0"/>
        <v>1.2541254125412542</v>
      </c>
      <c r="Z21" s="360"/>
      <c r="AA21" s="360"/>
      <c r="AB21" s="360"/>
      <c r="AC21" s="604">
        <v>44592</v>
      </c>
      <c r="AD21" s="602">
        <v>15800</v>
      </c>
      <c r="AE21" s="602">
        <v>18653</v>
      </c>
      <c r="AF21" s="360"/>
      <c r="AG21" s="360"/>
      <c r="AH21" s="360"/>
      <c r="AI21" s="361"/>
      <c r="AJ21" s="607"/>
    </row>
    <row r="22" spans="1:36" s="331" customFormat="1" x14ac:dyDescent="0.25">
      <c r="A22" s="330"/>
      <c r="B22" s="765" t="s">
        <v>2</v>
      </c>
      <c r="C22" s="350"/>
      <c r="D22" s="895">
        <v>36097</v>
      </c>
      <c r="E22" s="350"/>
      <c r="F22" s="767">
        <v>661</v>
      </c>
      <c r="G22" s="768">
        <v>1.8311771061307034</v>
      </c>
      <c r="H22" s="350"/>
      <c r="I22" s="767">
        <v>498</v>
      </c>
      <c r="J22" s="768">
        <v>1.3796160345735102</v>
      </c>
      <c r="K22" s="767">
        <v>378</v>
      </c>
      <c r="L22" s="768">
        <v>75.903614457831324</v>
      </c>
      <c r="M22" s="767">
        <v>5</v>
      </c>
      <c r="N22" s="768">
        <v>1.0040160642570282</v>
      </c>
      <c r="O22" s="767">
        <v>51</v>
      </c>
      <c r="P22" s="768">
        <v>10.240963855421686</v>
      </c>
      <c r="Q22" s="767">
        <v>13</v>
      </c>
      <c r="R22" s="768">
        <v>2.6104417670682731</v>
      </c>
      <c r="S22" s="767">
        <v>0</v>
      </c>
      <c r="T22" s="768">
        <v>0</v>
      </c>
      <c r="U22" s="767">
        <v>7</v>
      </c>
      <c r="V22" s="768">
        <v>1.4056224899598393</v>
      </c>
      <c r="W22" s="767">
        <v>44</v>
      </c>
      <c r="X22" s="768">
        <f t="shared" si="0"/>
        <v>8.8353413654618471</v>
      </c>
      <c r="Z22" s="360"/>
      <c r="AA22" s="360"/>
      <c r="AB22" s="360"/>
      <c r="AC22" s="604">
        <v>44620</v>
      </c>
      <c r="AD22" s="602">
        <v>21660</v>
      </c>
      <c r="AE22" s="602">
        <v>18762</v>
      </c>
      <c r="AF22" s="360"/>
      <c r="AG22" s="360"/>
      <c r="AH22" s="360"/>
      <c r="AI22" s="361"/>
      <c r="AJ22" s="607"/>
    </row>
    <row r="23" spans="1:36" s="331" customFormat="1" x14ac:dyDescent="0.25">
      <c r="A23" s="330"/>
      <c r="B23" s="765" t="s">
        <v>35</v>
      </c>
      <c r="C23" s="350"/>
      <c r="D23" s="895">
        <v>75568</v>
      </c>
      <c r="E23" s="350"/>
      <c r="F23" s="767">
        <v>1035</v>
      </c>
      <c r="G23" s="768">
        <v>1.3696273554943892</v>
      </c>
      <c r="H23" s="350"/>
      <c r="I23" s="767">
        <v>825</v>
      </c>
      <c r="J23" s="768">
        <v>1.0917319500317595</v>
      </c>
      <c r="K23" s="767">
        <v>753</v>
      </c>
      <c r="L23" s="768">
        <v>91.272727272727266</v>
      </c>
      <c r="M23" s="767">
        <v>15</v>
      </c>
      <c r="N23" s="768">
        <v>1.8181818181818181</v>
      </c>
      <c r="O23" s="767">
        <v>0</v>
      </c>
      <c r="P23" s="768">
        <v>0</v>
      </c>
      <c r="Q23" s="767">
        <v>1</v>
      </c>
      <c r="R23" s="768">
        <v>0.12121212121212122</v>
      </c>
      <c r="S23" s="767">
        <v>0</v>
      </c>
      <c r="T23" s="768">
        <v>0</v>
      </c>
      <c r="U23" s="767">
        <v>56</v>
      </c>
      <c r="V23" s="768">
        <v>6.787878787878789</v>
      </c>
      <c r="W23" s="767">
        <v>0</v>
      </c>
      <c r="X23" s="768">
        <f t="shared" si="0"/>
        <v>0</v>
      </c>
      <c r="Z23" s="360"/>
      <c r="AA23" s="360"/>
      <c r="AB23" s="360"/>
      <c r="AC23" s="604">
        <v>44651</v>
      </c>
      <c r="AD23" s="602">
        <v>28954</v>
      </c>
      <c r="AE23" s="602">
        <v>17183</v>
      </c>
      <c r="AF23" s="360"/>
      <c r="AG23" s="360"/>
      <c r="AH23" s="360"/>
      <c r="AI23" s="361"/>
      <c r="AJ23" s="607"/>
    </row>
    <row r="24" spans="1:36" s="331" customFormat="1" x14ac:dyDescent="0.25">
      <c r="A24" s="330"/>
      <c r="B24" s="765" t="s">
        <v>42</v>
      </c>
      <c r="C24" s="350"/>
      <c r="D24" s="895">
        <v>185725</v>
      </c>
      <c r="E24" s="350"/>
      <c r="F24" s="767">
        <v>2877</v>
      </c>
      <c r="G24" s="768">
        <v>1.5490644770494011</v>
      </c>
      <c r="H24" s="350"/>
      <c r="I24" s="767">
        <v>1572</v>
      </c>
      <c r="J24" s="768">
        <v>0.846412706959214</v>
      </c>
      <c r="K24" s="767">
        <v>1324</v>
      </c>
      <c r="L24" s="768">
        <v>84.223918575063621</v>
      </c>
      <c r="M24" s="767">
        <v>50</v>
      </c>
      <c r="N24" s="768">
        <v>3.1806615776081424</v>
      </c>
      <c r="O24" s="767">
        <v>0</v>
      </c>
      <c r="P24" s="768">
        <v>0</v>
      </c>
      <c r="Q24" s="767">
        <v>0</v>
      </c>
      <c r="R24" s="768">
        <v>0</v>
      </c>
      <c r="S24" s="767">
        <v>0</v>
      </c>
      <c r="T24" s="768">
        <v>0</v>
      </c>
      <c r="U24" s="767">
        <v>5</v>
      </c>
      <c r="V24" s="768">
        <v>0.31806615776081421</v>
      </c>
      <c r="W24" s="767">
        <v>193</v>
      </c>
      <c r="X24" s="768">
        <f t="shared" si="0"/>
        <v>12.27735368956743</v>
      </c>
      <c r="Z24" s="360"/>
      <c r="AA24" s="360"/>
      <c r="AB24" s="360"/>
      <c r="AC24" s="604">
        <v>44681</v>
      </c>
      <c r="AD24" s="602">
        <v>20498</v>
      </c>
      <c r="AE24" s="602">
        <v>16055</v>
      </c>
      <c r="AF24" s="360"/>
      <c r="AG24" s="360"/>
      <c r="AH24" s="360"/>
      <c r="AI24" s="361"/>
      <c r="AJ24" s="607"/>
    </row>
    <row r="25" spans="1:36" x14ac:dyDescent="0.25">
      <c r="A25" s="332"/>
      <c r="B25" s="765" t="s">
        <v>43</v>
      </c>
      <c r="C25" s="350"/>
      <c r="D25" s="895">
        <v>43686</v>
      </c>
      <c r="E25" s="350"/>
      <c r="F25" s="767">
        <v>1010</v>
      </c>
      <c r="G25" s="768">
        <v>2.3119534862427322</v>
      </c>
      <c r="H25" s="350"/>
      <c r="I25" s="767">
        <v>469</v>
      </c>
      <c r="J25" s="768">
        <v>1.0735704802453874</v>
      </c>
      <c r="K25" s="767">
        <v>342</v>
      </c>
      <c r="L25" s="768">
        <v>72.921108742004265</v>
      </c>
      <c r="M25" s="767">
        <v>8</v>
      </c>
      <c r="N25" s="768">
        <v>1.7057569296375266</v>
      </c>
      <c r="O25" s="767">
        <v>4</v>
      </c>
      <c r="P25" s="768">
        <v>0.85287846481876328</v>
      </c>
      <c r="Q25" s="767">
        <v>94</v>
      </c>
      <c r="R25" s="768">
        <v>20.042643923240938</v>
      </c>
      <c r="S25" s="767">
        <v>15</v>
      </c>
      <c r="T25" s="768">
        <v>3.1982942430703627</v>
      </c>
      <c r="U25" s="767">
        <v>3</v>
      </c>
      <c r="V25" s="768">
        <v>0.63965884861407252</v>
      </c>
      <c r="W25" s="767">
        <v>3</v>
      </c>
      <c r="X25" s="768">
        <f t="shared" si="0"/>
        <v>0.63965884861407252</v>
      </c>
      <c r="Z25" s="360"/>
      <c r="AA25" s="360"/>
      <c r="AB25" s="360"/>
      <c r="AC25" s="604">
        <v>44712</v>
      </c>
      <c r="AD25" s="602">
        <v>23876</v>
      </c>
      <c r="AE25" s="602">
        <v>15983</v>
      </c>
      <c r="AF25" s="360"/>
      <c r="AG25" s="360"/>
      <c r="AH25" s="360"/>
      <c r="AI25" s="361"/>
      <c r="AJ25" s="607"/>
    </row>
    <row r="26" spans="1:36" s="331" customFormat="1" x14ac:dyDescent="0.25">
      <c r="B26" s="765" t="s">
        <v>44</v>
      </c>
      <c r="C26" s="350"/>
      <c r="D26" s="897">
        <v>16254</v>
      </c>
      <c r="E26" s="350"/>
      <c r="F26" s="771">
        <v>399</v>
      </c>
      <c r="G26" s="768">
        <v>2.454780361757106</v>
      </c>
      <c r="H26" s="350"/>
      <c r="I26" s="771">
        <v>201</v>
      </c>
      <c r="J26" s="768">
        <v>1.2366186784791435</v>
      </c>
      <c r="K26" s="771">
        <v>193</v>
      </c>
      <c r="L26" s="768">
        <v>96.019900497512438</v>
      </c>
      <c r="M26" s="771">
        <v>4</v>
      </c>
      <c r="N26" s="768">
        <v>1.9900497512437811</v>
      </c>
      <c r="O26" s="771">
        <v>0</v>
      </c>
      <c r="P26" s="768">
        <v>0</v>
      </c>
      <c r="Q26" s="771">
        <v>0</v>
      </c>
      <c r="R26" s="768">
        <v>0</v>
      </c>
      <c r="S26" s="771">
        <v>0</v>
      </c>
      <c r="T26" s="768">
        <v>0</v>
      </c>
      <c r="U26" s="771">
        <v>4</v>
      </c>
      <c r="V26" s="768">
        <v>1.9900497512437811</v>
      </c>
      <c r="W26" s="771">
        <v>0</v>
      </c>
      <c r="X26" s="768">
        <f t="shared" si="0"/>
        <v>0</v>
      </c>
      <c r="Z26" s="360"/>
      <c r="AA26" s="360"/>
      <c r="AB26" s="360"/>
      <c r="AC26" s="604">
        <v>44742</v>
      </c>
      <c r="AD26" s="602">
        <v>25318</v>
      </c>
      <c r="AE26" s="602">
        <v>16449</v>
      </c>
      <c r="AF26" s="360"/>
      <c r="AG26" s="360"/>
      <c r="AH26" s="360"/>
      <c r="AI26" s="361"/>
      <c r="AJ26" s="607"/>
    </row>
    <row r="27" spans="1:36" s="331" customFormat="1" x14ac:dyDescent="0.25">
      <c r="B27" s="765" t="s">
        <v>45</v>
      </c>
      <c r="C27" s="350"/>
      <c r="D27" s="897">
        <v>69516</v>
      </c>
      <c r="E27" s="350"/>
      <c r="F27" s="771">
        <v>788</v>
      </c>
      <c r="G27" s="768">
        <v>1.1335519880315323</v>
      </c>
      <c r="H27" s="350"/>
      <c r="I27" s="771">
        <v>925</v>
      </c>
      <c r="J27" s="768">
        <v>1.3306289199608723</v>
      </c>
      <c r="K27" s="771">
        <v>764</v>
      </c>
      <c r="L27" s="768">
        <v>82.594594594594597</v>
      </c>
      <c r="M27" s="771">
        <v>14</v>
      </c>
      <c r="N27" s="768">
        <v>1.5135135135135136</v>
      </c>
      <c r="O27" s="771">
        <v>110</v>
      </c>
      <c r="P27" s="768">
        <v>11.891891891891893</v>
      </c>
      <c r="Q27" s="771">
        <v>8</v>
      </c>
      <c r="R27" s="768">
        <v>0.86486486486486491</v>
      </c>
      <c r="S27" s="771">
        <v>14</v>
      </c>
      <c r="T27" s="768">
        <v>1.5135135135135136</v>
      </c>
      <c r="U27" s="771">
        <v>12</v>
      </c>
      <c r="V27" s="768">
        <v>1.2972972972972971</v>
      </c>
      <c r="W27" s="771">
        <v>3</v>
      </c>
      <c r="X27" s="768">
        <f t="shared" si="0"/>
        <v>0.32432432432432429</v>
      </c>
      <c r="Z27" s="360"/>
      <c r="AA27" s="360"/>
      <c r="AB27" s="360"/>
      <c r="AC27" s="604">
        <v>44773</v>
      </c>
      <c r="AD27" s="602">
        <v>29962</v>
      </c>
      <c r="AE27" s="602">
        <v>16217</v>
      </c>
      <c r="AF27" s="360"/>
      <c r="AG27" s="360"/>
      <c r="AH27" s="360"/>
      <c r="AI27" s="361"/>
      <c r="AJ27" s="607"/>
    </row>
    <row r="28" spans="1:36" s="331" customFormat="1" x14ac:dyDescent="0.25">
      <c r="B28" s="765" t="s">
        <v>46</v>
      </c>
      <c r="C28" s="350"/>
      <c r="D28" s="897">
        <v>9265</v>
      </c>
      <c r="E28" s="350"/>
      <c r="F28" s="771">
        <v>134</v>
      </c>
      <c r="G28" s="777">
        <v>1.4463032919589855</v>
      </c>
      <c r="H28" s="350"/>
      <c r="I28" s="771">
        <v>146</v>
      </c>
      <c r="J28" s="777">
        <v>1.5758229897463574</v>
      </c>
      <c r="K28" s="771">
        <v>14</v>
      </c>
      <c r="L28" s="777">
        <v>9.5890410958904102</v>
      </c>
      <c r="M28" s="771">
        <v>4</v>
      </c>
      <c r="N28" s="777">
        <v>2.7397260273972601</v>
      </c>
      <c r="O28" s="771">
        <v>126</v>
      </c>
      <c r="P28" s="777">
        <v>86.301369863013704</v>
      </c>
      <c r="Q28" s="771">
        <v>0</v>
      </c>
      <c r="R28" s="777">
        <v>0</v>
      </c>
      <c r="S28" s="771">
        <v>0</v>
      </c>
      <c r="T28" s="777">
        <v>0</v>
      </c>
      <c r="U28" s="771">
        <v>2</v>
      </c>
      <c r="V28" s="777">
        <v>1.3698630136986301</v>
      </c>
      <c r="W28" s="771">
        <v>0</v>
      </c>
      <c r="X28" s="777">
        <f t="shared" si="0"/>
        <v>0</v>
      </c>
      <c r="Z28" s="360"/>
      <c r="AA28" s="360"/>
      <c r="AB28" s="360"/>
      <c r="AC28" s="604">
        <v>44804</v>
      </c>
      <c r="AD28" s="602">
        <v>19002</v>
      </c>
      <c r="AE28" s="602">
        <v>17806</v>
      </c>
      <c r="AF28" s="360"/>
      <c r="AG28" s="360"/>
      <c r="AH28" s="360"/>
      <c r="AI28" s="361"/>
      <c r="AJ28" s="607"/>
    </row>
    <row r="29" spans="1:36" s="331" customFormat="1" x14ac:dyDescent="0.25">
      <c r="B29" s="886" t="s">
        <v>1</v>
      </c>
      <c r="C29" s="350"/>
      <c r="D29" s="898">
        <v>3640</v>
      </c>
      <c r="E29" s="350"/>
      <c r="F29" s="887">
        <v>96</v>
      </c>
      <c r="G29" s="899">
        <v>2.6373626373626373</v>
      </c>
      <c r="H29" s="350"/>
      <c r="I29" s="887">
        <v>35</v>
      </c>
      <c r="J29" s="899">
        <v>0.96153846153846156</v>
      </c>
      <c r="K29" s="887">
        <v>25</v>
      </c>
      <c r="L29" s="899">
        <v>71.428571428571431</v>
      </c>
      <c r="M29" s="887">
        <v>0</v>
      </c>
      <c r="N29" s="899">
        <v>0</v>
      </c>
      <c r="O29" s="887">
        <v>0</v>
      </c>
      <c r="P29" s="899">
        <v>0</v>
      </c>
      <c r="Q29" s="887">
        <v>1</v>
      </c>
      <c r="R29" s="899">
        <v>2.8571428571428572</v>
      </c>
      <c r="S29" s="887">
        <v>0</v>
      </c>
      <c r="T29" s="899">
        <v>0</v>
      </c>
      <c r="U29" s="887">
        <v>4</v>
      </c>
      <c r="V29" s="899">
        <v>11.428571428571429</v>
      </c>
      <c r="W29" s="887">
        <v>5</v>
      </c>
      <c r="X29" s="899">
        <f t="shared" si="0"/>
        <v>14.285714285714285</v>
      </c>
      <c r="Z29" s="360"/>
      <c r="AA29" s="360"/>
      <c r="AB29" s="360"/>
      <c r="AC29" s="604">
        <v>44834</v>
      </c>
      <c r="AD29" s="602">
        <v>23558</v>
      </c>
      <c r="AE29" s="602">
        <v>17545</v>
      </c>
      <c r="AF29" s="360"/>
      <c r="AG29" s="360"/>
      <c r="AH29" s="360"/>
      <c r="AI29" s="361"/>
      <c r="AJ29" s="607"/>
    </row>
    <row r="30" spans="1:36" s="328" customFormat="1" ht="7.5" customHeight="1" x14ac:dyDescent="0.25">
      <c r="A30" s="326"/>
      <c r="B30" s="327"/>
      <c r="D30" s="327"/>
      <c r="F30" s="327"/>
      <c r="G30" s="335"/>
      <c r="I30" s="327"/>
      <c r="J30" s="335"/>
      <c r="K30" s="327"/>
      <c r="L30" s="335"/>
      <c r="M30" s="327"/>
      <c r="N30" s="335"/>
      <c r="O30" s="327"/>
      <c r="P30" s="335"/>
      <c r="Q30" s="327"/>
      <c r="R30" s="335"/>
      <c r="S30" s="327"/>
      <c r="T30" s="335"/>
      <c r="U30" s="327"/>
      <c r="V30" s="335"/>
      <c r="W30" s="327"/>
      <c r="X30" s="335"/>
      <c r="Z30" s="329"/>
      <c r="AA30" s="329"/>
      <c r="AB30" s="360"/>
      <c r="AC30" s="604">
        <v>44865</v>
      </c>
      <c r="AD30" s="602">
        <v>27902</v>
      </c>
      <c r="AE30" s="602">
        <v>14112</v>
      </c>
      <c r="AF30" s="329"/>
      <c r="AG30" s="329"/>
      <c r="AH30" s="360"/>
      <c r="AI30" s="361"/>
      <c r="AJ30" s="607"/>
    </row>
    <row r="31" spans="1:36" s="329" customFormat="1" x14ac:dyDescent="0.25">
      <c r="B31" s="1262" t="s">
        <v>0</v>
      </c>
      <c r="C31" s="320"/>
      <c r="D31" s="1279">
        <v>1466080</v>
      </c>
      <c r="E31" s="320"/>
      <c r="F31" s="1263">
        <v>23693</v>
      </c>
      <c r="G31" s="1264">
        <v>1.6160782494816106</v>
      </c>
      <c r="H31" s="320"/>
      <c r="I31" s="1263">
        <v>14856</v>
      </c>
      <c r="J31" s="1264">
        <v>1.0133144166757611</v>
      </c>
      <c r="K31" s="1263">
        <v>12802</v>
      </c>
      <c r="L31" s="1264">
        <v>86.173936456650509</v>
      </c>
      <c r="M31" s="1263">
        <v>235</v>
      </c>
      <c r="N31" s="1264">
        <v>1.5818524501884761</v>
      </c>
      <c r="O31" s="1263">
        <v>1004</v>
      </c>
      <c r="P31" s="1264">
        <v>6.758212170166936</v>
      </c>
      <c r="Q31" s="1263">
        <v>263</v>
      </c>
      <c r="R31" s="1264">
        <v>1.7703284868066775</v>
      </c>
      <c r="S31" s="1263">
        <v>36</v>
      </c>
      <c r="T31" s="1264">
        <v>0.24232633279483037</v>
      </c>
      <c r="U31" s="1263">
        <v>209</v>
      </c>
      <c r="V31" s="1264">
        <v>1.4068389876144318</v>
      </c>
      <c r="W31" s="1263">
        <f>SUM(W12:W29)</f>
        <v>307</v>
      </c>
      <c r="X31" s="1264">
        <f>W31/$I31*100</f>
        <v>2.0665051157781367</v>
      </c>
      <c r="Z31" s="360"/>
      <c r="AA31" s="360"/>
      <c r="AC31" s="604">
        <v>44895</v>
      </c>
      <c r="AD31" s="602">
        <v>25864</v>
      </c>
      <c r="AE31" s="602">
        <v>14618</v>
      </c>
      <c r="AF31" s="360"/>
      <c r="AG31" s="360"/>
      <c r="AJ31" s="395"/>
    </row>
    <row r="32" spans="1:36" s="328" customFormat="1" ht="6.75" customHeight="1" x14ac:dyDescent="0.2">
      <c r="B32" s="397" t="s">
        <v>39</v>
      </c>
      <c r="C32" s="449"/>
      <c r="E32" s="449"/>
      <c r="Z32" s="329"/>
      <c r="AA32" s="329"/>
      <c r="AB32" s="329"/>
      <c r="AC32" s="604">
        <v>44926</v>
      </c>
      <c r="AD32" s="602">
        <v>27618</v>
      </c>
      <c r="AE32" s="602">
        <v>15332</v>
      </c>
      <c r="AF32" s="329"/>
      <c r="AG32" s="329"/>
      <c r="AH32" s="329"/>
      <c r="AI32" s="329"/>
    </row>
    <row r="33" spans="2:35" s="394" customFormat="1" ht="15" customHeight="1" x14ac:dyDescent="0.2">
      <c r="B33" s="1463" t="s">
        <v>390</v>
      </c>
      <c r="C33" s="1463"/>
      <c r="D33" s="1463"/>
      <c r="E33" s="1463"/>
      <c r="F33" s="1463"/>
      <c r="G33" s="1463"/>
      <c r="H33" s="1463"/>
      <c r="I33" s="1463"/>
      <c r="J33" s="1463"/>
      <c r="K33" s="1463"/>
      <c r="L33" s="1463"/>
      <c r="M33" s="1463"/>
      <c r="N33" s="1463"/>
      <c r="O33" s="1463"/>
      <c r="P33" s="1463"/>
      <c r="Q33" s="1463"/>
      <c r="R33" s="1463"/>
      <c r="S33" s="1463"/>
      <c r="T33" s="1463"/>
      <c r="U33" s="1463"/>
      <c r="V33" s="1463"/>
      <c r="W33" s="1463"/>
      <c r="X33" s="1463"/>
      <c r="Z33" s="329"/>
      <c r="AA33" s="329"/>
      <c r="AB33" s="329"/>
      <c r="AC33" s="604">
        <v>44957</v>
      </c>
      <c r="AD33" s="602">
        <v>19275</v>
      </c>
      <c r="AE33" s="602">
        <v>18183</v>
      </c>
      <c r="AF33" s="329"/>
      <c r="AG33" s="329"/>
      <c r="AH33" s="329"/>
      <c r="AI33" s="329"/>
    </row>
    <row r="34" spans="2:35" s="394" customFormat="1" ht="11.25" customHeight="1" x14ac:dyDescent="0.2">
      <c r="B34" s="1463"/>
      <c r="C34" s="1463"/>
      <c r="D34" s="1463"/>
      <c r="E34" s="1463"/>
      <c r="F34" s="1463"/>
      <c r="G34" s="1463"/>
      <c r="H34" s="1463"/>
      <c r="I34" s="1463"/>
      <c r="J34" s="1463"/>
      <c r="K34" s="1463"/>
      <c r="L34" s="1463"/>
      <c r="M34" s="1463"/>
      <c r="N34" s="1463"/>
      <c r="O34" s="1463"/>
      <c r="P34" s="1463"/>
      <c r="Q34" s="1463"/>
      <c r="R34" s="1463"/>
      <c r="S34" s="1463"/>
      <c r="T34" s="1463"/>
      <c r="U34" s="1463"/>
      <c r="V34" s="1463"/>
      <c r="W34" s="1463"/>
      <c r="X34" s="1463"/>
      <c r="Z34" s="329"/>
      <c r="AA34" s="329"/>
      <c r="AB34" s="329"/>
      <c r="AC34" s="604">
        <v>44985</v>
      </c>
      <c r="AD34" s="602">
        <v>22255</v>
      </c>
      <c r="AE34" s="602">
        <v>17384</v>
      </c>
      <c r="AF34" s="329"/>
      <c r="AG34" s="329"/>
      <c r="AH34" s="329"/>
      <c r="AI34" s="329"/>
    </row>
    <row r="35" spans="2:35" x14ac:dyDescent="0.2">
      <c r="B35" s="1423"/>
      <c r="C35" s="1423"/>
      <c r="D35" s="1423"/>
      <c r="AC35" s="604">
        <v>45016</v>
      </c>
      <c r="AD35" s="602">
        <v>31089</v>
      </c>
      <c r="AE35" s="602">
        <v>20191</v>
      </c>
    </row>
    <row r="36" spans="2:35" x14ac:dyDescent="0.2">
      <c r="B36" s="1413"/>
      <c r="C36" s="1413"/>
      <c r="D36" s="1413"/>
      <c r="AC36" s="604">
        <v>45046</v>
      </c>
      <c r="AD36" s="602">
        <v>29256</v>
      </c>
      <c r="AE36" s="602">
        <v>18363</v>
      </c>
    </row>
    <row r="37" spans="2:35" x14ac:dyDescent="0.2">
      <c r="AC37" s="604">
        <v>45077</v>
      </c>
      <c r="AD37" s="602">
        <v>26178</v>
      </c>
      <c r="AE37" s="602">
        <v>15112</v>
      </c>
    </row>
    <row r="38" spans="2:35" x14ac:dyDescent="0.2">
      <c r="AC38" s="604">
        <v>45107</v>
      </c>
      <c r="AD38" s="602">
        <v>26589</v>
      </c>
      <c r="AE38" s="602">
        <v>15064</v>
      </c>
    </row>
    <row r="39" spans="2:35" x14ac:dyDescent="0.2">
      <c r="AC39" s="604">
        <v>45138</v>
      </c>
      <c r="AD39" s="602">
        <v>21178</v>
      </c>
      <c r="AE39" s="602">
        <v>19930</v>
      </c>
      <c r="AF39" s="1346"/>
    </row>
    <row r="40" spans="2:35" x14ac:dyDescent="0.2">
      <c r="AC40" s="604">
        <v>45169</v>
      </c>
      <c r="AD40" s="602">
        <v>19953</v>
      </c>
      <c r="AE40" s="602">
        <v>13281</v>
      </c>
    </row>
    <row r="41" spans="2:35" x14ac:dyDescent="0.2">
      <c r="AC41" s="604">
        <v>45199</v>
      </c>
      <c r="AD41" s="602">
        <v>25272</v>
      </c>
      <c r="AE41" s="602">
        <v>16023</v>
      </c>
    </row>
    <row r="42" spans="2:35" x14ac:dyDescent="0.2">
      <c r="AC42" s="604">
        <v>45230</v>
      </c>
      <c r="AD42" s="602">
        <v>25809</v>
      </c>
      <c r="AE42" s="602">
        <v>14730</v>
      </c>
    </row>
    <row r="43" spans="2:35" x14ac:dyDescent="0.2">
      <c r="AC43" s="604">
        <v>45260</v>
      </c>
      <c r="AD43" s="602">
        <v>23533</v>
      </c>
      <c r="AE43" s="602">
        <v>14866</v>
      </c>
    </row>
    <row r="44" spans="2:35" x14ac:dyDescent="0.2">
      <c r="AC44" s="604">
        <v>45291</v>
      </c>
      <c r="AD44" s="602">
        <v>26424</v>
      </c>
      <c r="AE44" s="602">
        <v>15255</v>
      </c>
    </row>
    <row r="45" spans="2:35" x14ac:dyDescent="0.2">
      <c r="AC45" s="604">
        <v>45322</v>
      </c>
      <c r="AD45" s="602">
        <v>15028</v>
      </c>
      <c r="AE45" s="602">
        <v>18428</v>
      </c>
    </row>
    <row r="46" spans="2:35" x14ac:dyDescent="0.2">
      <c r="AC46" s="604">
        <v>45351</v>
      </c>
      <c r="AD46" s="602">
        <v>26779</v>
      </c>
      <c r="AE46" s="602">
        <v>22135</v>
      </c>
    </row>
    <row r="47" spans="2:35" x14ac:dyDescent="0.2">
      <c r="AC47" s="1335">
        <v>45382</v>
      </c>
      <c r="AD47" s="602">
        <v>28951</v>
      </c>
      <c r="AE47" s="602">
        <v>17739</v>
      </c>
    </row>
    <row r="48" spans="2:35" x14ac:dyDescent="0.2">
      <c r="AC48" s="1335">
        <v>45412</v>
      </c>
      <c r="AD48" s="602">
        <v>28355</v>
      </c>
      <c r="AE48" s="602">
        <v>17505</v>
      </c>
    </row>
    <row r="49" spans="29:31" x14ac:dyDescent="0.2">
      <c r="AC49" s="1335">
        <v>45443</v>
      </c>
      <c r="AD49" s="602">
        <v>27570</v>
      </c>
      <c r="AE49" s="602">
        <v>17074</v>
      </c>
    </row>
    <row r="50" spans="29:31" x14ac:dyDescent="0.2">
      <c r="AC50" s="1335">
        <v>45473</v>
      </c>
      <c r="AD50" s="602">
        <v>28451</v>
      </c>
      <c r="AE50" s="602">
        <v>16876</v>
      </c>
    </row>
    <row r="51" spans="29:31" x14ac:dyDescent="0.2">
      <c r="AC51" s="1335">
        <v>45504</v>
      </c>
      <c r="AD51" s="602">
        <v>23693</v>
      </c>
      <c r="AE51" s="602">
        <v>14856</v>
      </c>
    </row>
  </sheetData>
  <mergeCells count="21">
    <mergeCell ref="B2:C2"/>
    <mergeCell ref="B3:C3"/>
    <mergeCell ref="B7:B10"/>
    <mergeCell ref="D7:D9"/>
    <mergeCell ref="F7:G7"/>
    <mergeCell ref="F8:G9"/>
    <mergeCell ref="A4:X4"/>
    <mergeCell ref="B5:X6"/>
    <mergeCell ref="W7:X7"/>
    <mergeCell ref="B33:X34"/>
    <mergeCell ref="B35:D35"/>
    <mergeCell ref="B36:D36"/>
    <mergeCell ref="K9:L9"/>
    <mergeCell ref="M9:N9"/>
    <mergeCell ref="O9:P9"/>
    <mergeCell ref="Q9:R9"/>
    <mergeCell ref="S9:T9"/>
    <mergeCell ref="W9:X9"/>
    <mergeCell ref="I8:J9"/>
    <mergeCell ref="K8:X8"/>
    <mergeCell ref="U9:V9"/>
  </mergeCells>
  <printOptions horizontalCentered="1"/>
  <pageMargins left="0" right="0" top="0.43307086614173229" bottom="0.43307086614173229" header="0" footer="0"/>
  <pageSetup paperSize="9" scale="71" orientation="landscape" r:id="rId1"/>
  <headerFooter alignWithMargins="0"/>
  <rowBreaks count="1" manualBreakCount="1">
    <brk id="32"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50">
    <tabColor theme="0"/>
    <pageSetUpPr fitToPage="1"/>
  </sheetPr>
  <dimension ref="B1:AF44"/>
  <sheetViews>
    <sheetView showGridLines="0" topLeftCell="A2" zoomScaleNormal="100" workbookViewId="0"/>
  </sheetViews>
  <sheetFormatPr baseColWidth="10" defaultColWidth="11.42578125" defaultRowHeight="15" x14ac:dyDescent="0.2"/>
  <cols>
    <col min="1" max="1" width="1.140625" style="615" customWidth="1"/>
    <col min="2" max="2" width="7.85546875" style="615" customWidth="1"/>
    <col min="3" max="3" width="1" style="615" customWidth="1"/>
    <col min="4" max="4" width="9.140625" style="615" customWidth="1"/>
    <col min="5" max="5" width="7.5703125" style="615" customWidth="1"/>
    <col min="6" max="6" width="6" style="615" customWidth="1"/>
    <col min="7" max="7" width="0.5703125" style="615" customWidth="1"/>
    <col min="8" max="8" width="8" style="615" customWidth="1"/>
    <col min="9" max="9" width="6.140625" style="615" customWidth="1"/>
    <col min="10" max="10" width="0.5703125" style="615" customWidth="1"/>
    <col min="11" max="11" width="6.7109375" style="615" customWidth="1"/>
    <col min="12" max="12" width="5.85546875" style="615" customWidth="1"/>
    <col min="13" max="13" width="0.5703125" style="615" customWidth="1"/>
    <col min="14" max="14" width="6.85546875" style="615" customWidth="1"/>
    <col min="15" max="15" width="6.140625" style="615" customWidth="1"/>
    <col min="16" max="16" width="0.5703125" style="615" customWidth="1"/>
    <col min="17" max="17" width="7" style="615" customWidth="1"/>
    <col min="18" max="18" width="5" style="615" customWidth="1"/>
    <col min="19" max="19" width="0.5703125" style="615" customWidth="1"/>
    <col min="20" max="20" width="8.140625" style="615" customWidth="1"/>
    <col min="21" max="21" width="5.85546875" style="615" customWidth="1"/>
    <col min="22" max="22" width="0.7109375" style="615" customWidth="1"/>
    <col min="23" max="23" width="7.5703125" style="615" customWidth="1"/>
    <col min="24" max="24" width="6.140625" style="615" customWidth="1"/>
    <col min="25" max="25" width="0.5703125" style="615" customWidth="1"/>
    <col min="26" max="26" width="7.28515625" style="615" customWidth="1"/>
    <col min="27" max="27" width="6.140625" style="615" customWidth="1"/>
    <col min="28" max="28" width="0.7109375" style="615" customWidth="1"/>
    <col min="29" max="29" width="9.140625" style="615" customWidth="1"/>
    <col min="30" max="30" width="6.7109375" style="615" customWidth="1"/>
    <col min="31" max="16384" width="11.42578125" style="615"/>
  </cols>
  <sheetData>
    <row r="1" spans="2:32" hidden="1" x14ac:dyDescent="0.2">
      <c r="E1" s="616" t="s">
        <v>36</v>
      </c>
      <c r="F1" s="616"/>
      <c r="H1" s="616" t="s">
        <v>21</v>
      </c>
      <c r="K1" s="616" t="s">
        <v>20</v>
      </c>
      <c r="N1" s="616" t="s">
        <v>19</v>
      </c>
      <c r="Q1" s="616" t="s">
        <v>18</v>
      </c>
      <c r="T1" s="616" t="s">
        <v>17</v>
      </c>
      <c r="W1" s="616" t="s">
        <v>16</v>
      </c>
      <c r="Z1" s="616" t="s">
        <v>15</v>
      </c>
    </row>
    <row r="2" spans="2:32" s="613" customFormat="1" x14ac:dyDescent="0.2">
      <c r="C2" s="617"/>
      <c r="D2" s="617"/>
      <c r="AB2" s="617"/>
    </row>
    <row r="3" spans="2:32" s="619" customFormat="1" ht="47.25" customHeight="1" x14ac:dyDescent="0.25">
      <c r="B3" s="1478"/>
      <c r="C3" s="1478"/>
      <c r="D3" s="1478"/>
      <c r="E3" s="1478"/>
      <c r="F3" s="1478"/>
      <c r="G3" s="1478"/>
      <c r="H3" s="1478"/>
      <c r="I3" s="1478"/>
      <c r="J3" s="1478"/>
      <c r="K3" s="1478"/>
      <c r="L3" s="618"/>
      <c r="M3" s="618"/>
      <c r="W3" s="620"/>
      <c r="AA3" s="620"/>
      <c r="AD3" s="620"/>
    </row>
    <row r="4" spans="2:32" s="621" customFormat="1" ht="2.25" customHeight="1" x14ac:dyDescent="0.2">
      <c r="B4" s="1479"/>
      <c r="C4" s="1479"/>
      <c r="D4" s="1479"/>
      <c r="E4" s="1479"/>
      <c r="F4" s="1479"/>
      <c r="G4" s="1479"/>
      <c r="H4" s="1479"/>
      <c r="I4" s="1479"/>
      <c r="J4" s="1479"/>
      <c r="K4" s="1479"/>
      <c r="L4" s="1479"/>
      <c r="M4" s="1479"/>
      <c r="N4" s="1479"/>
      <c r="O4" s="1479"/>
      <c r="P4" s="1479"/>
      <c r="Q4" s="1479"/>
      <c r="R4" s="1479"/>
      <c r="S4" s="1479"/>
      <c r="T4" s="1479"/>
      <c r="U4" s="1479"/>
      <c r="V4" s="1479"/>
      <c r="W4" s="1479"/>
      <c r="X4" s="1479"/>
      <c r="Y4" s="1479"/>
      <c r="Z4" s="1479"/>
      <c r="AA4" s="1479"/>
      <c r="AB4" s="1479"/>
      <c r="AC4" s="1479"/>
      <c r="AD4" s="1479"/>
    </row>
    <row r="5" spans="2:32" s="621" customFormat="1" ht="39" customHeight="1" x14ac:dyDescent="0.2">
      <c r="B5" s="1494" t="s">
        <v>429</v>
      </c>
      <c r="C5" s="1494"/>
      <c r="D5" s="1494"/>
      <c r="E5" s="1494"/>
      <c r="F5" s="1494"/>
      <c r="G5" s="1494"/>
      <c r="H5" s="1494"/>
      <c r="I5" s="1494"/>
      <c r="J5" s="1494"/>
      <c r="K5" s="1494"/>
      <c r="L5" s="1494"/>
      <c r="M5" s="1494"/>
      <c r="N5" s="1494"/>
      <c r="O5" s="1494"/>
      <c r="P5" s="1494"/>
      <c r="Q5" s="1494"/>
      <c r="R5" s="1494"/>
      <c r="S5" s="1494"/>
      <c r="T5" s="1494"/>
      <c r="U5" s="1494"/>
      <c r="V5" s="1494"/>
      <c r="W5" s="1494"/>
      <c r="X5" s="1494"/>
      <c r="Y5" s="1494"/>
      <c r="Z5" s="1494"/>
      <c r="AA5" s="1494"/>
      <c r="AB5" s="1494"/>
      <c r="AC5" s="1494"/>
      <c r="AD5" s="1494"/>
      <c r="AE5" s="823"/>
    </row>
    <row r="6" spans="2:32" s="621" customFormat="1" ht="14.25" customHeight="1" x14ac:dyDescent="0.2">
      <c r="B6" s="1415" t="str">
        <f>porsaad!$B$6</f>
        <v>Situación a 31 de julio de 2024</v>
      </c>
      <c r="C6" s="1415"/>
      <c r="D6" s="1415"/>
      <c r="E6" s="1415"/>
      <c r="F6" s="1415"/>
      <c r="G6" s="1415"/>
      <c r="H6" s="1415"/>
      <c r="I6" s="1415"/>
      <c r="J6" s="1415"/>
      <c r="K6" s="1415"/>
      <c r="L6" s="1415"/>
      <c r="M6" s="1415"/>
      <c r="N6" s="1415"/>
      <c r="O6" s="1415"/>
      <c r="P6" s="1415"/>
      <c r="Q6" s="1415"/>
      <c r="R6" s="1415"/>
      <c r="S6" s="1415"/>
      <c r="T6" s="1415"/>
      <c r="U6" s="1415"/>
      <c r="V6" s="1415"/>
      <c r="W6" s="1415"/>
      <c r="X6" s="1415"/>
      <c r="Y6" s="1415"/>
      <c r="Z6" s="1415"/>
      <c r="AA6" s="1415"/>
      <c r="AB6" s="1415"/>
      <c r="AC6" s="1415"/>
      <c r="AD6" s="622"/>
    </row>
    <row r="7" spans="2:32" s="621" customFormat="1" ht="5.25" customHeight="1" x14ac:dyDescent="0.2">
      <c r="B7" s="623"/>
      <c r="C7" s="623"/>
      <c r="D7" s="623"/>
      <c r="E7" s="623"/>
      <c r="F7" s="623"/>
      <c r="G7" s="623"/>
      <c r="H7" s="623"/>
      <c r="I7" s="623"/>
      <c r="J7" s="623"/>
      <c r="K7" s="623"/>
      <c r="L7" s="623"/>
      <c r="M7" s="623"/>
      <c r="N7" s="623"/>
      <c r="O7" s="623"/>
      <c r="P7" s="623"/>
      <c r="Q7" s="623"/>
      <c r="R7" s="623"/>
      <c r="S7" s="623"/>
      <c r="T7" s="623"/>
      <c r="U7" s="623"/>
      <c r="V7" s="623"/>
      <c r="W7" s="623"/>
      <c r="X7" s="623"/>
      <c r="Y7" s="623"/>
      <c r="Z7" s="623"/>
      <c r="AA7" s="623"/>
      <c r="AB7" s="623"/>
      <c r="AC7" s="624"/>
      <c r="AD7" s="623"/>
    </row>
    <row r="8" spans="2:32" s="626" customFormat="1" ht="21.75" customHeight="1" x14ac:dyDescent="0.2">
      <c r="B8" s="1488" t="s">
        <v>27</v>
      </c>
      <c r="C8" s="625"/>
      <c r="D8" s="1508" t="s">
        <v>112</v>
      </c>
      <c r="E8" s="1518" t="s">
        <v>26</v>
      </c>
      <c r="F8" s="1519"/>
      <c r="G8" s="1519"/>
      <c r="H8" s="1519"/>
      <c r="I8" s="1519"/>
      <c r="J8" s="1519"/>
      <c r="K8" s="1519"/>
      <c r="L8" s="1519"/>
      <c r="M8" s="1519"/>
      <c r="N8" s="1519"/>
      <c r="O8" s="1519"/>
      <c r="P8" s="1519"/>
      <c r="Q8" s="1519"/>
      <c r="R8" s="1519"/>
      <c r="S8" s="1519"/>
      <c r="T8" s="1519"/>
      <c r="U8" s="1519"/>
      <c r="V8" s="1519"/>
      <c r="W8" s="1519"/>
      <c r="X8" s="1519"/>
      <c r="Y8" s="1519"/>
      <c r="Z8" s="1519"/>
      <c r="AA8" s="1491"/>
      <c r="AB8" s="625"/>
      <c r="AC8" s="1508" t="s">
        <v>0</v>
      </c>
      <c r="AD8" s="1520"/>
    </row>
    <row r="9" spans="2:32" s="626" customFormat="1" ht="21.75" customHeight="1" x14ac:dyDescent="0.2">
      <c r="B9" s="1517"/>
      <c r="C9" s="625"/>
      <c r="D9" s="1509"/>
      <c r="E9" s="1581" t="s">
        <v>22</v>
      </c>
      <c r="F9" s="1522"/>
      <c r="G9" s="627"/>
      <c r="H9" s="1509" t="s">
        <v>21</v>
      </c>
      <c r="I9" s="1582"/>
      <c r="J9" s="627"/>
      <c r="K9" s="1509" t="s">
        <v>20</v>
      </c>
      <c r="L9" s="1582"/>
      <c r="M9" s="627"/>
      <c r="N9" s="1509" t="s">
        <v>19</v>
      </c>
      <c r="O9" s="1582"/>
      <c r="P9" s="627"/>
      <c r="Q9" s="1509" t="s">
        <v>18</v>
      </c>
      <c r="R9" s="1582"/>
      <c r="S9" s="627"/>
      <c r="T9" s="1509" t="s">
        <v>17</v>
      </c>
      <c r="U9" s="1582"/>
      <c r="V9" s="627"/>
      <c r="W9" s="1509" t="s">
        <v>16</v>
      </c>
      <c r="X9" s="1582"/>
      <c r="Y9" s="627"/>
      <c r="Z9" s="1509" t="s">
        <v>15</v>
      </c>
      <c r="AA9" s="1582"/>
      <c r="AB9" s="625"/>
      <c r="AC9" s="1521"/>
      <c r="AD9" s="1522"/>
    </row>
    <row r="10" spans="2:32" s="626" customFormat="1" ht="21.75" customHeight="1" x14ac:dyDescent="0.2">
      <c r="B10" s="1489"/>
      <c r="C10" s="628"/>
      <c r="D10" s="1510"/>
      <c r="E10" s="862" t="s">
        <v>9</v>
      </c>
      <c r="F10" s="821" t="s">
        <v>25</v>
      </c>
      <c r="G10" s="629"/>
      <c r="H10" s="711" t="s">
        <v>9</v>
      </c>
      <c r="I10" s="821" t="s">
        <v>25</v>
      </c>
      <c r="J10" s="629"/>
      <c r="K10" s="858" t="s">
        <v>9</v>
      </c>
      <c r="L10" s="821" t="s">
        <v>25</v>
      </c>
      <c r="M10" s="629"/>
      <c r="N10" s="711" t="s">
        <v>9</v>
      </c>
      <c r="O10" s="859" t="s">
        <v>25</v>
      </c>
      <c r="P10" s="629"/>
      <c r="Q10" s="858" t="s">
        <v>9</v>
      </c>
      <c r="R10" s="821" t="s">
        <v>25</v>
      </c>
      <c r="S10" s="629"/>
      <c r="T10" s="711" t="s">
        <v>9</v>
      </c>
      <c r="U10" s="821" t="s">
        <v>25</v>
      </c>
      <c r="V10" s="629"/>
      <c r="W10" s="711" t="s">
        <v>9</v>
      </c>
      <c r="X10" s="821" t="s">
        <v>25</v>
      </c>
      <c r="Y10" s="629"/>
      <c r="Z10" s="858" t="s">
        <v>9</v>
      </c>
      <c r="AA10" s="821" t="s">
        <v>25</v>
      </c>
      <c r="AB10" s="628"/>
      <c r="AC10" s="860" t="s">
        <v>9</v>
      </c>
      <c r="AD10" s="856" t="s">
        <v>25</v>
      </c>
    </row>
    <row r="11" spans="2:32" s="631" customFormat="1" ht="5.25" customHeight="1" x14ac:dyDescent="0.2">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2" s="633" customFormat="1" ht="21" customHeight="1" x14ac:dyDescent="0.2">
      <c r="B12" s="1511" t="s">
        <v>24</v>
      </c>
      <c r="D12" s="795" t="s">
        <v>31</v>
      </c>
      <c r="E12" s="798">
        <v>509</v>
      </c>
      <c r="F12" s="797">
        <v>0.19463436271585677</v>
      </c>
      <c r="G12" s="634"/>
      <c r="H12" s="798">
        <v>10025</v>
      </c>
      <c r="I12" s="797">
        <v>3.8334174582052341</v>
      </c>
      <c r="J12" s="634"/>
      <c r="K12" s="798">
        <v>6081</v>
      </c>
      <c r="L12" s="797">
        <v>2.3252879364933694</v>
      </c>
      <c r="M12" s="634"/>
      <c r="N12" s="798">
        <v>8901</v>
      </c>
      <c r="O12" s="797">
        <v>3.4036158399486074</v>
      </c>
      <c r="P12" s="634"/>
      <c r="Q12" s="798">
        <v>8370</v>
      </c>
      <c r="R12" s="797">
        <v>3.2005689900426741</v>
      </c>
      <c r="S12" s="634"/>
      <c r="T12" s="798">
        <v>11293</v>
      </c>
      <c r="U12" s="797">
        <v>4.3182826289787242</v>
      </c>
      <c r="V12" s="634"/>
      <c r="W12" s="798">
        <v>37728</v>
      </c>
      <c r="X12" s="797">
        <v>14.426650759418163</v>
      </c>
      <c r="Y12" s="634"/>
      <c r="Z12" s="798">
        <v>178609</v>
      </c>
      <c r="AA12" s="797">
        <f t="shared" ref="AA12:AA19" si="0">Z12*100/$AC12</f>
        <v>68.297542024197369</v>
      </c>
      <c r="AB12" s="637"/>
      <c r="AC12" s="675">
        <f>E12+H12+K12+N12+Q12+T12+W12+Z12</f>
        <v>261516</v>
      </c>
      <c r="AD12" s="676">
        <f>F12+I12+L12+O12+R12+U12+X12+AA12</f>
        <v>100</v>
      </c>
      <c r="AF12" s="799"/>
    </row>
    <row r="13" spans="2:32" s="633" customFormat="1" ht="21" customHeight="1" x14ac:dyDescent="0.2">
      <c r="B13" s="1512"/>
      <c r="D13" s="800" t="s">
        <v>49</v>
      </c>
      <c r="E13" s="803">
        <v>688</v>
      </c>
      <c r="F13" s="802">
        <v>0.19532358986588538</v>
      </c>
      <c r="G13" s="634"/>
      <c r="H13" s="803">
        <v>11528</v>
      </c>
      <c r="I13" s="802">
        <v>3.2728057325202422</v>
      </c>
      <c r="J13" s="634"/>
      <c r="K13" s="803">
        <v>7628</v>
      </c>
      <c r="L13" s="802">
        <v>2.165593522524671</v>
      </c>
      <c r="M13" s="634"/>
      <c r="N13" s="803">
        <v>11172</v>
      </c>
      <c r="O13" s="802">
        <v>3.1717371307873132</v>
      </c>
      <c r="P13" s="634"/>
      <c r="Q13" s="803">
        <v>12426</v>
      </c>
      <c r="R13" s="802">
        <v>3.5277484413858891</v>
      </c>
      <c r="S13" s="634"/>
      <c r="T13" s="803">
        <v>19854</v>
      </c>
      <c r="U13" s="802">
        <v>5.6365618505774542</v>
      </c>
      <c r="V13" s="634"/>
      <c r="W13" s="803">
        <v>63612</v>
      </c>
      <c r="X13" s="802">
        <v>18.059482846727761</v>
      </c>
      <c r="Y13" s="634"/>
      <c r="Z13" s="803">
        <v>225328</v>
      </c>
      <c r="AA13" s="802">
        <f t="shared" si="0"/>
        <v>63.970746885610787</v>
      </c>
      <c r="AB13" s="637"/>
      <c r="AC13" s="683">
        <f t="shared" ref="AC13:AD15" si="1">E13+H13+K13+N13+Q13+T13+W13+Z13</f>
        <v>352236</v>
      </c>
      <c r="AD13" s="684">
        <f t="shared" si="1"/>
        <v>100</v>
      </c>
      <c r="AF13" s="799"/>
    </row>
    <row r="14" spans="2:32" s="633" customFormat="1" ht="21" customHeight="1" x14ac:dyDescent="0.2">
      <c r="B14" s="1512"/>
      <c r="D14" s="804" t="s">
        <v>50</v>
      </c>
      <c r="E14" s="807">
        <v>309</v>
      </c>
      <c r="F14" s="806">
        <v>9.8961385843717872E-2</v>
      </c>
      <c r="G14" s="634"/>
      <c r="H14" s="807">
        <v>8167</v>
      </c>
      <c r="I14" s="806">
        <v>2.6155910620894622</v>
      </c>
      <c r="J14" s="634"/>
      <c r="K14" s="807">
        <v>6548</v>
      </c>
      <c r="L14" s="806">
        <v>2.0970846424099179</v>
      </c>
      <c r="M14" s="634"/>
      <c r="N14" s="807">
        <v>8695</v>
      </c>
      <c r="O14" s="806">
        <v>2.784690129162223</v>
      </c>
      <c r="P14" s="634"/>
      <c r="Q14" s="807">
        <v>11430</v>
      </c>
      <c r="R14" s="806">
        <v>3.6606104860637387</v>
      </c>
      <c r="S14" s="634"/>
      <c r="T14" s="807">
        <v>20170</v>
      </c>
      <c r="U14" s="806">
        <v>6.4597124675332998</v>
      </c>
      <c r="V14" s="634"/>
      <c r="W14" s="807">
        <v>72309</v>
      </c>
      <c r="X14" s="806">
        <v>23.157925077583805</v>
      </c>
      <c r="Y14" s="634"/>
      <c r="Z14" s="807">
        <v>184615</v>
      </c>
      <c r="AA14" s="806">
        <f t="shared" si="0"/>
        <v>59.125424749313837</v>
      </c>
      <c r="AB14" s="637"/>
      <c r="AC14" s="691">
        <f t="shared" si="1"/>
        <v>312243</v>
      </c>
      <c r="AD14" s="692">
        <f t="shared" si="1"/>
        <v>100</v>
      </c>
      <c r="AF14" s="799"/>
    </row>
    <row r="15" spans="2:32" s="633" customFormat="1" ht="21" customHeight="1" x14ac:dyDescent="0.2">
      <c r="B15" s="1513"/>
      <c r="D15" s="906" t="s">
        <v>68</v>
      </c>
      <c r="E15" s="811">
        <f>SUM(E12:E14)</f>
        <v>1506</v>
      </c>
      <c r="F15" s="812">
        <f t="shared" ref="F15:F19" si="2">E15*100/$AC15</f>
        <v>0.16263586736429461</v>
      </c>
      <c r="G15" s="634"/>
      <c r="H15" s="811">
        <f>SUM(H12:H14)</f>
        <v>29720</v>
      </c>
      <c r="I15" s="812">
        <f t="shared" ref="I15:I19" si="3">H15*100/$AC15</f>
        <v>3.2095205697654956</v>
      </c>
      <c r="J15" s="634"/>
      <c r="K15" s="811">
        <f>SUM(K12:K14)</f>
        <v>20257</v>
      </c>
      <c r="L15" s="812">
        <f t="shared" ref="L15:L19" si="4">K15*100/$AC15</f>
        <v>2.187592805576704</v>
      </c>
      <c r="M15" s="634"/>
      <c r="N15" s="811">
        <f>SUM(N12:N14)</f>
        <v>28768</v>
      </c>
      <c r="O15" s="812">
        <f t="shared" ref="O15:O19" si="5">N15*100/$AC15</f>
        <v>3.1067122392669506</v>
      </c>
      <c r="P15" s="634"/>
      <c r="Q15" s="811">
        <f>SUM(Q12:Q14)</f>
        <v>32226</v>
      </c>
      <c r="R15" s="812">
        <f t="shared" ref="R15:R19" si="6">Q15*100/$AC15</f>
        <v>3.4801483809307827</v>
      </c>
      <c r="S15" s="634"/>
      <c r="T15" s="811">
        <f>SUM(T12:T14)</f>
        <v>51317</v>
      </c>
      <c r="U15" s="812">
        <f t="shared" ref="U15:U19" si="7">T15*100/$AC15</f>
        <v>5.5418225800355296</v>
      </c>
      <c r="V15" s="634"/>
      <c r="W15" s="811">
        <f>SUM(W12:W14)</f>
        <v>173649</v>
      </c>
      <c r="X15" s="812">
        <f t="shared" ref="X15:X19" si="8">W15*100/$AC15</f>
        <v>18.752693049098536</v>
      </c>
      <c r="Y15" s="634"/>
      <c r="Z15" s="811">
        <f>SUM(Z12:Z14)</f>
        <v>588552</v>
      </c>
      <c r="AA15" s="812">
        <f t="shared" si="0"/>
        <v>63.558874507961704</v>
      </c>
      <c r="AB15" s="637"/>
      <c r="AC15" s="813">
        <f>SUM(AC12:AC14)</f>
        <v>925995</v>
      </c>
      <c r="AD15" s="814">
        <f t="shared" si="1"/>
        <v>100</v>
      </c>
      <c r="AF15" s="799"/>
    </row>
    <row r="16" spans="2:32" s="633" customFormat="1" ht="21" customHeight="1" x14ac:dyDescent="0.2">
      <c r="B16" s="1511" t="s">
        <v>23</v>
      </c>
      <c r="D16" s="795" t="s">
        <v>31</v>
      </c>
      <c r="E16" s="798">
        <v>624</v>
      </c>
      <c r="F16" s="797">
        <v>0.42242937508885231</v>
      </c>
      <c r="G16" s="634"/>
      <c r="H16" s="798">
        <v>21176</v>
      </c>
      <c r="I16" s="797">
        <v>14.33551994692554</v>
      </c>
      <c r="J16" s="634"/>
      <c r="K16" s="798">
        <v>9360</v>
      </c>
      <c r="L16" s="797">
        <v>6.3364406263327853</v>
      </c>
      <c r="M16" s="634"/>
      <c r="N16" s="798">
        <v>10918</v>
      </c>
      <c r="O16" s="797">
        <v>7.3911601237501436</v>
      </c>
      <c r="P16" s="634"/>
      <c r="Q16" s="798">
        <v>9398</v>
      </c>
      <c r="R16" s="797">
        <v>6.3621654921234523</v>
      </c>
      <c r="S16" s="634"/>
      <c r="T16" s="798">
        <v>12263</v>
      </c>
      <c r="U16" s="797">
        <v>8.3016849787092895</v>
      </c>
      <c r="V16" s="634"/>
      <c r="W16" s="798">
        <v>28008</v>
      </c>
      <c r="X16" s="797">
        <v>18.960580028026563</v>
      </c>
      <c r="Y16" s="634"/>
      <c r="Z16" s="798">
        <v>55970</v>
      </c>
      <c r="AA16" s="797">
        <f t="shared" si="0"/>
        <v>37.89001942904337</v>
      </c>
      <c r="AB16" s="637"/>
      <c r="AC16" s="675">
        <f>E16+H16+K16+N16+Q16+T16+W16+Z16</f>
        <v>147717</v>
      </c>
      <c r="AD16" s="676">
        <f>F16+I16+L16+O16+R16+U16+X16+AA16</f>
        <v>100</v>
      </c>
      <c r="AF16" s="799"/>
    </row>
    <row r="17" spans="2:32" s="633" customFormat="1" ht="21" customHeight="1" x14ac:dyDescent="0.2">
      <c r="B17" s="1512"/>
      <c r="D17" s="800" t="s">
        <v>49</v>
      </c>
      <c r="E17" s="803">
        <v>916</v>
      </c>
      <c r="F17" s="802">
        <v>0.43670204143901903</v>
      </c>
      <c r="G17" s="634"/>
      <c r="H17" s="803">
        <v>28175</v>
      </c>
      <c r="I17" s="802">
        <v>13.432401765878124</v>
      </c>
      <c r="J17" s="634"/>
      <c r="K17" s="803">
        <v>11988</v>
      </c>
      <c r="L17" s="802">
        <v>5.7152664549901315</v>
      </c>
      <c r="M17" s="634"/>
      <c r="N17" s="803">
        <v>14662</v>
      </c>
      <c r="O17" s="802">
        <v>6.9900931567455213</v>
      </c>
      <c r="P17" s="634"/>
      <c r="Q17" s="803">
        <v>14852</v>
      </c>
      <c r="R17" s="802">
        <v>7.0806754579173701</v>
      </c>
      <c r="S17" s="634"/>
      <c r="T17" s="803">
        <v>21410</v>
      </c>
      <c r="U17" s="802">
        <v>10.207195095206766</v>
      </c>
      <c r="V17" s="634"/>
      <c r="W17" s="803">
        <v>42235</v>
      </c>
      <c r="X17" s="802">
        <v>20.135492052594945</v>
      </c>
      <c r="Y17" s="634"/>
      <c r="Z17" s="803">
        <v>75516</v>
      </c>
      <c r="AA17" s="802">
        <f t="shared" si="0"/>
        <v>36.002173975228125</v>
      </c>
      <c r="AB17" s="637"/>
      <c r="AC17" s="683">
        <f t="shared" ref="AC17:AD19" si="9">E17+H17+K17+N17+Q17+T17+W17+Z17</f>
        <v>209754</v>
      </c>
      <c r="AD17" s="684">
        <f t="shared" si="9"/>
        <v>100</v>
      </c>
      <c r="AF17" s="799"/>
    </row>
    <row r="18" spans="2:32" s="633" customFormat="1" ht="21" customHeight="1" x14ac:dyDescent="0.2">
      <c r="B18" s="1512"/>
      <c r="D18" s="804" t="s">
        <v>50</v>
      </c>
      <c r="E18" s="807">
        <v>373</v>
      </c>
      <c r="F18" s="806">
        <v>0.20425597161225317</v>
      </c>
      <c r="G18" s="634"/>
      <c r="H18" s="807">
        <v>18726</v>
      </c>
      <c r="I18" s="806">
        <v>10.254416419332582</v>
      </c>
      <c r="J18" s="634"/>
      <c r="K18" s="807">
        <v>11091</v>
      </c>
      <c r="L18" s="806">
        <v>6.0734664374034848</v>
      </c>
      <c r="M18" s="634"/>
      <c r="N18" s="807">
        <v>12230</v>
      </c>
      <c r="O18" s="806">
        <v>6.6971864150612772</v>
      </c>
      <c r="P18" s="634"/>
      <c r="Q18" s="807">
        <v>13124</v>
      </c>
      <c r="R18" s="806">
        <v>7.1867436231614228</v>
      </c>
      <c r="S18" s="634"/>
      <c r="T18" s="807">
        <v>19679</v>
      </c>
      <c r="U18" s="806">
        <v>10.776282212754772</v>
      </c>
      <c r="V18" s="634"/>
      <c r="W18" s="807">
        <v>37551</v>
      </c>
      <c r="X18" s="806">
        <v>20.563045549629273</v>
      </c>
      <c r="Y18" s="634"/>
      <c r="Z18" s="807">
        <v>69840</v>
      </c>
      <c r="AA18" s="806">
        <f t="shared" si="0"/>
        <v>38.244603371044938</v>
      </c>
      <c r="AB18" s="637"/>
      <c r="AC18" s="691">
        <f t="shared" si="9"/>
        <v>182614</v>
      </c>
      <c r="AD18" s="692">
        <f t="shared" si="9"/>
        <v>100</v>
      </c>
      <c r="AF18" s="799"/>
    </row>
    <row r="19" spans="2:32" s="633" customFormat="1" ht="21" customHeight="1" x14ac:dyDescent="0.2">
      <c r="B19" s="1513"/>
      <c r="D19" s="907" t="s">
        <v>68</v>
      </c>
      <c r="E19" s="811">
        <f>SUM(E16:E18)</f>
        <v>1913</v>
      </c>
      <c r="F19" s="812">
        <f t="shared" si="2"/>
        <v>0.35420350500384201</v>
      </c>
      <c r="G19" s="634"/>
      <c r="H19" s="811">
        <f>SUM(H16:H18)</f>
        <v>68077</v>
      </c>
      <c r="I19" s="812">
        <f t="shared" si="3"/>
        <v>12.604867752298249</v>
      </c>
      <c r="J19" s="634"/>
      <c r="K19" s="811">
        <f>SUM(K16:K18)</f>
        <v>32439</v>
      </c>
      <c r="L19" s="812">
        <f t="shared" si="4"/>
        <v>6.0062767897645744</v>
      </c>
      <c r="M19" s="634"/>
      <c r="N19" s="811">
        <f>SUM(N16:N18)</f>
        <v>37810</v>
      </c>
      <c r="O19" s="812">
        <f t="shared" si="5"/>
        <v>7.0007498819630243</v>
      </c>
      <c r="P19" s="634"/>
      <c r="Q19" s="811">
        <f>SUM(Q16:Q18)</f>
        <v>37374</v>
      </c>
      <c r="R19" s="812">
        <f t="shared" si="6"/>
        <v>6.92002184841275</v>
      </c>
      <c r="S19" s="634"/>
      <c r="T19" s="811">
        <f>SUM(T16:T18)</f>
        <v>53352</v>
      </c>
      <c r="U19" s="812">
        <f t="shared" si="7"/>
        <v>9.8784450595739557</v>
      </c>
      <c r="V19" s="634"/>
      <c r="W19" s="811">
        <f>SUM(W16:W18)</f>
        <v>107794</v>
      </c>
      <c r="X19" s="812">
        <f t="shared" si="8"/>
        <v>19.9587102030236</v>
      </c>
      <c r="Y19" s="634"/>
      <c r="Z19" s="811">
        <f>SUM(Z16:Z18)</f>
        <v>201326</v>
      </c>
      <c r="AA19" s="812">
        <f t="shared" si="0"/>
        <v>37.276724959960006</v>
      </c>
      <c r="AB19" s="637"/>
      <c r="AC19" s="813">
        <f>SUM(AC16:AC18)</f>
        <v>540085</v>
      </c>
      <c r="AD19" s="814">
        <f t="shared" si="9"/>
        <v>100</v>
      </c>
      <c r="AF19" s="799"/>
    </row>
    <row r="20" spans="2:32" s="649" customFormat="1" ht="3" customHeight="1" x14ac:dyDescent="0.2">
      <c r="B20" s="644"/>
      <c r="C20" s="645"/>
      <c r="D20" s="637"/>
      <c r="E20" s="646"/>
      <c r="F20" s="647"/>
      <c r="G20" s="637"/>
      <c r="H20" s="646"/>
      <c r="I20" s="647"/>
      <c r="J20" s="637"/>
      <c r="K20" s="646"/>
      <c r="L20" s="647"/>
      <c r="M20" s="637"/>
      <c r="N20" s="646"/>
      <c r="O20" s="647"/>
      <c r="P20" s="637"/>
      <c r="Q20" s="646"/>
      <c r="R20" s="647"/>
      <c r="S20" s="637"/>
      <c r="T20" s="646"/>
      <c r="U20" s="647"/>
      <c r="V20" s="637"/>
      <c r="W20" s="646"/>
      <c r="X20" s="647"/>
      <c r="Y20" s="637"/>
      <c r="Z20" s="646"/>
      <c r="AA20" s="647"/>
      <c r="AB20" s="637"/>
      <c r="AC20" s="646"/>
      <c r="AD20" s="648"/>
    </row>
    <row r="21" spans="2:32" s="920" customFormat="1" ht="18" customHeight="1" x14ac:dyDescent="0.2">
      <c r="B21" s="1577" t="s">
        <v>0</v>
      </c>
      <c r="C21" s="1578"/>
      <c r="D21" s="1579"/>
      <c r="E21" s="1256">
        <f>E15+E19</f>
        <v>3419</v>
      </c>
      <c r="F21" s="1257">
        <f>E21*100/$AC21</f>
        <v>0.23320691913128888</v>
      </c>
      <c r="G21" s="1251"/>
      <c r="H21" s="1256">
        <f>H15+H19</f>
        <v>97797</v>
      </c>
      <c r="I21" s="1257">
        <f>H21*100/$AC21</f>
        <v>6.6706455309396482</v>
      </c>
      <c r="J21" s="1251"/>
      <c r="K21" s="1256">
        <f>K15+K19</f>
        <v>52696</v>
      </c>
      <c r="L21" s="1257">
        <f>K21*100/$AC21</f>
        <v>3.5943468296409473</v>
      </c>
      <c r="M21" s="1251"/>
      <c r="N21" s="1256">
        <f>N15+N19</f>
        <v>66578</v>
      </c>
      <c r="O21" s="1257">
        <f>N21*100/$AC21</f>
        <v>4.5412255811415472</v>
      </c>
      <c r="P21" s="1251"/>
      <c r="Q21" s="1256">
        <f>Q15+Q19</f>
        <v>69600</v>
      </c>
      <c r="R21" s="1257">
        <f>Q21*100/$AC21</f>
        <v>4.7473534868492848</v>
      </c>
      <c r="S21" s="1251"/>
      <c r="T21" s="1256">
        <f>T15+T19</f>
        <v>104669</v>
      </c>
      <c r="U21" s="1257">
        <f>T21*100/$AC21</f>
        <v>7.1393784786641925</v>
      </c>
      <c r="V21" s="1251"/>
      <c r="W21" s="1256">
        <f>W15+W19</f>
        <v>281443</v>
      </c>
      <c r="X21" s="1257">
        <f>W21*100/$AC21</f>
        <v>19.196974244243151</v>
      </c>
      <c r="Y21" s="1251"/>
      <c r="Z21" s="1256">
        <f>Z15+Z19</f>
        <v>789878</v>
      </c>
      <c r="AA21" s="1257">
        <f>Z21*100/$AC21</f>
        <v>53.876868929389936</v>
      </c>
      <c r="AB21" s="1251"/>
      <c r="AC21" s="1256">
        <f>AC15+AC19</f>
        <v>1466080</v>
      </c>
      <c r="AD21" s="1257">
        <f>F21+I21+L21+O21+R21+U21+X21+AA21</f>
        <v>100</v>
      </c>
    </row>
    <row r="22" spans="2:32" s="631" customFormat="1" ht="5.25" customHeight="1" x14ac:dyDescent="0.2">
      <c r="B22" s="651"/>
      <c r="C22" s="651"/>
      <c r="D22" s="651"/>
      <c r="E22" s="651"/>
      <c r="F22" s="651"/>
      <c r="G22" s="651"/>
      <c r="H22" s="651"/>
      <c r="I22" s="651"/>
      <c r="J22" s="651"/>
      <c r="K22" s="651"/>
      <c r="L22" s="651"/>
      <c r="M22" s="651"/>
      <c r="N22" s="651"/>
      <c r="O22" s="652"/>
      <c r="P22" s="652"/>
    </row>
    <row r="23" spans="2:32" s="631" customFormat="1" ht="5.25" customHeight="1" x14ac:dyDescent="0.2">
      <c r="B23" s="651"/>
      <c r="C23" s="651"/>
      <c r="D23" s="651"/>
      <c r="E23" s="651"/>
      <c r="F23" s="651"/>
      <c r="G23" s="651"/>
      <c r="H23" s="651"/>
      <c r="I23" s="651"/>
      <c r="J23" s="651"/>
      <c r="K23" s="651"/>
      <c r="L23" s="651"/>
      <c r="M23" s="651"/>
      <c r="N23" s="651"/>
      <c r="O23" s="652"/>
      <c r="P23" s="652"/>
    </row>
    <row r="24" spans="2:32" s="631" customFormat="1" ht="12.75" customHeight="1" x14ac:dyDescent="0.2">
      <c r="B24" s="652"/>
      <c r="C24" s="652"/>
      <c r="D24" s="652"/>
      <c r="E24" s="652"/>
      <c r="F24" s="652"/>
      <c r="G24" s="652"/>
      <c r="H24" s="652"/>
      <c r="I24" s="652"/>
      <c r="J24" s="652"/>
      <c r="K24" s="652"/>
      <c r="L24" s="652"/>
      <c r="M24" s="652"/>
      <c r="N24" s="652"/>
      <c r="O24" s="652"/>
      <c r="P24" s="652"/>
    </row>
    <row r="25" spans="2:32" s="649" customFormat="1" ht="24.75" customHeight="1" x14ac:dyDescent="0.2">
      <c r="B25" s="653"/>
      <c r="C25" s="653"/>
      <c r="D25" s="653"/>
      <c r="E25" s="653" t="s">
        <v>114</v>
      </c>
      <c r="F25" s="653" t="s">
        <v>21</v>
      </c>
      <c r="G25" s="653"/>
      <c r="H25" s="653" t="s">
        <v>20</v>
      </c>
      <c r="I25" s="653" t="s">
        <v>19</v>
      </c>
      <c r="J25" s="653"/>
      <c r="K25" s="653" t="s">
        <v>18</v>
      </c>
      <c r="L25" s="653" t="s">
        <v>17</v>
      </c>
      <c r="M25" s="653"/>
      <c r="N25" s="653" t="s">
        <v>16</v>
      </c>
      <c r="O25" s="653" t="s">
        <v>15</v>
      </c>
      <c r="P25" s="653"/>
    </row>
    <row r="26" spans="2:32" s="649" customFormat="1" x14ac:dyDescent="0.2">
      <c r="B26" s="654"/>
      <c r="C26" s="654"/>
      <c r="D26" s="654"/>
      <c r="E26" s="654" t="e">
        <f>#REF!</f>
        <v>#REF!</v>
      </c>
      <c r="F26" s="655" t="e">
        <f>#REF!</f>
        <v>#REF!</v>
      </c>
      <c r="G26" s="655"/>
      <c r="H26" s="655" t="e">
        <f>#REF!</f>
        <v>#REF!</v>
      </c>
      <c r="I26" s="655" t="e">
        <f>#REF!</f>
        <v>#REF!</v>
      </c>
      <c r="J26" s="655"/>
      <c r="K26" s="655" t="e">
        <f>#REF!</f>
        <v>#REF!</v>
      </c>
      <c r="L26" s="655" t="e">
        <f>#REF!</f>
        <v>#REF!</v>
      </c>
      <c r="M26" s="655"/>
      <c r="N26" s="655" t="e">
        <f>#REF!</f>
        <v>#REF!</v>
      </c>
      <c r="O26" s="655" t="e">
        <f>#REF!</f>
        <v>#REF!</v>
      </c>
      <c r="P26" s="655"/>
    </row>
    <row r="27" spans="2:32" s="631" customFormat="1" x14ac:dyDescent="0.2">
      <c r="B27" s="652"/>
      <c r="C27" s="652"/>
      <c r="D27" s="652"/>
      <c r="E27" s="652"/>
      <c r="F27" s="652"/>
      <c r="G27" s="652"/>
      <c r="H27" s="652"/>
      <c r="I27" s="652"/>
      <c r="J27" s="652"/>
      <c r="K27" s="652"/>
      <c r="L27" s="652"/>
      <c r="M27" s="652"/>
      <c r="N27" s="652"/>
      <c r="O27" s="652"/>
      <c r="P27" s="652"/>
    </row>
    <row r="28" spans="2:32" s="631" customFormat="1" x14ac:dyDescent="0.2">
      <c r="B28" s="652"/>
      <c r="C28" s="652"/>
      <c r="D28" s="652"/>
      <c r="E28" s="652"/>
      <c r="F28" s="652"/>
      <c r="G28" s="652"/>
      <c r="H28" s="652"/>
      <c r="I28" s="652"/>
      <c r="J28" s="652"/>
      <c r="K28" s="652"/>
      <c r="L28" s="652"/>
      <c r="M28" s="652"/>
      <c r="N28" s="652"/>
      <c r="O28" s="652"/>
      <c r="P28" s="652"/>
    </row>
    <row r="29" spans="2:32" s="631" customFormat="1" x14ac:dyDescent="0.2">
      <c r="B29" s="652"/>
      <c r="C29" s="652"/>
      <c r="D29" s="652"/>
      <c r="E29" s="652"/>
      <c r="F29" s="652"/>
      <c r="G29" s="652"/>
      <c r="H29" s="652"/>
      <c r="I29" s="652"/>
      <c r="J29" s="652"/>
      <c r="K29" s="652"/>
      <c r="L29" s="652"/>
      <c r="M29" s="652"/>
      <c r="N29" s="652"/>
      <c r="O29" s="652"/>
      <c r="P29" s="652"/>
    </row>
    <row r="30" spans="2:32" s="631" customFormat="1" x14ac:dyDescent="0.2">
      <c r="B30" s="652"/>
      <c r="C30" s="652"/>
      <c r="D30" s="652"/>
      <c r="E30" s="652"/>
      <c r="F30" s="652"/>
      <c r="G30" s="652"/>
      <c r="H30" s="652"/>
      <c r="I30" s="652"/>
      <c r="J30" s="652"/>
      <c r="K30" s="652"/>
      <c r="L30" s="652"/>
      <c r="M30" s="652"/>
      <c r="N30" s="652"/>
      <c r="O30" s="652"/>
      <c r="P30" s="652"/>
    </row>
    <row r="31" spans="2:32" s="631" customFormat="1" x14ac:dyDescent="0.2">
      <c r="B31" s="652"/>
      <c r="C31" s="652"/>
      <c r="D31" s="652"/>
      <c r="E31" s="652"/>
      <c r="F31" s="652"/>
      <c r="G31" s="652"/>
      <c r="H31" s="652"/>
      <c r="I31" s="652"/>
      <c r="J31" s="652"/>
      <c r="K31" s="652"/>
      <c r="L31" s="652"/>
      <c r="M31" s="652"/>
      <c r="N31" s="652"/>
      <c r="O31" s="652"/>
      <c r="P31" s="652"/>
    </row>
    <row r="32" spans="2:32" s="631" customFormat="1" x14ac:dyDescent="0.2">
      <c r="B32" s="652"/>
      <c r="C32" s="652"/>
      <c r="D32" s="652"/>
      <c r="E32" s="652"/>
      <c r="F32" s="652"/>
      <c r="G32" s="652"/>
      <c r="H32" s="652"/>
      <c r="I32" s="652"/>
      <c r="J32" s="652"/>
      <c r="K32" s="652"/>
      <c r="L32" s="652"/>
      <c r="M32" s="652"/>
      <c r="N32" s="652"/>
      <c r="O32" s="652"/>
      <c r="P32" s="652"/>
    </row>
    <row r="33" spans="2:16" s="631" customFormat="1" x14ac:dyDescent="0.2">
      <c r="B33" s="652"/>
      <c r="C33" s="652"/>
      <c r="D33" s="652"/>
      <c r="E33" s="652"/>
      <c r="F33" s="652"/>
      <c r="G33" s="652"/>
      <c r="H33" s="652"/>
      <c r="I33" s="652"/>
      <c r="J33" s="652"/>
      <c r="K33" s="652"/>
      <c r="L33" s="652"/>
      <c r="M33" s="652"/>
      <c r="N33" s="652"/>
      <c r="O33" s="652"/>
      <c r="P33" s="652"/>
    </row>
    <row r="34" spans="2:16" s="631" customFormat="1" x14ac:dyDescent="0.2">
      <c r="B34" s="652"/>
      <c r="C34" s="652"/>
      <c r="D34" s="652"/>
      <c r="E34" s="652"/>
      <c r="F34" s="652"/>
      <c r="G34" s="652"/>
      <c r="H34" s="652"/>
      <c r="I34" s="652"/>
      <c r="J34" s="652"/>
      <c r="K34" s="652"/>
      <c r="L34" s="652"/>
      <c r="M34" s="652"/>
      <c r="N34" s="652"/>
      <c r="O34" s="652"/>
      <c r="P34" s="652"/>
    </row>
    <row r="35" spans="2:16" s="631" customFormat="1" x14ac:dyDescent="0.2">
      <c r="C35" s="1580" t="s">
        <v>14</v>
      </c>
      <c r="D35" s="1580"/>
      <c r="E35" s="1580"/>
      <c r="F35" s="1580"/>
      <c r="G35" s="1580"/>
      <c r="H35" s="1580"/>
      <c r="I35" s="1580"/>
      <c r="J35" s="1580"/>
      <c r="K35" s="1580"/>
      <c r="L35" s="1580"/>
      <c r="M35" s="652"/>
      <c r="N35" s="652"/>
      <c r="O35" s="652"/>
      <c r="P35" s="652"/>
    </row>
    <row r="36" spans="2:16" s="631" customFormat="1" x14ac:dyDescent="0.2">
      <c r="L36" s="652"/>
      <c r="M36" s="652"/>
      <c r="N36" s="652"/>
      <c r="O36" s="652"/>
      <c r="P36" s="652"/>
    </row>
    <row r="37" spans="2:16" s="631" customFormat="1" x14ac:dyDescent="0.2">
      <c r="B37" s="652"/>
      <c r="C37" s="652"/>
      <c r="D37" s="652"/>
      <c r="E37" s="652"/>
      <c r="F37" s="652"/>
      <c r="G37" s="652"/>
      <c r="H37" s="652"/>
      <c r="I37" s="652"/>
      <c r="J37" s="652"/>
      <c r="K37" s="652"/>
      <c r="L37" s="652"/>
      <c r="M37" s="652"/>
      <c r="N37" s="652"/>
      <c r="O37" s="652"/>
      <c r="P37" s="652"/>
    </row>
    <row r="38" spans="2:16" s="631" customFormat="1" ht="5.25" customHeight="1" x14ac:dyDescent="0.2">
      <c r="B38" s="652"/>
      <c r="C38" s="652"/>
      <c r="D38" s="652"/>
      <c r="E38" s="652"/>
      <c r="F38" s="652"/>
      <c r="G38" s="652"/>
      <c r="H38" s="652"/>
      <c r="I38" s="652"/>
      <c r="J38" s="652"/>
      <c r="K38" s="652"/>
      <c r="L38" s="652"/>
      <c r="M38" s="652"/>
      <c r="N38" s="652"/>
      <c r="O38" s="652"/>
      <c r="P38" s="652"/>
    </row>
    <row r="39" spans="2:16" s="631" customFormat="1" ht="5.25" customHeight="1" x14ac:dyDescent="0.2">
      <c r="B39" s="652"/>
      <c r="C39" s="652"/>
      <c r="D39" s="652"/>
      <c r="E39" s="652"/>
      <c r="F39" s="652"/>
      <c r="G39" s="652"/>
      <c r="H39" s="652"/>
      <c r="I39" s="652"/>
      <c r="J39" s="652"/>
      <c r="K39" s="652"/>
      <c r="L39" s="652"/>
      <c r="M39" s="652"/>
      <c r="N39" s="652"/>
      <c r="O39" s="652"/>
      <c r="P39" s="652"/>
    </row>
    <row r="40" spans="2:16" s="631" customFormat="1" ht="16.5" customHeight="1" x14ac:dyDescent="0.2">
      <c r="B40" s="652"/>
      <c r="C40" s="652"/>
      <c r="D40" s="652"/>
      <c r="E40" s="652"/>
      <c r="F40" s="652"/>
      <c r="G40" s="652"/>
      <c r="H40" s="652"/>
      <c r="I40" s="652"/>
      <c r="J40" s="652"/>
      <c r="K40" s="652"/>
      <c r="L40" s="652"/>
      <c r="M40" s="652"/>
      <c r="N40" s="652"/>
      <c r="O40" s="652"/>
      <c r="P40" s="652"/>
    </row>
    <row r="41" spans="2:16" s="631" customFormat="1" x14ac:dyDescent="0.2">
      <c r="B41" s="652"/>
      <c r="C41" s="652"/>
      <c r="D41" s="652"/>
      <c r="E41" s="652"/>
      <c r="F41" s="652"/>
      <c r="G41" s="652"/>
      <c r="H41" s="652"/>
      <c r="I41" s="652"/>
      <c r="J41" s="652"/>
      <c r="K41" s="652"/>
      <c r="L41" s="652"/>
      <c r="M41" s="652"/>
      <c r="N41" s="652"/>
      <c r="O41" s="652"/>
      <c r="P41" s="652"/>
    </row>
    <row r="42" spans="2:16" s="631" customFormat="1" x14ac:dyDescent="0.2"/>
    <row r="43" spans="2:16" s="650" customFormat="1" x14ac:dyDescent="0.2"/>
    <row r="44" spans="2:16" s="657" customFormat="1" ht="12.75" customHeight="1" x14ac:dyDescent="0.2">
      <c r="B44" s="1473"/>
      <c r="C44" s="1474"/>
      <c r="D44" s="1474"/>
      <c r="E44" s="1474"/>
      <c r="F44" s="1474"/>
      <c r="G44" s="1474"/>
      <c r="H44" s="1474"/>
      <c r="I44" s="1474"/>
      <c r="J44" s="1474"/>
      <c r="K44" s="1474"/>
      <c r="L44" s="1474"/>
      <c r="M44" s="1474"/>
      <c r="N44" s="1474"/>
      <c r="O44" s="1474"/>
      <c r="P44" s="656"/>
    </row>
  </sheetData>
  <mergeCells count="21">
    <mergeCell ref="B5:AD5"/>
    <mergeCell ref="B3:K3"/>
    <mergeCell ref="B4:AD4"/>
    <mergeCell ref="B6:AC6"/>
    <mergeCell ref="B8:B10"/>
    <mergeCell ref="D8:D10"/>
    <mergeCell ref="E8:AA8"/>
    <mergeCell ref="AC8:AD9"/>
    <mergeCell ref="E9:F9"/>
    <mergeCell ref="H9:I9"/>
    <mergeCell ref="K9:L9"/>
    <mergeCell ref="N9:O9"/>
    <mergeCell ref="Q9:R9"/>
    <mergeCell ref="T9:U9"/>
    <mergeCell ref="W9:X9"/>
    <mergeCell ref="Z9:AA9"/>
    <mergeCell ref="B12:B15"/>
    <mergeCell ref="B16:B19"/>
    <mergeCell ref="B21:D21"/>
    <mergeCell ref="C35:L35"/>
    <mergeCell ref="B44:O44"/>
  </mergeCells>
  <printOptions horizontalCentered="1"/>
  <pageMargins left="0" right="0" top="0.43307086614173229" bottom="0.43307086614173229" header="0" footer="0"/>
  <pageSetup paperSize="9" scale="90" orientation="landscape" r:id="rId1"/>
  <headerFooter alignWithMargins="0"/>
  <rowBreaks count="1" manualBreakCount="1">
    <brk id="39" max="16383"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52">
    <tabColor theme="0"/>
  </sheetPr>
  <dimension ref="A1:AX38"/>
  <sheetViews>
    <sheetView showGridLines="0" topLeftCell="A5" zoomScaleNormal="100" workbookViewId="0">
      <selection activeCell="B34" sqref="B34:P34"/>
    </sheetView>
  </sheetViews>
  <sheetFormatPr baseColWidth="10" defaultColWidth="11.42578125" defaultRowHeight="15" x14ac:dyDescent="0.2"/>
  <cols>
    <col min="1" max="1" width="1.140625" style="88" customWidth="1"/>
    <col min="2" max="2" width="28.7109375" style="88" customWidth="1"/>
    <col min="3" max="3" width="0.5703125" style="88" customWidth="1"/>
    <col min="4" max="4" width="11.85546875" style="88" customWidth="1"/>
    <col min="5" max="5" width="7.7109375" style="88" customWidth="1"/>
    <col min="6" max="6" width="0.42578125" style="88" customWidth="1"/>
    <col min="7" max="7" width="12.42578125" style="88" customWidth="1"/>
    <col min="8" max="8" width="6.28515625" style="88" customWidth="1"/>
    <col min="9" max="9" width="0.42578125" style="88" customWidth="1"/>
    <col min="10" max="10" width="10.85546875" style="88" customWidth="1"/>
    <col min="11" max="11" width="6.28515625" style="88" customWidth="1"/>
    <col min="12" max="12" width="0.42578125" style="88" customWidth="1"/>
    <col min="13" max="13" width="11.85546875" style="88" customWidth="1"/>
    <col min="14" max="14" width="6.28515625" style="88" customWidth="1"/>
    <col min="15" max="15" width="0.7109375" style="86" customWidth="1"/>
    <col min="16" max="16" width="10.140625" style="88" bestFit="1" customWidth="1"/>
    <col min="17" max="17" width="8.5703125" style="88" customWidth="1"/>
    <col min="18" max="18" width="0.42578125" style="88" customWidth="1"/>
    <col min="19" max="19" width="8.42578125" style="88" bestFit="1" customWidth="1"/>
    <col min="20" max="20" width="7.85546875" style="88" bestFit="1" customWidth="1"/>
    <col min="21" max="21" width="0.42578125" style="88" customWidth="1"/>
    <col min="22" max="22" width="8.42578125" style="88" bestFit="1" customWidth="1"/>
    <col min="23" max="23" width="7.7109375" style="88" bestFit="1" customWidth="1"/>
    <col min="24" max="24" width="0.42578125" style="88" customWidth="1"/>
    <col min="25" max="25" width="8.42578125" style="88" bestFit="1" customWidth="1"/>
    <col min="26" max="26" width="7.7109375" style="88" bestFit="1" customWidth="1"/>
    <col min="27" max="27" width="11.42578125" style="88"/>
    <col min="28" max="30" width="2.42578125" style="88" bestFit="1" customWidth="1"/>
    <col min="31" max="31" width="13" style="88" bestFit="1" customWidth="1"/>
    <col min="32" max="32" width="3.42578125" style="88" bestFit="1" customWidth="1"/>
    <col min="33" max="33" width="3.85546875" style="88" customWidth="1"/>
    <col min="34" max="36" width="2.42578125" style="88" bestFit="1" customWidth="1"/>
    <col min="37" max="37" width="8.42578125" style="88" bestFit="1" customWidth="1"/>
    <col min="38" max="38" width="3.42578125" style="88" bestFit="1" customWidth="1"/>
    <col min="39" max="39" width="3.5703125" style="88" customWidth="1"/>
    <col min="40" max="42" width="2.42578125" style="88" bestFit="1" customWidth="1"/>
    <col min="43" max="43" width="8.42578125" style="88" bestFit="1" customWidth="1"/>
    <col min="44" max="44" width="4.140625" style="88" bestFit="1" customWidth="1"/>
    <col min="45" max="45" width="3.28515625" style="88" customWidth="1"/>
    <col min="46" max="46" width="4.28515625" style="88" bestFit="1" customWidth="1"/>
    <col min="47" max="47" width="2.42578125" style="88" bestFit="1" customWidth="1"/>
    <col min="48" max="48" width="4.28515625" style="88" bestFit="1" customWidth="1"/>
    <col min="49" max="49" width="8.42578125" style="88" bestFit="1" customWidth="1"/>
    <col min="50" max="50" width="4.28515625" style="88" bestFit="1" customWidth="1"/>
    <col min="51" max="16384" width="11.42578125" style="88"/>
  </cols>
  <sheetData>
    <row r="1" spans="1:50" s="32" customFormat="1" ht="15" customHeight="1" x14ac:dyDescent="0.2">
      <c r="B1" s="33"/>
      <c r="C1" s="34"/>
      <c r="F1" s="34"/>
      <c r="I1" s="34"/>
      <c r="O1" s="35"/>
      <c r="R1" s="34"/>
      <c r="S1" s="193" t="s">
        <v>135</v>
      </c>
      <c r="T1" s="193"/>
      <c r="U1" s="193"/>
      <c r="V1" s="193" t="s">
        <v>16</v>
      </c>
      <c r="W1" s="193"/>
      <c r="X1" s="193"/>
      <c r="Y1" s="193" t="s">
        <v>15</v>
      </c>
    </row>
    <row r="2" spans="1:50" s="36" customFormat="1" ht="52.5" customHeight="1" x14ac:dyDescent="0.2">
      <c r="B2" s="1439"/>
      <c r="C2" s="1439"/>
      <c r="D2" s="1439"/>
      <c r="E2" s="1439"/>
      <c r="F2" s="1439"/>
      <c r="G2" s="1439"/>
      <c r="H2" s="1439"/>
      <c r="I2" s="1439"/>
      <c r="O2" s="37"/>
    </row>
    <row r="3" spans="1:50" s="38" customFormat="1" ht="4.5" customHeight="1" x14ac:dyDescent="0.2">
      <c r="B3" s="1440"/>
      <c r="C3" s="1440"/>
      <c r="D3" s="1440"/>
      <c r="E3" s="1440"/>
      <c r="F3" s="1440"/>
      <c r="G3" s="1440"/>
      <c r="H3" s="1440"/>
      <c r="I3" s="1440"/>
      <c r="O3" s="37"/>
    </row>
    <row r="4" spans="1:50" s="38" customFormat="1" ht="37.5" customHeight="1" x14ac:dyDescent="0.2">
      <c r="A4" s="1583" t="s">
        <v>207</v>
      </c>
      <c r="B4" s="1583"/>
      <c r="C4" s="1583"/>
      <c r="D4" s="1583"/>
      <c r="E4" s="1583"/>
      <c r="F4" s="1583"/>
      <c r="G4" s="1583"/>
      <c r="H4" s="1583"/>
      <c r="I4" s="1583"/>
      <c r="J4" s="1583"/>
      <c r="K4" s="1583"/>
      <c r="L4" s="1583"/>
      <c r="M4" s="1583"/>
      <c r="N4" s="1583"/>
      <c r="O4" s="1583"/>
      <c r="P4" s="1583"/>
      <c r="Q4" s="1583"/>
      <c r="R4" s="1583"/>
      <c r="S4" s="1583"/>
      <c r="T4" s="1583"/>
      <c r="U4" s="1583"/>
      <c r="V4" s="1583"/>
      <c r="W4" s="1583"/>
      <c r="X4" s="1583"/>
      <c r="Y4" s="1583"/>
      <c r="Z4" s="1583"/>
    </row>
    <row r="5" spans="1:50" s="38" customFormat="1" ht="17.25" customHeight="1" x14ac:dyDescent="0.2">
      <c r="B5" s="1451" t="e">
        <f>#REF!</f>
        <v>#REF!</v>
      </c>
      <c r="C5" s="1451"/>
      <c r="D5" s="1451"/>
      <c r="E5" s="1451"/>
      <c r="F5" s="1451"/>
      <c r="G5" s="1451"/>
      <c r="H5" s="1451"/>
      <c r="I5" s="1451"/>
      <c r="J5" s="1451"/>
      <c r="K5" s="1451"/>
      <c r="L5" s="1451"/>
      <c r="M5" s="1451"/>
      <c r="N5" s="1451"/>
      <c r="O5" s="1451"/>
      <c r="P5" s="1451"/>
      <c r="Q5" s="1451"/>
      <c r="R5" s="1451"/>
      <c r="S5" s="1451"/>
      <c r="T5" s="1451"/>
      <c r="U5" s="1451"/>
      <c r="V5" s="1451"/>
      <c r="W5" s="1451"/>
      <c r="X5" s="1451"/>
      <c r="Y5" s="1451"/>
      <c r="Z5" s="1451"/>
    </row>
    <row r="6" spans="1:50" s="38" customFormat="1" ht="6" customHeight="1" x14ac:dyDescent="0.2">
      <c r="O6" s="37"/>
    </row>
    <row r="7" spans="1:50" s="41" customFormat="1" ht="12.75" customHeight="1" x14ac:dyDescent="0.2">
      <c r="A7" s="39"/>
      <c r="B7" s="1441" t="s">
        <v>12</v>
      </c>
      <c r="C7" s="40"/>
      <c r="D7" s="1447" t="s">
        <v>109</v>
      </c>
      <c r="E7" s="1444"/>
      <c r="F7" s="181"/>
      <c r="G7" s="1444"/>
      <c r="H7" s="1444"/>
      <c r="I7" s="181"/>
      <c r="J7" s="1444"/>
      <c r="K7" s="1444"/>
      <c r="L7" s="181"/>
      <c r="M7" s="1444"/>
      <c r="N7" s="1445"/>
      <c r="O7" s="40"/>
      <c r="P7" s="1447" t="s">
        <v>179</v>
      </c>
      <c r="Q7" s="1444"/>
      <c r="R7" s="181"/>
      <c r="S7" s="1444"/>
      <c r="T7" s="1444"/>
      <c r="U7" s="181"/>
      <c r="V7" s="1444"/>
      <c r="W7" s="1444"/>
      <c r="X7" s="181"/>
      <c r="Y7" s="1444"/>
      <c r="Z7" s="1445"/>
      <c r="AA7" s="116"/>
      <c r="AB7" s="116"/>
      <c r="AC7" s="117"/>
      <c r="AD7" s="117"/>
      <c r="AE7" s="117"/>
      <c r="AF7" s="117"/>
      <c r="AG7" s="117"/>
      <c r="AH7" s="117"/>
      <c r="AI7" s="118"/>
    </row>
    <row r="8" spans="1:50" s="41" customFormat="1" ht="37.5" customHeight="1" x14ac:dyDescent="0.2">
      <c r="A8" s="39"/>
      <c r="B8" s="1442"/>
      <c r="C8" s="40"/>
      <c r="D8" s="1448"/>
      <c r="E8" s="1449"/>
      <c r="F8" s="40"/>
      <c r="G8" s="1447" t="s">
        <v>169</v>
      </c>
      <c r="H8" s="1445"/>
      <c r="I8" s="40"/>
      <c r="J8" s="1447" t="s">
        <v>175</v>
      </c>
      <c r="K8" s="1445"/>
      <c r="L8" s="40"/>
      <c r="M8" s="1447" t="s">
        <v>170</v>
      </c>
      <c r="N8" s="1445"/>
      <c r="O8" s="40"/>
      <c r="P8" s="1448"/>
      <c r="Q8" s="1450"/>
      <c r="R8" s="130"/>
      <c r="S8" s="1447" t="s">
        <v>180</v>
      </c>
      <c r="T8" s="1445"/>
      <c r="U8" s="40"/>
      <c r="V8" s="1447" t="s">
        <v>181</v>
      </c>
      <c r="W8" s="1445"/>
      <c r="X8" s="40"/>
      <c r="Y8" s="1447" t="s">
        <v>182</v>
      </c>
      <c r="Z8" s="1445"/>
      <c r="AA8" s="116"/>
      <c r="AB8" s="116"/>
      <c r="AC8" s="117"/>
      <c r="AD8" s="117"/>
      <c r="AE8" s="117"/>
      <c r="AF8" s="117"/>
      <c r="AG8" s="117"/>
      <c r="AH8" s="117"/>
      <c r="AI8" s="118"/>
    </row>
    <row r="9" spans="1:50" s="46" customFormat="1" ht="36.75" customHeight="1" x14ac:dyDescent="0.2">
      <c r="A9" s="42"/>
      <c r="B9" s="1443"/>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15">
      <c r="A11" s="51"/>
      <c r="B11" s="52" t="s">
        <v>8</v>
      </c>
      <c r="C11" s="53"/>
      <c r="D11" s="108">
        <f>G11+J11+M11</f>
        <v>8384408</v>
      </c>
      <c r="E11" s="28">
        <f t="shared" ref="E11:E28" si="0">D11*100/$D$30</f>
        <v>17.944934163017855</v>
      </c>
      <c r="F11" s="53"/>
      <c r="G11" s="54">
        <f>'3solcasaad'!G11</f>
        <v>6973463</v>
      </c>
      <c r="H11" s="182">
        <f>G11*100/$G$30</f>
        <v>18.441080349722064</v>
      </c>
      <c r="I11" s="53"/>
      <c r="J11" s="54">
        <f>'3solcasaad'!J11</f>
        <v>999769</v>
      </c>
      <c r="K11" s="182">
        <f>J11*100/$J$30</f>
        <v>16.561910466829101</v>
      </c>
      <c r="L11" s="53"/>
      <c r="M11" s="54">
        <f>'3solcasaad'!M11</f>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15">
      <c r="A12" s="51"/>
      <c r="B12" s="60" t="s">
        <v>7</v>
      </c>
      <c r="C12" s="53"/>
      <c r="D12" s="109">
        <f t="shared" ref="D12:D28" si="2">G12+J12+M12</f>
        <v>1308728</v>
      </c>
      <c r="E12" s="29">
        <f t="shared" si="0"/>
        <v>2.801037091384154</v>
      </c>
      <c r="F12" s="53"/>
      <c r="G12" s="61">
        <f>'3solcasaad'!G12</f>
        <v>1025808</v>
      </c>
      <c r="H12" s="183">
        <f t="shared" ref="H12:H28" si="3">G12*100/$G$30</f>
        <v>2.7127135759360437</v>
      </c>
      <c r="I12" s="53"/>
      <c r="J12" s="61">
        <f>'3solcasaad'!J12</f>
        <v>180311</v>
      </c>
      <c r="K12" s="183">
        <f t="shared" ref="K12:K28" si="4">J12*100/$J$30</f>
        <v>2.9869846316343294</v>
      </c>
      <c r="L12" s="53"/>
      <c r="M12" s="61">
        <f>'3solcasaad'!M12</f>
        <v>102609</v>
      </c>
      <c r="N12" s="183">
        <f t="shared" si="1"/>
        <v>3.5732406554545468</v>
      </c>
      <c r="O12" s="53"/>
      <c r="P12" s="63" t="e">
        <f t="shared" ref="P12:P28" si="5">S12+V12+Y12</f>
        <v>#REF!</v>
      </c>
      <c r="Q12" s="64" t="e">
        <f t="shared" ref="Q12:Q28" si="6">P12*100/D12</f>
        <v>#REF!</v>
      </c>
      <c r="R12" s="53"/>
      <c r="S12" s="61" t="e">
        <f>GETPIVOTDATA("Cuenta número de expedientes",#REF!,"CCAA",$B12,"TramoEdad",S$1)</f>
        <v>#REF!</v>
      </c>
      <c r="T12" s="62" t="e">
        <f t="shared" ref="T12:T28" si="7">S12*100/G12</f>
        <v>#REF!</v>
      </c>
      <c r="U12" s="53"/>
      <c r="V12" s="61" t="e">
        <f>GETPIVOTDATA("Cuenta número de expedientes",#REF!,"CCAA",$B12,"TramoEdad",V$1)</f>
        <v>#REF!</v>
      </c>
      <c r="W12" s="62" t="e">
        <f t="shared" ref="W12:W28" si="8">V12*100/J12</f>
        <v>#REF!</v>
      </c>
      <c r="X12" s="53"/>
      <c r="Y12" s="61" t="e">
        <f>GETPIVOTDATA("Cuenta número de expedientes",#REF!,"CCAA",$B12,"TramoEdad",Y$1)</f>
        <v>#REF!</v>
      </c>
      <c r="Z12" s="62" t="e">
        <f t="shared" ref="Z12:Z28" si="9">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15">
      <c r="A13" s="51"/>
      <c r="B13" s="60" t="s">
        <v>37</v>
      </c>
      <c r="C13" s="53"/>
      <c r="D13" s="109">
        <f t="shared" si="2"/>
        <v>1028244</v>
      </c>
      <c r="E13" s="29">
        <f t="shared" si="0"/>
        <v>2.2007243544825266</v>
      </c>
      <c r="F13" s="53"/>
      <c r="G13" s="61">
        <f>'3solcasaad'!G13</f>
        <v>768630</v>
      </c>
      <c r="H13" s="183">
        <f t="shared" si="3"/>
        <v>2.0326153002040548</v>
      </c>
      <c r="I13" s="53"/>
      <c r="J13" s="61">
        <f>'3solcasaad'!J13</f>
        <v>168505</v>
      </c>
      <c r="K13" s="183">
        <f t="shared" si="4"/>
        <v>2.7914095388165041</v>
      </c>
      <c r="L13" s="53"/>
      <c r="M13" s="61">
        <f>'3solcasaad'!M13</f>
        <v>91109</v>
      </c>
      <c r="N13" s="183">
        <f t="shared" si="1"/>
        <v>3.1727663545869107</v>
      </c>
      <c r="O13" s="53"/>
      <c r="P13" s="63" t="e">
        <f t="shared" si="5"/>
        <v>#REF!</v>
      </c>
      <c r="Q13" s="64" t="e">
        <f t="shared" si="6"/>
        <v>#REF!</v>
      </c>
      <c r="R13" s="53"/>
      <c r="S13" s="61" t="e">
        <f>GETPIVOTDATA("Cuenta número de expedientes",#REF!,"CCAA",$B13,"TramoEdad",S$1)</f>
        <v>#REF!</v>
      </c>
      <c r="T13" s="62" t="e">
        <f t="shared" si="7"/>
        <v>#REF!</v>
      </c>
      <c r="U13" s="53"/>
      <c r="V13" s="61" t="e">
        <f>GETPIVOTDATA("Cuenta número de expedientes",#REF!,"CCAA",$B13,"TramoEdad",V$1)</f>
        <v>#REF!</v>
      </c>
      <c r="W13" s="62" t="e">
        <f t="shared" si="8"/>
        <v>#REF!</v>
      </c>
      <c r="X13" s="53"/>
      <c r="Y13" s="61" t="e">
        <f>GETPIVOTDATA("Cuenta número de expedientes",#REF!,"CCAA",$B13,"TramoEdad",Y$1)</f>
        <v>#REF!</v>
      </c>
      <c r="Z13" s="62" t="e">
        <f t="shared" si="9"/>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15">
      <c r="A14" s="51"/>
      <c r="B14" s="60" t="s">
        <v>38</v>
      </c>
      <c r="C14" s="53"/>
      <c r="D14" s="109">
        <f t="shared" si="2"/>
        <v>1128908</v>
      </c>
      <c r="E14" s="29">
        <f t="shared" si="0"/>
        <v>2.4161729410238815</v>
      </c>
      <c r="F14" s="53"/>
      <c r="G14" s="61">
        <f>'3solcasaad'!G14</f>
        <v>954069</v>
      </c>
      <c r="H14" s="183">
        <f t="shared" si="3"/>
        <v>2.5230022856906213</v>
      </c>
      <c r="I14" s="53"/>
      <c r="J14" s="61">
        <f>'3solcasaad'!J14</f>
        <v>125636</v>
      </c>
      <c r="K14" s="183">
        <f t="shared" si="4"/>
        <v>2.0812529528426476</v>
      </c>
      <c r="L14" s="53"/>
      <c r="M14" s="61">
        <f>'3solcasaad'!M14</f>
        <v>49203</v>
      </c>
      <c r="N14" s="183">
        <f t="shared" si="1"/>
        <v>1.7134380022252442</v>
      </c>
      <c r="O14" s="53"/>
      <c r="P14" s="63" t="e">
        <f t="shared" si="5"/>
        <v>#REF!</v>
      </c>
      <c r="Q14" s="64" t="e">
        <f t="shared" si="6"/>
        <v>#REF!</v>
      </c>
      <c r="R14" s="53"/>
      <c r="S14" s="61" t="e">
        <f>GETPIVOTDATA("Cuenta número de expedientes",#REF!,"CCAA",$B14,"TramoEdad",S$1)</f>
        <v>#REF!</v>
      </c>
      <c r="T14" s="62" t="e">
        <f t="shared" si="7"/>
        <v>#REF!</v>
      </c>
      <c r="U14" s="53"/>
      <c r="V14" s="61" t="e">
        <f>GETPIVOTDATA("Cuenta número de expedientes",#REF!,"CCAA",$B14,"TramoEdad",V$1)</f>
        <v>#REF!</v>
      </c>
      <c r="W14" s="62" t="e">
        <f t="shared" si="8"/>
        <v>#REF!</v>
      </c>
      <c r="X14" s="53"/>
      <c r="Y14" s="61" t="e">
        <f>GETPIVOTDATA("Cuenta número de expedientes",#REF!,"CCAA",$B14,"TramoEdad",Y$1)</f>
        <v>#REF!</v>
      </c>
      <c r="Z14" s="62" t="e">
        <f t="shared" si="9"/>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15">
      <c r="A15" s="51"/>
      <c r="B15" s="60" t="s">
        <v>6</v>
      </c>
      <c r="C15" s="53"/>
      <c r="D15" s="109">
        <f t="shared" si="2"/>
        <v>2127685</v>
      </c>
      <c r="E15" s="29">
        <f t="shared" si="0"/>
        <v>4.5538298284912475</v>
      </c>
      <c r="F15" s="53"/>
      <c r="G15" s="61">
        <f>'3solcasaad'!G15</f>
        <v>1796155</v>
      </c>
      <c r="H15" s="183">
        <f t="shared" si="3"/>
        <v>4.7498694229187182</v>
      </c>
      <c r="I15" s="53"/>
      <c r="J15" s="61">
        <f>'3solcasaad'!J15</f>
        <v>243113</v>
      </c>
      <c r="K15" s="183">
        <f t="shared" si="4"/>
        <v>4.0273460562612193</v>
      </c>
      <c r="L15" s="53"/>
      <c r="M15" s="61">
        <f>'3solcasaad'!M15</f>
        <v>88417</v>
      </c>
      <c r="N15" s="183">
        <f t="shared" si="1"/>
        <v>3.0790205443316343</v>
      </c>
      <c r="O15" s="53"/>
      <c r="P15" s="63" t="e">
        <f t="shared" si="5"/>
        <v>#REF!</v>
      </c>
      <c r="Q15" s="64" t="e">
        <f t="shared" si="6"/>
        <v>#REF!</v>
      </c>
      <c r="R15" s="53"/>
      <c r="S15" s="61" t="e">
        <f>GETPIVOTDATA("Cuenta número de expedientes",#REF!,"CCAA",$B15,"TramoEdad",S$1)</f>
        <v>#REF!</v>
      </c>
      <c r="T15" s="62" t="e">
        <f t="shared" si="7"/>
        <v>#REF!</v>
      </c>
      <c r="U15" s="53"/>
      <c r="V15" s="61" t="e">
        <f>GETPIVOTDATA("Cuenta número de expedientes",#REF!,"CCAA",$B15,"TramoEdad",V$1)</f>
        <v>#REF!</v>
      </c>
      <c r="W15" s="62" t="e">
        <f t="shared" si="8"/>
        <v>#REF!</v>
      </c>
      <c r="X15" s="53"/>
      <c r="Y15" s="61" t="e">
        <f>GETPIVOTDATA("Cuenta número de expedientes",#REF!,"CCAA",$B15,"TramoEdad",Y$1)</f>
        <v>#REF!</v>
      </c>
      <c r="Z15" s="62" t="e">
        <f t="shared" si="9"/>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15">
      <c r="A16" s="51"/>
      <c r="B16" s="60" t="s">
        <v>5</v>
      </c>
      <c r="C16" s="53"/>
      <c r="D16" s="110">
        <f t="shared" si="2"/>
        <v>580229</v>
      </c>
      <c r="E16" s="29">
        <f t="shared" si="0"/>
        <v>1.2418492998520214</v>
      </c>
      <c r="F16" s="53"/>
      <c r="G16" s="65">
        <f>'3solcasaad'!G16</f>
        <v>455643</v>
      </c>
      <c r="H16" s="183">
        <f t="shared" si="3"/>
        <v>1.2049320651430158</v>
      </c>
      <c r="I16" s="53"/>
      <c r="J16" s="65">
        <f>'3solcasaad'!J16</f>
        <v>82278</v>
      </c>
      <c r="K16" s="183">
        <f t="shared" si="4"/>
        <v>1.3629957214014083</v>
      </c>
      <c r="L16" s="53"/>
      <c r="M16" s="65">
        <f>'3solcasaad'!M16</f>
        <v>42308</v>
      </c>
      <c r="N16" s="183">
        <f t="shared" si="1"/>
        <v>1.4733275409659092</v>
      </c>
      <c r="O16" s="53"/>
      <c r="P16" s="65" t="e">
        <f t="shared" si="5"/>
        <v>#REF!</v>
      </c>
      <c r="Q16" s="64" t="e">
        <f t="shared" si="6"/>
        <v>#REF!</v>
      </c>
      <c r="R16" s="53"/>
      <c r="S16" s="65" t="e">
        <f>GETPIVOTDATA("Cuenta número de expedientes",#REF!,"CCAA",$B16,"TramoEdad",S$1)</f>
        <v>#REF!</v>
      </c>
      <c r="T16" s="62" t="e">
        <f t="shared" si="7"/>
        <v>#REF!</v>
      </c>
      <c r="U16" s="53"/>
      <c r="V16" s="65" t="e">
        <f>GETPIVOTDATA("Cuenta número de expedientes",#REF!,"CCAA",$B16,"TramoEdad",V$1)</f>
        <v>#REF!</v>
      </c>
      <c r="W16" s="62" t="e">
        <f t="shared" si="8"/>
        <v>#REF!</v>
      </c>
      <c r="X16" s="53"/>
      <c r="Y16" s="65" t="e">
        <f>GETPIVOTDATA("Cuenta número de expedientes",#REF!,"CCAA",$B16,"TramoEdad",Y$1)</f>
        <v>#REF!</v>
      </c>
      <c r="Z16" s="62" t="e">
        <f t="shared" si="9"/>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15">
      <c r="A17" s="51"/>
      <c r="B17" s="60" t="s">
        <v>4</v>
      </c>
      <c r="C17" s="53"/>
      <c r="D17" s="109">
        <f t="shared" si="2"/>
        <v>2409164</v>
      </c>
      <c r="E17" s="29">
        <f t="shared" si="0"/>
        <v>5.1562721384637706</v>
      </c>
      <c r="F17" s="53"/>
      <c r="G17" s="61">
        <f>'3solcasaad'!G17</f>
        <v>1805325</v>
      </c>
      <c r="H17" s="183">
        <f t="shared" si="3"/>
        <v>4.7741191689641118</v>
      </c>
      <c r="I17" s="53"/>
      <c r="J17" s="61">
        <f>'3solcasaad'!J17</f>
        <v>372394</v>
      </c>
      <c r="K17" s="183">
        <f t="shared" si="4"/>
        <v>6.1689811210233119</v>
      </c>
      <c r="L17" s="53"/>
      <c r="M17" s="61">
        <f>'3solcasaad'!M17</f>
        <v>231445</v>
      </c>
      <c r="N17" s="183">
        <f t="shared" si="1"/>
        <v>8.0598064838530501</v>
      </c>
      <c r="O17" s="53"/>
      <c r="P17" s="63" t="e">
        <f t="shared" si="5"/>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15">
      <c r="A18" s="51"/>
      <c r="B18" s="60" t="s">
        <v>40</v>
      </c>
      <c r="C18" s="53"/>
      <c r="D18" s="109">
        <f t="shared" si="2"/>
        <v>2026807</v>
      </c>
      <c r="E18" s="29">
        <f t="shared" si="0"/>
        <v>4.3379232232190672</v>
      </c>
      <c r="F18" s="53"/>
      <c r="G18" s="61">
        <f>'3solcasaad'!G18</f>
        <v>1644219</v>
      </c>
      <c r="H18" s="183">
        <f t="shared" si="3"/>
        <v>4.3480799556174112</v>
      </c>
      <c r="I18" s="53"/>
      <c r="J18" s="61">
        <f>'3solcasaad'!J18</f>
        <v>241609</v>
      </c>
      <c r="K18" s="183">
        <f t="shared" si="4"/>
        <v>4.0024311875844436</v>
      </c>
      <c r="L18" s="53"/>
      <c r="M18" s="61">
        <f>'3solcasaad'!M18</f>
        <v>140979</v>
      </c>
      <c r="N18" s="183">
        <f t="shared" si="1"/>
        <v>4.9094318662624774</v>
      </c>
      <c r="O18" s="53"/>
      <c r="P18" s="63" t="e">
        <f t="shared" si="5"/>
        <v>#REF!</v>
      </c>
      <c r="Q18" s="64" t="e">
        <f t="shared" si="6"/>
        <v>#REF!</v>
      </c>
      <c r="R18" s="53"/>
      <c r="S18" s="61" t="e">
        <f>GETPIVOTDATA("Cuenta número de expedientes",#REF!,"CCAA",$B18,"TramoEdad",S$1)</f>
        <v>#REF!</v>
      </c>
      <c r="T18" s="62" t="e">
        <f t="shared" si="7"/>
        <v>#REF!</v>
      </c>
      <c r="U18" s="53"/>
      <c r="V18" s="61" t="e">
        <f>GETPIVOTDATA("Cuenta número de expedientes",#REF!,"CCAA",$B18,"TramoEdad",V$1)</f>
        <v>#REF!</v>
      </c>
      <c r="W18" s="62" t="e">
        <f t="shared" si="8"/>
        <v>#REF!</v>
      </c>
      <c r="X18" s="53"/>
      <c r="Y18" s="61" t="e">
        <f>GETPIVOTDATA("Cuenta número de expedientes",#REF!,"CCAA",$B18,"TramoEdad",Y$1)</f>
        <v>#REF!</v>
      </c>
      <c r="Z18" s="62" t="e">
        <f t="shared" si="9"/>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15">
      <c r="A19" s="51"/>
      <c r="B19" s="60" t="s">
        <v>41</v>
      </c>
      <c r="C19" s="53"/>
      <c r="D19" s="109">
        <f t="shared" si="2"/>
        <v>7600065</v>
      </c>
      <c r="E19" s="29">
        <f t="shared" si="0"/>
        <v>16.266224885484615</v>
      </c>
      <c r="F19" s="53"/>
      <c r="G19" s="61">
        <f>'3solcasaad'!G19</f>
        <v>6178644</v>
      </c>
      <c r="H19" s="183">
        <f t="shared" si="3"/>
        <v>16.339209149934277</v>
      </c>
      <c r="I19" s="53"/>
      <c r="J19" s="61">
        <f>'3solcasaad'!J19</f>
        <v>960955</v>
      </c>
      <c r="K19" s="183">
        <f t="shared" si="4"/>
        <v>15.918927945007054</v>
      </c>
      <c r="L19" s="53"/>
      <c r="M19" s="61">
        <f>'3solcasaad'!M19</f>
        <v>460466</v>
      </c>
      <c r="N19" s="183">
        <f t="shared" si="1"/>
        <v>16.035199949853652</v>
      </c>
      <c r="O19" s="53"/>
      <c r="P19" s="63" t="e">
        <f t="shared" si="5"/>
        <v>#REF!</v>
      </c>
      <c r="Q19" s="64" t="e">
        <f t="shared" si="6"/>
        <v>#REF!</v>
      </c>
      <c r="R19" s="53"/>
      <c r="S19" s="61" t="e">
        <f>GETPIVOTDATA("Cuenta número de expedientes",#REF!,"CCAA",$B19,"TramoEdad",S$1)</f>
        <v>#REF!</v>
      </c>
      <c r="T19" s="62" t="e">
        <f t="shared" si="7"/>
        <v>#REF!</v>
      </c>
      <c r="U19" s="53"/>
      <c r="V19" s="61" t="e">
        <f>GETPIVOTDATA("Cuenta número de expedientes",#REF!,"CCAA",$B19,"TramoEdad",V$1)</f>
        <v>#REF!</v>
      </c>
      <c r="W19" s="62" t="e">
        <f t="shared" si="8"/>
        <v>#REF!</v>
      </c>
      <c r="X19" s="53"/>
      <c r="Y19" s="61" t="e">
        <f>GETPIVOTDATA("Cuenta número de expedientes",#REF!,"CCAA",$B19,"TramoEdad",Y$1)</f>
        <v>#REF!</v>
      </c>
      <c r="Z19" s="62" t="e">
        <f t="shared" si="9"/>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15">
      <c r="A20" s="51"/>
      <c r="B20" s="60" t="s">
        <v>3</v>
      </c>
      <c r="C20" s="53"/>
      <c r="D20" s="109">
        <f t="shared" si="2"/>
        <v>4963703</v>
      </c>
      <c r="E20" s="29">
        <f t="shared" si="0"/>
        <v>10.623686674094845</v>
      </c>
      <c r="F20" s="53"/>
      <c r="G20" s="61">
        <f>'3solcasaad'!G20</f>
        <v>4017065</v>
      </c>
      <c r="H20" s="183">
        <f t="shared" si="3"/>
        <v>10.622988669339216</v>
      </c>
      <c r="I20" s="53"/>
      <c r="J20" s="61">
        <f>'3solcasaad'!J20</f>
        <v>669229</v>
      </c>
      <c r="K20" s="183">
        <f t="shared" si="4"/>
        <v>11.086271708570251</v>
      </c>
      <c r="L20" s="53"/>
      <c r="M20" s="61">
        <f>'3solcasaad'!M20</f>
        <v>277409</v>
      </c>
      <c r="N20" s="183">
        <f t="shared" si="1"/>
        <v>9.660450028642618</v>
      </c>
      <c r="O20" s="53"/>
      <c r="P20" s="63" t="e">
        <f t="shared" si="5"/>
        <v>#REF!</v>
      </c>
      <c r="Q20" s="64" t="e">
        <f t="shared" si="6"/>
        <v>#REF!</v>
      </c>
      <c r="R20" s="53"/>
      <c r="S20" s="61" t="e">
        <f>GETPIVOTDATA("Cuenta número de expedientes",#REF!,"CCAA",$B20,"TramoEdad",S$1)</f>
        <v>#REF!</v>
      </c>
      <c r="T20" s="62" t="e">
        <f t="shared" si="7"/>
        <v>#REF!</v>
      </c>
      <c r="U20" s="53"/>
      <c r="V20" s="61" t="e">
        <f>GETPIVOTDATA("Cuenta número de expedientes",#REF!,"CCAA",$B20,"TramoEdad",V$1)</f>
        <v>#REF!</v>
      </c>
      <c r="W20" s="62" t="e">
        <f t="shared" si="8"/>
        <v>#REF!</v>
      </c>
      <c r="X20" s="53"/>
      <c r="Y20" s="61" t="e">
        <f>GETPIVOTDATA("Cuenta número de expedientes",#REF!,"CCAA",$B20,"TramoEdad",Y$1)</f>
        <v>#REF!</v>
      </c>
      <c r="Z20" s="62" t="e">
        <f t="shared" si="9"/>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15">
      <c r="A21" s="51"/>
      <c r="B21" s="60" t="s">
        <v>2</v>
      </c>
      <c r="C21" s="53"/>
      <c r="D21" s="109">
        <f t="shared" si="2"/>
        <v>1072863</v>
      </c>
      <c r="E21" s="29">
        <f t="shared" si="0"/>
        <v>2.2962212598597094</v>
      </c>
      <c r="F21" s="53"/>
      <c r="G21" s="61">
        <f>'3solcasaad'!G21</f>
        <v>853665</v>
      </c>
      <c r="H21" s="183">
        <f t="shared" si="3"/>
        <v>2.2574873999826894</v>
      </c>
      <c r="I21" s="53"/>
      <c r="J21" s="61">
        <f>'3solcasaad'!J21</f>
        <v>141083</v>
      </c>
      <c r="K21" s="183">
        <f t="shared" si="4"/>
        <v>2.3371438946313097</v>
      </c>
      <c r="L21" s="53"/>
      <c r="M21" s="61">
        <f>'3solcasaad'!M21</f>
        <v>78115</v>
      </c>
      <c r="N21" s="183">
        <f t="shared" si="1"/>
        <v>2.720265218458731</v>
      </c>
      <c r="O21" s="53"/>
      <c r="P21" s="63" t="e">
        <f t="shared" si="5"/>
        <v>#REF!</v>
      </c>
      <c r="Q21" s="64" t="e">
        <f t="shared" si="6"/>
        <v>#REF!</v>
      </c>
      <c r="R21" s="53"/>
      <c r="S21" s="61" t="e">
        <f>GETPIVOTDATA("Cuenta número de expedientes",#REF!,"CCAA",$B21,"TramoEdad",S$1)</f>
        <v>#REF!</v>
      </c>
      <c r="T21" s="62" t="e">
        <f t="shared" si="7"/>
        <v>#REF!</v>
      </c>
      <c r="U21" s="53"/>
      <c r="V21" s="61" t="e">
        <f>GETPIVOTDATA("Cuenta número de expedientes",#REF!,"CCAA",$B21,"TramoEdad",V$1)</f>
        <v>#REF!</v>
      </c>
      <c r="W21" s="62" t="e">
        <f t="shared" si="8"/>
        <v>#REF!</v>
      </c>
      <c r="X21" s="53"/>
      <c r="Y21" s="61" t="e">
        <f>GETPIVOTDATA("Cuenta número de expedientes",#REF!,"CCAA",$B21,"TramoEdad",Y$1)</f>
        <v>#REF!</v>
      </c>
      <c r="Z21" s="62" t="e">
        <f t="shared" si="9"/>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15">
      <c r="A22" s="51"/>
      <c r="B22" s="60" t="s">
        <v>35</v>
      </c>
      <c r="C22" s="53"/>
      <c r="D22" s="109">
        <f t="shared" si="2"/>
        <v>2701743</v>
      </c>
      <c r="E22" s="29">
        <f t="shared" si="0"/>
        <v>5.7824714947548292</v>
      </c>
      <c r="F22" s="53"/>
      <c r="G22" s="61">
        <f>'3solcasaad'!G22</f>
        <v>2028813</v>
      </c>
      <c r="H22" s="183">
        <f t="shared" si="3"/>
        <v>5.365125411515149</v>
      </c>
      <c r="I22" s="53"/>
      <c r="J22" s="61">
        <f>'3solcasaad'!J22</f>
        <v>434138</v>
      </c>
      <c r="K22" s="183">
        <f t="shared" si="4"/>
        <v>7.1918159957432684</v>
      </c>
      <c r="L22" s="53"/>
      <c r="M22" s="61">
        <f>'3solcasaad'!M22</f>
        <v>238792</v>
      </c>
      <c r="N22" s="183">
        <f t="shared" si="1"/>
        <v>8.3156573263290952</v>
      </c>
      <c r="O22" s="53"/>
      <c r="P22" s="63" t="e">
        <f t="shared" si="5"/>
        <v>#REF!</v>
      </c>
      <c r="Q22" s="64" t="e">
        <f t="shared" si="6"/>
        <v>#REF!</v>
      </c>
      <c r="R22" s="53"/>
      <c r="S22" s="61" t="e">
        <f>GETPIVOTDATA("Cuenta número de expedientes",#REF!,"CCAA",$B22,"TramoEdad",S$1)</f>
        <v>#REF!</v>
      </c>
      <c r="T22" s="62" t="e">
        <f t="shared" si="7"/>
        <v>#REF!</v>
      </c>
      <c r="U22" s="53"/>
      <c r="V22" s="61" t="e">
        <f>GETPIVOTDATA("Cuenta número de expedientes",#REF!,"CCAA",$B22,"TramoEdad",V$1)</f>
        <v>#REF!</v>
      </c>
      <c r="W22" s="62" t="e">
        <f t="shared" si="8"/>
        <v>#REF!</v>
      </c>
      <c r="X22" s="53"/>
      <c r="Y22" s="61" t="e">
        <f>GETPIVOTDATA("Cuenta número de expedientes",#REF!,"CCAA",$B22,"TramoEdad",Y$1)</f>
        <v>#REF!</v>
      </c>
      <c r="Z22" s="62" t="e">
        <f t="shared" si="9"/>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15">
      <c r="A23" s="51"/>
      <c r="B23" s="60" t="s">
        <v>42</v>
      </c>
      <c r="C23" s="53"/>
      <c r="D23" s="109">
        <f t="shared" si="2"/>
        <v>6578079</v>
      </c>
      <c r="E23" s="29">
        <f t="shared" si="0"/>
        <v>14.078894368467079</v>
      </c>
      <c r="F23" s="53"/>
      <c r="G23" s="61">
        <f>'3solcasaad'!G23</f>
        <v>5423824</v>
      </c>
      <c r="H23" s="183">
        <f t="shared" si="3"/>
        <v>14.343113914385279</v>
      </c>
      <c r="I23" s="53"/>
      <c r="J23" s="61">
        <f>'3solcasaad'!J23</f>
        <v>793640</v>
      </c>
      <c r="K23" s="183">
        <f t="shared" si="4"/>
        <v>13.147231633401562</v>
      </c>
      <c r="L23" s="53"/>
      <c r="M23" s="61">
        <f>'3solcasaad'!M23</f>
        <v>360615</v>
      </c>
      <c r="N23" s="183">
        <f t="shared" si="1"/>
        <v>12.55800347890284</v>
      </c>
      <c r="O23" s="53"/>
      <c r="P23" s="63" t="e">
        <f t="shared" si="5"/>
        <v>#REF!</v>
      </c>
      <c r="Q23" s="64" t="e">
        <f t="shared" si="6"/>
        <v>#REF!</v>
      </c>
      <c r="R23" s="53"/>
      <c r="S23" s="61" t="e">
        <f>GETPIVOTDATA("Cuenta número de expedientes",#REF!,"CCAA",$B23,"TramoEdad",S$1)</f>
        <v>#REF!</v>
      </c>
      <c r="T23" s="62" t="e">
        <f t="shared" si="7"/>
        <v>#REF!</v>
      </c>
      <c r="U23" s="53"/>
      <c r="V23" s="61" t="e">
        <f>GETPIVOTDATA("Cuenta número de expedientes",#REF!,"CCAA",$B23,"TramoEdad",V$1)</f>
        <v>#REF!</v>
      </c>
      <c r="W23" s="62" t="e">
        <f t="shared" si="8"/>
        <v>#REF!</v>
      </c>
      <c r="X23" s="53"/>
      <c r="Y23" s="61" t="e">
        <f>GETPIVOTDATA("Cuenta número de expedientes",#REF!,"CCAA",$B23,"TramoEdad",Y$1)</f>
        <v>#REF!</v>
      </c>
      <c r="Z23" s="62" t="e">
        <f t="shared" si="9"/>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15">
      <c r="A24" s="66"/>
      <c r="B24" s="60" t="s">
        <v>43</v>
      </c>
      <c r="C24" s="53"/>
      <c r="D24" s="109">
        <f t="shared" si="2"/>
        <v>1478509</v>
      </c>
      <c r="E24" s="29">
        <f t="shared" si="0"/>
        <v>3.1644150266100319</v>
      </c>
      <c r="F24" s="53"/>
      <c r="G24" s="61">
        <f>'3solcasaad'!G24</f>
        <v>1249999</v>
      </c>
      <c r="H24" s="183">
        <f t="shared" si="3"/>
        <v>3.3055788775350536</v>
      </c>
      <c r="I24" s="53"/>
      <c r="J24" s="61">
        <f>'3solcasaad'!J24</f>
        <v>159024</v>
      </c>
      <c r="K24" s="183">
        <f t="shared" si="4"/>
        <v>2.6343497848773372</v>
      </c>
      <c r="L24" s="53"/>
      <c r="M24" s="61">
        <f>'3solcasaad'!M24</f>
        <v>69486</v>
      </c>
      <c r="N24" s="183">
        <f t="shared" si="1"/>
        <v>2.4197701973990067</v>
      </c>
      <c r="O24" s="53"/>
      <c r="P24" s="63" t="e">
        <f t="shared" si="5"/>
        <v>#REF!</v>
      </c>
      <c r="Q24" s="64" t="e">
        <f t="shared" si="6"/>
        <v>#REF!</v>
      </c>
      <c r="R24" s="53"/>
      <c r="S24" s="61" t="e">
        <f>GETPIVOTDATA("Cuenta número de expedientes",#REF!,"CCAA",$B24,"TramoEdad",S$1)</f>
        <v>#REF!</v>
      </c>
      <c r="T24" s="62" t="e">
        <f t="shared" si="7"/>
        <v>#REF!</v>
      </c>
      <c r="U24" s="53"/>
      <c r="V24" s="61" t="e">
        <f>GETPIVOTDATA("Cuenta número de expedientes",#REF!,"CCAA",$B24,"TramoEdad",V$1)</f>
        <v>#REF!</v>
      </c>
      <c r="W24" s="62" t="e">
        <f t="shared" si="8"/>
        <v>#REF!</v>
      </c>
      <c r="X24" s="53"/>
      <c r="Y24" s="61" t="e">
        <f>GETPIVOTDATA("Cuenta número de expedientes",#REF!,"CCAA",$B24,"TramoEdad",Y$1)</f>
        <v>#REF!</v>
      </c>
      <c r="Z24" s="62" t="e">
        <f t="shared" si="9"/>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15">
      <c r="B25" s="60" t="s">
        <v>44</v>
      </c>
      <c r="C25" s="53"/>
      <c r="D25" s="110">
        <f t="shared" si="2"/>
        <v>647554</v>
      </c>
      <c r="E25" s="29">
        <f t="shared" si="0"/>
        <v>1.385943276734489</v>
      </c>
      <c r="F25" s="53"/>
      <c r="G25" s="65">
        <f>'3solcasaad'!G25</f>
        <v>521118</v>
      </c>
      <c r="H25" s="183">
        <f t="shared" si="3"/>
        <v>1.3780784252653899</v>
      </c>
      <c r="I25" s="53"/>
      <c r="J25" s="65">
        <f>'3solcasaad'!J25</f>
        <v>84596</v>
      </c>
      <c r="K25" s="183">
        <f t="shared" si="4"/>
        <v>1.4013951001200022</v>
      </c>
      <c r="L25" s="53"/>
      <c r="M25" s="65">
        <f>'3solcasaad'!M25</f>
        <v>41840</v>
      </c>
      <c r="N25" s="183">
        <f t="shared" si="1"/>
        <v>1.4570299781132088</v>
      </c>
      <c r="O25" s="53"/>
      <c r="P25" s="68" t="e">
        <f t="shared" si="5"/>
        <v>#REF!</v>
      </c>
      <c r="Q25" s="64" t="e">
        <f t="shared" si="6"/>
        <v>#REF!</v>
      </c>
      <c r="R25" s="53"/>
      <c r="S25" s="65" t="e">
        <f>GETPIVOTDATA("Cuenta número de expedientes",#REF!,"CCAA",$B25,"TramoEdad",S$1)</f>
        <v>#REF!</v>
      </c>
      <c r="T25" s="62" t="e">
        <f t="shared" si="7"/>
        <v>#REF!</v>
      </c>
      <c r="U25" s="53"/>
      <c r="V25" s="65" t="e">
        <f>GETPIVOTDATA("Cuenta número de expedientes",#REF!,"CCAA",$B25,"TramoEdad",V$1)</f>
        <v>#REF!</v>
      </c>
      <c r="W25" s="62" t="e">
        <f t="shared" si="8"/>
        <v>#REF!</v>
      </c>
      <c r="X25" s="53"/>
      <c r="Y25" s="65" t="e">
        <f>GETPIVOTDATA("Cuenta número de expedientes",#REF!,"CCAA",$B25,"TramoEdad",Y$1)</f>
        <v>#REF!</v>
      </c>
      <c r="Z25" s="62" t="e">
        <f t="shared" si="9"/>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15">
      <c r="B26" s="60" t="s">
        <v>45</v>
      </c>
      <c r="C26" s="53"/>
      <c r="D26" s="110">
        <f t="shared" si="2"/>
        <v>2199088</v>
      </c>
      <c r="E26" s="29">
        <f t="shared" si="0"/>
        <v>4.7066518445527237</v>
      </c>
      <c r="F26" s="53"/>
      <c r="G26" s="65">
        <f>'3solcasaad'!G26</f>
        <v>1714987</v>
      </c>
      <c r="H26" s="183">
        <f t="shared" si="3"/>
        <v>4.5352234701365433</v>
      </c>
      <c r="I26" s="53"/>
      <c r="J26" s="65">
        <f>'3solcasaad'!J26</f>
        <v>324460</v>
      </c>
      <c r="K26" s="183">
        <f t="shared" si="4"/>
        <v>5.3749190763740122</v>
      </c>
      <c r="L26" s="53"/>
      <c r="M26" s="65">
        <f>'3solcasaad'!M26</f>
        <v>159641</v>
      </c>
      <c r="N26" s="183">
        <f t="shared" si="1"/>
        <v>5.5593145969400277</v>
      </c>
      <c r="O26" s="53"/>
      <c r="P26" s="68" t="e">
        <f t="shared" si="5"/>
        <v>#REF!</v>
      </c>
      <c r="Q26" s="64" t="e">
        <f t="shared" si="6"/>
        <v>#REF!</v>
      </c>
      <c r="R26" s="53"/>
      <c r="S26" s="65" t="e">
        <f>GETPIVOTDATA("Cuenta número de expedientes",#REF!,"CCAA",$B26,"TramoEdad",S$1)</f>
        <v>#REF!</v>
      </c>
      <c r="T26" s="62" t="e">
        <f t="shared" si="7"/>
        <v>#REF!</v>
      </c>
      <c r="U26" s="53"/>
      <c r="V26" s="65" t="e">
        <f>GETPIVOTDATA("Cuenta número de expedientes",#REF!,"CCAA",$B26,"TramoEdad",V$1)</f>
        <v>#REF!</v>
      </c>
      <c r="W26" s="62" t="e">
        <f t="shared" si="8"/>
        <v>#REF!</v>
      </c>
      <c r="X26" s="53"/>
      <c r="Y26" s="65" t="e">
        <f>GETPIVOTDATA("Cuenta número de expedientes",#REF!,"CCAA",$B26,"TramoEdad",Y$1)</f>
        <v>#REF!</v>
      </c>
      <c r="Z26" s="62" t="e">
        <f t="shared" si="9"/>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15">
      <c r="B27" s="60" t="s">
        <v>46</v>
      </c>
      <c r="C27" s="53"/>
      <c r="D27" s="110">
        <f t="shared" si="2"/>
        <v>315675</v>
      </c>
      <c r="E27" s="30">
        <f t="shared" si="0"/>
        <v>0.67563113482915682</v>
      </c>
      <c r="F27" s="53"/>
      <c r="G27" s="65">
        <f>'3solcasaad'!G27</f>
        <v>250290</v>
      </c>
      <c r="H27" s="184">
        <f t="shared" si="3"/>
        <v>0.66188319931315831</v>
      </c>
      <c r="I27" s="53"/>
      <c r="J27" s="65">
        <f>'3solcasaad'!J27</f>
        <v>42318</v>
      </c>
      <c r="K27" s="184">
        <f t="shared" si="4"/>
        <v>0.70102886480304327</v>
      </c>
      <c r="L27" s="53"/>
      <c r="M27" s="65">
        <f>'3solcasaad'!M27</f>
        <v>23067</v>
      </c>
      <c r="N27" s="184">
        <f t="shared" si="1"/>
        <v>0.80328179983597969</v>
      </c>
      <c r="O27" s="53"/>
      <c r="P27" s="68" t="e">
        <f t="shared" si="5"/>
        <v>#REF!</v>
      </c>
      <c r="Q27" s="70" t="e">
        <f t="shared" si="6"/>
        <v>#REF!</v>
      </c>
      <c r="R27" s="53"/>
      <c r="S27" s="65" t="e">
        <f>GETPIVOTDATA("Cuenta número de expedientes",#REF!,"CCAA",$B27,"TramoEdad",S$1)</f>
        <v>#REF!</v>
      </c>
      <c r="T27" s="69" t="e">
        <f t="shared" si="7"/>
        <v>#REF!</v>
      </c>
      <c r="U27" s="53"/>
      <c r="V27" s="65" t="e">
        <f>GETPIVOTDATA("Cuenta número de expedientes",#REF!,"CCAA",$B27,"TramoEdad",V$1)</f>
        <v>#REF!</v>
      </c>
      <c r="W27" s="69" t="e">
        <f t="shared" si="8"/>
        <v>#REF!</v>
      </c>
      <c r="X27" s="53"/>
      <c r="Y27" s="65" t="e">
        <f>GETPIVOTDATA("Cuenta número de expedientes",#REF!,"CCAA",$B27,"TramoEdad",Y$1)</f>
        <v>#REF!</v>
      </c>
      <c r="Z27" s="69" t="e">
        <f t="shared" si="9"/>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15">
      <c r="B28" s="71" t="s">
        <v>1</v>
      </c>
      <c r="C28" s="53"/>
      <c r="D28" s="111">
        <f t="shared" si="2"/>
        <v>171528</v>
      </c>
      <c r="E28" s="31">
        <f t="shared" si="0"/>
        <v>0.36711699467799358</v>
      </c>
      <c r="F28" s="53"/>
      <c r="G28" s="72">
        <f>'3solcasaad'!G28</f>
        <v>153112</v>
      </c>
      <c r="H28" s="185">
        <f t="shared" si="3"/>
        <v>0.40489935839720442</v>
      </c>
      <c r="I28" s="53"/>
      <c r="J28" s="72">
        <f>'3solcasaad'!J28</f>
        <v>13498</v>
      </c>
      <c r="K28" s="185">
        <f t="shared" si="4"/>
        <v>0.22360432007919748</v>
      </c>
      <c r="L28" s="53"/>
      <c r="M28" s="72">
        <f>'3solcasaad'!M28</f>
        <v>4918</v>
      </c>
      <c r="N28" s="185">
        <f t="shared" si="1"/>
        <v>0.17126370536235089</v>
      </c>
      <c r="O28" s="53"/>
      <c r="P28" s="74" t="e">
        <f t="shared" si="5"/>
        <v>#REF!</v>
      </c>
      <c r="Q28" s="75" t="e">
        <f t="shared" si="6"/>
        <v>#REF!</v>
      </c>
      <c r="R28" s="53"/>
      <c r="S28" s="72" t="e">
        <f>GETPIVOTDATA("Cuenta número de expedientes",#REF!,"CCAA","Ceuta","TramoEdad",S$1)+GETPIVOTDATA("Cuenta número de expedientes",#REF!,"CCAA","Melilla","TramoEdad",S$1)</f>
        <v>#REF!</v>
      </c>
      <c r="T28" s="73" t="e">
        <f t="shared" si="7"/>
        <v>#REF!</v>
      </c>
      <c r="U28" s="53"/>
      <c r="V28" s="72" t="e">
        <f>GETPIVOTDATA("Cuenta número de expedientes",#REF!,"CCAA","Ceuta","TramoEdad",V$1)+GETPIVOTDATA("Cuenta número de expedientes",#REF!,"CCAA","Melilla","TramoEdad",V$1)</f>
        <v>#REF!</v>
      </c>
      <c r="W28" s="73" t="e">
        <f t="shared" si="8"/>
        <v>#REF!</v>
      </c>
      <c r="X28" s="53"/>
      <c r="Y28" s="72" t="e">
        <f>GETPIVOTDATA("Cuenta número de expedientes",#REF!,"CCAA","Ceuta","TramoEdad",Y$1)+GETPIVOTDATA("Cuenta número de expedientes",#REF!,"CCAA","Melilla","TramoEdad",Y$1)</f>
        <v>#REF!</v>
      </c>
      <c r="Z28" s="73" t="e">
        <f t="shared" si="9"/>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15">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15">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SUM(P11:P28)</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
      <c r="B31" s="84" t="s">
        <v>39</v>
      </c>
      <c r="C31" s="85"/>
      <c r="D31" s="85"/>
      <c r="E31" s="85"/>
      <c r="F31" s="85"/>
      <c r="G31" s="85"/>
      <c r="H31" s="85"/>
      <c r="I31" s="85"/>
      <c r="O31" s="86"/>
      <c r="R31" s="85"/>
    </row>
    <row r="32" spans="1:50" s="78" customFormat="1" ht="5.25" customHeight="1" x14ac:dyDescent="0.2">
      <c r="B32" s="84" t="s">
        <v>47</v>
      </c>
      <c r="C32" s="87"/>
      <c r="D32" s="87"/>
      <c r="E32" s="87"/>
      <c r="F32" s="87"/>
      <c r="G32" s="87"/>
      <c r="H32" s="87"/>
      <c r="I32" s="87"/>
      <c r="O32" s="86"/>
      <c r="R32" s="87"/>
    </row>
    <row r="33" spans="2:19" s="78" customFormat="1" ht="13.5" customHeight="1" x14ac:dyDescent="0.2">
      <c r="B33" s="1446" t="s">
        <v>217</v>
      </c>
      <c r="C33" s="1446"/>
      <c r="D33" s="1446"/>
      <c r="E33" s="1446"/>
      <c r="F33" s="1446"/>
      <c r="G33" s="1446"/>
      <c r="H33" s="1446"/>
      <c r="I33" s="1446"/>
      <c r="J33" s="1446"/>
      <c r="K33" s="1446"/>
      <c r="L33" s="1446"/>
      <c r="M33" s="1446"/>
      <c r="O33" s="86"/>
    </row>
    <row r="34" spans="2:19" ht="29.25" customHeight="1" x14ac:dyDescent="0.2">
      <c r="B34" s="1438"/>
      <c r="C34" s="1438"/>
      <c r="D34" s="1438"/>
      <c r="E34" s="1438"/>
      <c r="F34" s="1438"/>
      <c r="G34" s="1438"/>
      <c r="H34" s="1438"/>
      <c r="I34" s="1438"/>
      <c r="J34" s="1438"/>
      <c r="K34" s="1438"/>
      <c r="L34" s="1438"/>
      <c r="M34" s="1438"/>
      <c r="N34" s="1438"/>
      <c r="O34" s="1438"/>
      <c r="P34" s="1438"/>
      <c r="Q34" s="89"/>
      <c r="R34" s="89"/>
      <c r="S34" s="89"/>
    </row>
    <row r="35" spans="2:19" ht="4.5" customHeight="1" x14ac:dyDescent="0.2">
      <c r="B35" s="1437"/>
      <c r="C35" s="1437"/>
      <c r="D35" s="1437"/>
      <c r="E35" s="1437"/>
      <c r="F35" s="1437"/>
      <c r="G35" s="1437"/>
      <c r="H35" s="1437"/>
      <c r="I35" s="1437"/>
      <c r="J35" s="1437"/>
      <c r="K35" s="1437"/>
      <c r="L35" s="1437"/>
      <c r="M35" s="1437"/>
      <c r="N35" s="1437"/>
      <c r="O35" s="1437"/>
      <c r="P35" s="1437"/>
      <c r="Q35" s="89"/>
      <c r="R35" s="89"/>
      <c r="S35" s="89"/>
    </row>
    <row r="38" spans="2:19" x14ac:dyDescent="0.2">
      <c r="L38" s="90"/>
      <c r="M38" s="90"/>
      <c r="N38" s="90"/>
    </row>
  </sheetData>
  <mergeCells count="22">
    <mergeCell ref="B33:M33"/>
    <mergeCell ref="B34:P34"/>
    <mergeCell ref="B35:P35"/>
    <mergeCell ref="A4:Z4"/>
    <mergeCell ref="B5:Z5"/>
    <mergeCell ref="S7:T7"/>
    <mergeCell ref="V7:W7"/>
    <mergeCell ref="Y7:Z7"/>
    <mergeCell ref="G8:H8"/>
    <mergeCell ref="J8:K8"/>
    <mergeCell ref="M8:N8"/>
    <mergeCell ref="S8:T8"/>
    <mergeCell ref="V8:W8"/>
    <mergeCell ref="Y8:Z8"/>
    <mergeCell ref="J7:K7"/>
    <mergeCell ref="M7:N7"/>
    <mergeCell ref="P7:Q8"/>
    <mergeCell ref="B2:I2"/>
    <mergeCell ref="B3:I3"/>
    <mergeCell ref="B7:B9"/>
    <mergeCell ref="D7:E8"/>
    <mergeCell ref="G7:H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51">
    <tabColor theme="0"/>
    <pageSetUpPr fitToPage="1"/>
  </sheetPr>
  <dimension ref="B1:AD44"/>
  <sheetViews>
    <sheetView showGridLines="0" topLeftCell="A2" zoomScaleNormal="100" workbookViewId="0">
      <selection activeCell="B6" sqref="B6:AC6"/>
    </sheetView>
  </sheetViews>
  <sheetFormatPr baseColWidth="10" defaultColWidth="11.42578125" defaultRowHeight="15" x14ac:dyDescent="0.2"/>
  <cols>
    <col min="1" max="1" width="1.140625" style="615" customWidth="1"/>
    <col min="2" max="2" width="7.85546875" style="615" customWidth="1"/>
    <col min="3" max="3" width="1" style="615" customWidth="1"/>
    <col min="4" max="4" width="9.140625" style="615" customWidth="1"/>
    <col min="5" max="5" width="7.5703125" style="615" customWidth="1"/>
    <col min="6" max="6" width="0.5703125" style="615" customWidth="1"/>
    <col min="7" max="7" width="8" style="615" customWidth="1"/>
    <col min="8" max="8" width="0.5703125" style="615" customWidth="1"/>
    <col min="9" max="9" width="6.7109375" style="615" customWidth="1"/>
    <col min="10" max="10" width="0.5703125" style="615" customWidth="1"/>
    <col min="11" max="11" width="6.85546875" style="615" customWidth="1"/>
    <col min="12" max="12" width="0.5703125" style="615" customWidth="1"/>
    <col min="13" max="13" width="7" style="615" customWidth="1"/>
    <col min="14" max="14" width="0.5703125" style="615" customWidth="1"/>
    <col min="15" max="15" width="8.140625" style="615" customWidth="1"/>
    <col min="16" max="16" width="0.7109375" style="615" customWidth="1"/>
    <col min="17" max="17" width="7.5703125" style="615" customWidth="1"/>
    <col min="18" max="18" width="0.5703125" style="615" customWidth="1"/>
    <col min="19" max="19" width="7.28515625" style="615" customWidth="1"/>
    <col min="20" max="20" width="0.7109375" style="615" customWidth="1"/>
    <col min="21" max="21" width="5.140625" style="615" customWidth="1"/>
    <col min="22" max="22" width="4.5703125" style="615" bestFit="1" customWidth="1"/>
    <col min="23" max="23" width="7" style="615" bestFit="1" customWidth="1"/>
    <col min="24" max="24" width="4.5703125" style="615" bestFit="1" customWidth="1"/>
    <col min="25" max="25" width="7" style="615" bestFit="1" customWidth="1"/>
    <col min="26" max="26" width="4.5703125" style="615" bestFit="1" customWidth="1"/>
    <col min="27" max="27" width="7" style="615" bestFit="1" customWidth="1"/>
    <col min="28" max="28" width="4.5703125" style="615" bestFit="1" customWidth="1"/>
    <col min="29" max="29" width="7" style="615" bestFit="1" customWidth="1"/>
    <col min="30" max="16384" width="11.42578125" style="615"/>
  </cols>
  <sheetData>
    <row r="1" spans="2:30" hidden="1" x14ac:dyDescent="0.2">
      <c r="E1" s="616" t="s">
        <v>36</v>
      </c>
      <c r="G1" s="616" t="s">
        <v>21</v>
      </c>
      <c r="I1" s="616" t="s">
        <v>20</v>
      </c>
      <c r="K1" s="616" t="s">
        <v>19</v>
      </c>
      <c r="M1" s="616" t="s">
        <v>18</v>
      </c>
      <c r="O1" s="616" t="s">
        <v>17</v>
      </c>
      <c r="Q1" s="616" t="s">
        <v>16</v>
      </c>
      <c r="S1" s="616" t="s">
        <v>15</v>
      </c>
    </row>
    <row r="2" spans="2:30" s="613" customFormat="1" x14ac:dyDescent="0.2">
      <c r="C2" s="617"/>
      <c r="D2" s="617"/>
      <c r="T2" s="617"/>
    </row>
    <row r="3" spans="2:30" s="619" customFormat="1" ht="47.25" customHeight="1" x14ac:dyDescent="0.25">
      <c r="B3" s="1478"/>
      <c r="C3" s="1478"/>
      <c r="D3" s="1478"/>
      <c r="E3" s="1478"/>
      <c r="F3" s="1478"/>
      <c r="G3" s="1478"/>
      <c r="H3" s="1478"/>
      <c r="I3" s="1478"/>
      <c r="J3" s="618"/>
      <c r="Q3" s="620"/>
    </row>
    <row r="4" spans="2:30" s="621" customFormat="1" ht="2.25" customHeight="1" x14ac:dyDescent="0.2">
      <c r="B4" s="1479"/>
      <c r="C4" s="1479"/>
      <c r="D4" s="1479"/>
      <c r="E4" s="1479"/>
      <c r="F4" s="1479"/>
      <c r="G4" s="1479"/>
      <c r="H4" s="1479"/>
      <c r="I4" s="1479"/>
      <c r="J4" s="1479"/>
      <c r="K4" s="1479"/>
      <c r="L4" s="1479"/>
      <c r="M4" s="1479"/>
      <c r="N4" s="1479"/>
      <c r="O4" s="1479"/>
      <c r="P4" s="1479"/>
      <c r="Q4" s="1479"/>
      <c r="R4" s="1479"/>
      <c r="S4" s="1479"/>
      <c r="T4" s="1479"/>
    </row>
    <row r="5" spans="2:30" s="621" customFormat="1" ht="16.5" customHeight="1" x14ac:dyDescent="0.2">
      <c r="B5" s="1480" t="s">
        <v>430</v>
      </c>
      <c r="C5" s="1480"/>
      <c r="D5" s="1480"/>
      <c r="E5" s="1480"/>
      <c r="F5" s="1480"/>
      <c r="G5" s="1480"/>
      <c r="H5" s="1480"/>
      <c r="I5" s="1480"/>
      <c r="J5" s="1480"/>
      <c r="K5" s="1480"/>
      <c r="L5" s="1480"/>
      <c r="M5" s="1480"/>
      <c r="N5" s="1480"/>
      <c r="O5" s="1480"/>
      <c r="P5" s="1480"/>
      <c r="Q5" s="1480"/>
      <c r="R5" s="1480"/>
      <c r="S5" s="1480"/>
      <c r="T5" s="1480"/>
      <c r="U5" s="1480"/>
      <c r="V5" s="1480"/>
      <c r="W5" s="1480"/>
      <c r="X5" s="1480"/>
      <c r="Y5" s="1480"/>
      <c r="Z5" s="1480"/>
      <c r="AA5" s="1480"/>
      <c r="AB5" s="1480"/>
      <c r="AC5" s="1480"/>
    </row>
    <row r="6" spans="2:30" s="621" customFormat="1" ht="14.25" customHeight="1" x14ac:dyDescent="0.2">
      <c r="B6" s="1415" t="str">
        <f>porsaad!$B$6</f>
        <v>Situación a 31 de julio de 2024</v>
      </c>
      <c r="C6" s="1415"/>
      <c r="D6" s="1415"/>
      <c r="E6" s="1415"/>
      <c r="F6" s="1415"/>
      <c r="G6" s="1415"/>
      <c r="H6" s="1415"/>
      <c r="I6" s="1415"/>
      <c r="J6" s="1415"/>
      <c r="K6" s="1415"/>
      <c r="L6" s="1415"/>
      <c r="M6" s="1415"/>
      <c r="N6" s="1415"/>
      <c r="O6" s="1415"/>
      <c r="P6" s="1415"/>
      <c r="Q6" s="1415"/>
      <c r="R6" s="1415"/>
      <c r="S6" s="1415"/>
      <c r="T6" s="1415"/>
      <c r="U6" s="1415"/>
      <c r="V6" s="1415"/>
      <c r="W6" s="1415"/>
      <c r="X6" s="1415"/>
      <c r="Y6" s="1415"/>
      <c r="Z6" s="1415"/>
      <c r="AA6" s="1415"/>
      <c r="AB6" s="1415"/>
      <c r="AC6" s="1415"/>
    </row>
    <row r="7" spans="2:30" s="908" customFormat="1" ht="5.25" customHeight="1" x14ac:dyDescent="0.2"/>
    <row r="8" spans="2:30" s="717" customFormat="1" ht="21.75" customHeight="1" x14ac:dyDescent="0.2">
      <c r="B8" s="1496" t="s">
        <v>27</v>
      </c>
      <c r="D8" s="1496" t="s">
        <v>112</v>
      </c>
      <c r="E8" s="1496" t="s">
        <v>26</v>
      </c>
      <c r="F8" s="1496"/>
      <c r="G8" s="1496"/>
      <c r="H8" s="1496"/>
      <c r="I8" s="1496"/>
      <c r="J8" s="1496"/>
      <c r="K8" s="1496"/>
      <c r="L8" s="1496"/>
      <c r="M8" s="1496"/>
      <c r="N8" s="1496"/>
      <c r="O8" s="1496"/>
      <c r="P8" s="1496"/>
      <c r="Q8" s="1496"/>
      <c r="R8" s="1496"/>
      <c r="S8" s="1496"/>
    </row>
    <row r="9" spans="2:30" s="717" customFormat="1" ht="21.75" customHeight="1" x14ac:dyDescent="0.2">
      <c r="B9" s="1496"/>
      <c r="D9" s="1496"/>
      <c r="E9" s="715" t="s">
        <v>22</v>
      </c>
      <c r="F9" s="715"/>
      <c r="G9" s="715" t="s">
        <v>21</v>
      </c>
      <c r="H9" s="715"/>
      <c r="I9" s="715" t="s">
        <v>20</v>
      </c>
      <c r="J9" s="715"/>
      <c r="K9" s="715" t="s">
        <v>19</v>
      </c>
      <c r="L9" s="715"/>
      <c r="M9" s="715" t="s">
        <v>18</v>
      </c>
      <c r="N9" s="715"/>
      <c r="O9" s="715" t="s">
        <v>17</v>
      </c>
      <c r="P9" s="715"/>
      <c r="Q9" s="715" t="s">
        <v>16</v>
      </c>
      <c r="R9" s="715"/>
      <c r="S9" s="715" t="s">
        <v>15</v>
      </c>
    </row>
    <row r="10" spans="2:30" s="717" customFormat="1" ht="21.75" customHeight="1" x14ac:dyDescent="0.2">
      <c r="B10" s="1496"/>
      <c r="D10" s="1496"/>
      <c r="E10" s="715" t="s">
        <v>9</v>
      </c>
      <c r="F10" s="715"/>
      <c r="G10" s="715" t="s">
        <v>9</v>
      </c>
      <c r="H10" s="715"/>
      <c r="I10" s="715" t="s">
        <v>9</v>
      </c>
      <c r="J10" s="715"/>
      <c r="K10" s="715" t="s">
        <v>9</v>
      </c>
      <c r="L10" s="715"/>
      <c r="M10" s="715" t="s">
        <v>9</v>
      </c>
      <c r="N10" s="715"/>
      <c r="O10" s="715" t="s">
        <v>9</v>
      </c>
      <c r="P10" s="715"/>
      <c r="Q10" s="715" t="s">
        <v>9</v>
      </c>
      <c r="R10" s="715"/>
      <c r="S10" s="715" t="s">
        <v>9</v>
      </c>
    </row>
    <row r="11" spans="2:30" s="697" customFormat="1" ht="9" customHeight="1" x14ac:dyDescent="0.2">
      <c r="B11" s="715"/>
      <c r="D11" s="715"/>
      <c r="E11" s="715"/>
      <c r="F11" s="715"/>
      <c r="G11" s="715"/>
      <c r="H11" s="715"/>
      <c r="I11" s="715"/>
      <c r="J11" s="715"/>
      <c r="K11" s="715"/>
      <c r="L11" s="715"/>
      <c r="M11" s="715"/>
      <c r="N11" s="715"/>
      <c r="O11" s="715"/>
      <c r="P11" s="715"/>
      <c r="Q11" s="715"/>
      <c r="R11" s="715"/>
      <c r="S11" s="715"/>
    </row>
    <row r="12" spans="2:30" s="697" customFormat="1" ht="21" customHeight="1" x14ac:dyDescent="0.2">
      <c r="B12" s="1496" t="s">
        <v>24</v>
      </c>
      <c r="D12" s="909" t="s">
        <v>31</v>
      </c>
      <c r="E12" s="910">
        <f>'46perfpbsaad'!E12</f>
        <v>509</v>
      </c>
      <c r="F12" s="909"/>
      <c r="G12" s="910">
        <f>'46perfpbsaad'!H12</f>
        <v>10025</v>
      </c>
      <c r="H12" s="909"/>
      <c r="I12" s="910">
        <f>'46perfpbsaad'!K12</f>
        <v>6081</v>
      </c>
      <c r="J12" s="909"/>
      <c r="K12" s="910">
        <f>'46perfpbsaad'!N12</f>
        <v>8901</v>
      </c>
      <c r="L12" s="909"/>
      <c r="M12" s="910">
        <f>'46perfpbsaad'!Q12</f>
        <v>8370</v>
      </c>
      <c r="N12" s="909"/>
      <c r="O12" s="910">
        <f>'46perfpbsaad'!T12</f>
        <v>11293</v>
      </c>
      <c r="P12" s="909"/>
      <c r="Q12" s="910">
        <f>'46perfpbsaad'!W12</f>
        <v>37728</v>
      </c>
      <c r="R12" s="909"/>
      <c r="S12" s="910">
        <f>'46perfpbsaad'!Z12</f>
        <v>178609</v>
      </c>
      <c r="T12" s="911"/>
      <c r="V12" s="912">
        <f>E12/E$15</f>
        <v>0.33798140770252322</v>
      </c>
      <c r="W12" s="912">
        <f>G12/G$15</f>
        <v>0.33731493943472407</v>
      </c>
      <c r="X12" s="912">
        <f>I12/I$15</f>
        <v>0.3001925260403811</v>
      </c>
      <c r="Y12" s="912">
        <f>K12/K$15</f>
        <v>0.30940628476084536</v>
      </c>
      <c r="Z12" s="912">
        <f>M12/M$15</f>
        <v>0.259728169800782</v>
      </c>
      <c r="AA12" s="912">
        <f>O12/O$15</f>
        <v>0.22006352670654949</v>
      </c>
      <c r="AB12" s="912">
        <f>Q12/Q$15</f>
        <v>0.21726586389786293</v>
      </c>
      <c r="AC12" s="912">
        <f>S12/S$15</f>
        <v>0.30347191072326657</v>
      </c>
      <c r="AD12" s="912"/>
    </row>
    <row r="13" spans="2:30" s="697" customFormat="1" ht="21" customHeight="1" x14ac:dyDescent="0.2">
      <c r="B13" s="1496"/>
      <c r="D13" s="909" t="s">
        <v>49</v>
      </c>
      <c r="E13" s="910">
        <f>'46perfpbsaad'!E13</f>
        <v>688</v>
      </c>
      <c r="F13" s="909"/>
      <c r="G13" s="910">
        <f>'46perfpbsaad'!H13</f>
        <v>11528</v>
      </c>
      <c r="H13" s="909"/>
      <c r="I13" s="910">
        <f>'46perfpbsaad'!K13</f>
        <v>7628</v>
      </c>
      <c r="J13" s="909"/>
      <c r="K13" s="910">
        <f>'46perfpbsaad'!N13</f>
        <v>11172</v>
      </c>
      <c r="L13" s="909"/>
      <c r="M13" s="910">
        <f>'46perfpbsaad'!Q13</f>
        <v>12426</v>
      </c>
      <c r="N13" s="909"/>
      <c r="O13" s="910">
        <f>'46perfpbsaad'!T13</f>
        <v>19854</v>
      </c>
      <c r="P13" s="909"/>
      <c r="Q13" s="910">
        <f>'46perfpbsaad'!W13</f>
        <v>63612</v>
      </c>
      <c r="R13" s="909"/>
      <c r="S13" s="910">
        <f>'46perfpbsaad'!Z13</f>
        <v>225328</v>
      </c>
      <c r="T13" s="911"/>
      <c r="V13" s="912">
        <f>E13/E$15</f>
        <v>0.45683930942895085</v>
      </c>
      <c r="W13" s="912">
        <f>G13/G$15</f>
        <v>0.38788694481830416</v>
      </c>
      <c r="X13" s="912">
        <f>I13/I$15</f>
        <v>0.3765611887248852</v>
      </c>
      <c r="Y13" s="912">
        <f>K13/K$15</f>
        <v>0.38834816462736371</v>
      </c>
      <c r="Z13" s="912">
        <f>M13/M$15</f>
        <v>0.38558927574008567</v>
      </c>
      <c r="AA13" s="912">
        <f>O13/O$15</f>
        <v>0.38688933491825322</v>
      </c>
      <c r="AB13" s="912">
        <f>Q13/Q$15</f>
        <v>0.3663251731942021</v>
      </c>
      <c r="AC13" s="912">
        <f>S13/S$15</f>
        <v>0.38285147276706222</v>
      </c>
      <c r="AD13" s="912"/>
    </row>
    <row r="14" spans="2:30" s="697" customFormat="1" ht="21" customHeight="1" x14ac:dyDescent="0.2">
      <c r="B14" s="1496"/>
      <c r="D14" s="909" t="s">
        <v>50</v>
      </c>
      <c r="E14" s="910">
        <f>'46perfpbsaad'!E14</f>
        <v>309</v>
      </c>
      <c r="F14" s="909"/>
      <c r="G14" s="910">
        <f>'46perfpbsaad'!H14</f>
        <v>8167</v>
      </c>
      <c r="H14" s="909"/>
      <c r="I14" s="910">
        <f>'46perfpbsaad'!K14</f>
        <v>6548</v>
      </c>
      <c r="J14" s="909"/>
      <c r="K14" s="910">
        <f>'46perfpbsaad'!N14</f>
        <v>8695</v>
      </c>
      <c r="L14" s="909"/>
      <c r="M14" s="910">
        <f>'46perfpbsaad'!Q14</f>
        <v>11430</v>
      </c>
      <c r="N14" s="909"/>
      <c r="O14" s="910">
        <f>'46perfpbsaad'!T14</f>
        <v>20170</v>
      </c>
      <c r="P14" s="909"/>
      <c r="Q14" s="910">
        <f>'46perfpbsaad'!W14</f>
        <v>72309</v>
      </c>
      <c r="R14" s="909"/>
      <c r="S14" s="910">
        <f>'46perfpbsaad'!Z14</f>
        <v>184615</v>
      </c>
      <c r="T14" s="911"/>
      <c r="V14" s="912">
        <f>E14/E$15</f>
        <v>0.20517928286852591</v>
      </c>
      <c r="W14" s="912">
        <f>G14/G$15</f>
        <v>0.27479811574697172</v>
      </c>
      <c r="X14" s="912">
        <f>I14/I$15</f>
        <v>0.3232462852347337</v>
      </c>
      <c r="Y14" s="912">
        <f>K14/K$15</f>
        <v>0.30224555061179087</v>
      </c>
      <c r="Z14" s="912">
        <f>M14/M$15</f>
        <v>0.35468255445913238</v>
      </c>
      <c r="AA14" s="912">
        <f>O14/O$15</f>
        <v>0.39304713837519728</v>
      </c>
      <c r="AB14" s="912">
        <f>Q14/Q$15</f>
        <v>0.416408962907935</v>
      </c>
      <c r="AC14" s="912">
        <f>S14/S$15</f>
        <v>0.31367661650967121</v>
      </c>
      <c r="AD14" s="912"/>
    </row>
    <row r="15" spans="2:30" s="697" customFormat="1" ht="21" customHeight="1" x14ac:dyDescent="0.2">
      <c r="B15" s="1496"/>
      <c r="D15" s="913" t="s">
        <v>68</v>
      </c>
      <c r="E15" s="910">
        <f>'46perfpbsaad'!E15</f>
        <v>1506</v>
      </c>
      <c r="F15" s="909"/>
      <c r="G15" s="910">
        <f>SUM(G12:G14)</f>
        <v>29720</v>
      </c>
      <c r="H15" s="910">
        <f t="shared" ref="H15:T15" si="0">SUM(H12:H14)</f>
        <v>0</v>
      </c>
      <c r="I15" s="910">
        <f t="shared" si="0"/>
        <v>20257</v>
      </c>
      <c r="J15" s="910">
        <f t="shared" si="0"/>
        <v>0</v>
      </c>
      <c r="K15" s="910">
        <f t="shared" si="0"/>
        <v>28768</v>
      </c>
      <c r="L15" s="910">
        <f t="shared" si="0"/>
        <v>0</v>
      </c>
      <c r="M15" s="910">
        <f t="shared" si="0"/>
        <v>32226</v>
      </c>
      <c r="N15" s="910">
        <f t="shared" si="0"/>
        <v>0</v>
      </c>
      <c r="O15" s="910">
        <f t="shared" si="0"/>
        <v>51317</v>
      </c>
      <c r="P15" s="910">
        <f t="shared" si="0"/>
        <v>0</v>
      </c>
      <c r="Q15" s="910">
        <f t="shared" si="0"/>
        <v>173649</v>
      </c>
      <c r="R15" s="910">
        <f t="shared" si="0"/>
        <v>0</v>
      </c>
      <c r="S15" s="910">
        <f t="shared" si="0"/>
        <v>588552</v>
      </c>
      <c r="T15" s="910">
        <f t="shared" si="0"/>
        <v>0</v>
      </c>
      <c r="V15" s="912"/>
    </row>
    <row r="16" spans="2:30" s="697" customFormat="1" ht="21" customHeight="1" x14ac:dyDescent="0.2">
      <c r="B16" s="1496" t="s">
        <v>23</v>
      </c>
      <c r="D16" s="909" t="s">
        <v>31</v>
      </c>
      <c r="E16" s="910">
        <f>'46perfpbsaad'!E16</f>
        <v>624</v>
      </c>
      <c r="F16" s="909"/>
      <c r="G16" s="910">
        <f>'46perfpbsaad'!H16</f>
        <v>21176</v>
      </c>
      <c r="H16" s="909"/>
      <c r="I16" s="910">
        <f>'46perfpbsaad'!K16</f>
        <v>9360</v>
      </c>
      <c r="J16" s="909"/>
      <c r="K16" s="910">
        <f>'46perfpbsaad'!N16</f>
        <v>10918</v>
      </c>
      <c r="L16" s="909"/>
      <c r="M16" s="910">
        <f>'46perfpbsaad'!Q16</f>
        <v>9398</v>
      </c>
      <c r="N16" s="909"/>
      <c r="O16" s="910">
        <f>'46perfpbsaad'!T16</f>
        <v>12263</v>
      </c>
      <c r="P16" s="909"/>
      <c r="Q16" s="910">
        <f>'46perfpbsaad'!W16</f>
        <v>28008</v>
      </c>
      <c r="R16" s="909"/>
      <c r="S16" s="910">
        <f>'46perfpbsaad'!Z16</f>
        <v>55970</v>
      </c>
      <c r="T16" s="911"/>
      <c r="V16" s="912">
        <f>E16/E$19</f>
        <v>0.32618923157344487</v>
      </c>
      <c r="W16" s="912">
        <f>G16/G$19</f>
        <v>0.31105953552594856</v>
      </c>
      <c r="X16" s="912">
        <f>I16/I$19</f>
        <v>0.28854157033200778</v>
      </c>
      <c r="Y16" s="912">
        <f>K16/K$19</f>
        <v>0.28875958741073787</v>
      </c>
      <c r="Z16" s="912">
        <f>M16/M$19</f>
        <v>0.25145823299620057</v>
      </c>
      <c r="AA16" s="912">
        <f>O16/O$19</f>
        <v>0.22985080221922327</v>
      </c>
      <c r="AB16" s="912">
        <f>Q16/Q$19</f>
        <v>0.25982893296472903</v>
      </c>
      <c r="AC16" s="912">
        <f>S16/S$19</f>
        <v>0.27800681481775824</v>
      </c>
    </row>
    <row r="17" spans="2:29" s="697" customFormat="1" ht="21" customHeight="1" x14ac:dyDescent="0.2">
      <c r="B17" s="1496"/>
      <c r="D17" s="909" t="s">
        <v>49</v>
      </c>
      <c r="E17" s="910">
        <f>'46perfpbsaad'!E17</f>
        <v>916</v>
      </c>
      <c r="F17" s="909"/>
      <c r="G17" s="910">
        <f>'46perfpbsaad'!H17</f>
        <v>28175</v>
      </c>
      <c r="H17" s="909"/>
      <c r="I17" s="910">
        <f>'46perfpbsaad'!K17</f>
        <v>11988</v>
      </c>
      <c r="J17" s="909"/>
      <c r="K17" s="910">
        <f>'46perfpbsaad'!N17</f>
        <v>14662</v>
      </c>
      <c r="L17" s="909"/>
      <c r="M17" s="910">
        <f>'46perfpbsaad'!Q17</f>
        <v>14852</v>
      </c>
      <c r="N17" s="909"/>
      <c r="O17" s="910">
        <f>'46perfpbsaad'!T17</f>
        <v>21410</v>
      </c>
      <c r="P17" s="909"/>
      <c r="Q17" s="910">
        <f>'46perfpbsaad'!W17</f>
        <v>42235</v>
      </c>
      <c r="R17" s="909"/>
      <c r="S17" s="910">
        <f>'46perfpbsaad'!Z17</f>
        <v>75516</v>
      </c>
      <c r="T17" s="911"/>
      <c r="V17" s="912">
        <f>E17/E$19</f>
        <v>0.47882906429691585</v>
      </c>
      <c r="W17" s="912">
        <f>G17/G$19</f>
        <v>0.41386958884792219</v>
      </c>
      <c r="X17" s="912">
        <f>I17/I$19</f>
        <v>0.36955516507907149</v>
      </c>
      <c r="Y17" s="912">
        <f>K17/K$19</f>
        <v>0.38778101031473156</v>
      </c>
      <c r="Z17" s="912">
        <f>M17/M$19</f>
        <v>0.39738855889120778</v>
      </c>
      <c r="AA17" s="912">
        <f>O17/O$19</f>
        <v>0.40129704603388816</v>
      </c>
      <c r="AB17" s="912">
        <f>Q17/Q$19</f>
        <v>0.3918121602315528</v>
      </c>
      <c r="AC17" s="912">
        <f>S17/S$19</f>
        <v>0.37509313253131737</v>
      </c>
    </row>
    <row r="18" spans="2:29" s="697" customFormat="1" ht="21" customHeight="1" x14ac:dyDescent="0.2">
      <c r="B18" s="1496"/>
      <c r="D18" s="909" t="s">
        <v>50</v>
      </c>
      <c r="E18" s="910">
        <f>'46perfpbsaad'!E18</f>
        <v>373</v>
      </c>
      <c r="F18" s="909"/>
      <c r="G18" s="910">
        <f>'46perfpbsaad'!H18</f>
        <v>18726</v>
      </c>
      <c r="H18" s="909"/>
      <c r="I18" s="910">
        <f>'46perfpbsaad'!K18</f>
        <v>11091</v>
      </c>
      <c r="J18" s="909"/>
      <c r="K18" s="910">
        <f>'46perfpbsaad'!N18</f>
        <v>12230</v>
      </c>
      <c r="L18" s="909"/>
      <c r="M18" s="910">
        <f>'46perfpbsaad'!Q18</f>
        <v>13124</v>
      </c>
      <c r="N18" s="909"/>
      <c r="O18" s="910">
        <f>'46perfpbsaad'!T18</f>
        <v>19679</v>
      </c>
      <c r="P18" s="909"/>
      <c r="Q18" s="910">
        <f>'46perfpbsaad'!W18</f>
        <v>37551</v>
      </c>
      <c r="R18" s="909"/>
      <c r="S18" s="910">
        <f>'46perfpbsaad'!Z18</f>
        <v>69840</v>
      </c>
      <c r="T18" s="911"/>
      <c r="V18" s="912">
        <f>E18/E$19</f>
        <v>0.1949817041296393</v>
      </c>
      <c r="W18" s="912">
        <f>G18/G$19</f>
        <v>0.27507087562612925</v>
      </c>
      <c r="X18" s="912">
        <f>I18/I$19</f>
        <v>0.34190326458892073</v>
      </c>
      <c r="Y18" s="912">
        <f>K18/K$19</f>
        <v>0.32345940227453057</v>
      </c>
      <c r="Z18" s="912">
        <f>M18/M$19</f>
        <v>0.35115320811259165</v>
      </c>
      <c r="AA18" s="912">
        <f>O18/O$19</f>
        <v>0.36885215174688857</v>
      </c>
      <c r="AB18" s="912">
        <f>Q18/Q$19</f>
        <v>0.34835890680371823</v>
      </c>
      <c r="AC18" s="912">
        <f>S18/S$19</f>
        <v>0.34690005265092438</v>
      </c>
    </row>
    <row r="19" spans="2:29" s="697" customFormat="1" ht="21" customHeight="1" x14ac:dyDescent="0.2">
      <c r="B19" s="1496"/>
      <c r="D19" s="913" t="s">
        <v>68</v>
      </c>
      <c r="E19" s="910">
        <f>'46perfpbsaad'!E19</f>
        <v>1913</v>
      </c>
      <c r="F19" s="909"/>
      <c r="G19" s="910">
        <f>SUM(G16:G18)</f>
        <v>68077</v>
      </c>
      <c r="H19" s="910">
        <f t="shared" ref="H19:T19" si="1">SUM(H16:H18)</f>
        <v>0</v>
      </c>
      <c r="I19" s="910">
        <f t="shared" si="1"/>
        <v>32439</v>
      </c>
      <c r="J19" s="910">
        <f t="shared" si="1"/>
        <v>0</v>
      </c>
      <c r="K19" s="910">
        <f t="shared" si="1"/>
        <v>37810</v>
      </c>
      <c r="L19" s="910">
        <f t="shared" si="1"/>
        <v>0</v>
      </c>
      <c r="M19" s="910">
        <f t="shared" si="1"/>
        <v>37374</v>
      </c>
      <c r="N19" s="910">
        <f t="shared" si="1"/>
        <v>0</v>
      </c>
      <c r="O19" s="910">
        <f t="shared" si="1"/>
        <v>53352</v>
      </c>
      <c r="P19" s="910">
        <f t="shared" si="1"/>
        <v>0</v>
      </c>
      <c r="Q19" s="910">
        <f t="shared" si="1"/>
        <v>107794</v>
      </c>
      <c r="R19" s="910">
        <f t="shared" si="1"/>
        <v>0</v>
      </c>
      <c r="S19" s="910">
        <f t="shared" si="1"/>
        <v>201326</v>
      </c>
      <c r="T19" s="910">
        <f t="shared" si="1"/>
        <v>0</v>
      </c>
      <c r="V19" s="912"/>
    </row>
    <row r="20" spans="2:29" s="697" customFormat="1" ht="3" customHeight="1" x14ac:dyDescent="0.2">
      <c r="B20" s="716"/>
      <c r="C20" s="717"/>
      <c r="D20" s="911"/>
      <c r="E20" s="729"/>
      <c r="F20" s="911"/>
      <c r="G20" s="729"/>
      <c r="H20" s="729"/>
      <c r="I20" s="729"/>
      <c r="J20" s="729"/>
      <c r="K20" s="729"/>
      <c r="L20" s="729"/>
      <c r="M20" s="729"/>
      <c r="N20" s="729"/>
      <c r="O20" s="729"/>
      <c r="P20" s="729"/>
      <c r="Q20" s="729"/>
      <c r="R20" s="729"/>
      <c r="S20" s="729"/>
      <c r="T20" s="729"/>
    </row>
    <row r="21" spans="2:29" s="697" customFormat="1" ht="18" customHeight="1" x14ac:dyDescent="0.2">
      <c r="B21" s="1496" t="s">
        <v>0</v>
      </c>
      <c r="C21" s="1496"/>
      <c r="D21" s="1496"/>
      <c r="E21" s="729">
        <f>'46perfpbsaad'!E21</f>
        <v>3419</v>
      </c>
      <c r="F21" s="911"/>
      <c r="G21" s="729">
        <f>G15+G19</f>
        <v>97797</v>
      </c>
      <c r="H21" s="729">
        <f t="shared" ref="H21:T21" si="2">H15+H19</f>
        <v>0</v>
      </c>
      <c r="I21" s="729">
        <f t="shared" si="2"/>
        <v>52696</v>
      </c>
      <c r="J21" s="729">
        <f t="shared" si="2"/>
        <v>0</v>
      </c>
      <c r="K21" s="729">
        <f t="shared" si="2"/>
        <v>66578</v>
      </c>
      <c r="L21" s="729">
        <f t="shared" si="2"/>
        <v>0</v>
      </c>
      <c r="M21" s="729">
        <f t="shared" si="2"/>
        <v>69600</v>
      </c>
      <c r="N21" s="729">
        <f t="shared" si="2"/>
        <v>0</v>
      </c>
      <c r="O21" s="729">
        <f t="shared" si="2"/>
        <v>104669</v>
      </c>
      <c r="P21" s="729">
        <f t="shared" si="2"/>
        <v>0</v>
      </c>
      <c r="Q21" s="729">
        <f t="shared" si="2"/>
        <v>281443</v>
      </c>
      <c r="R21" s="729">
        <f t="shared" si="2"/>
        <v>0</v>
      </c>
      <c r="S21" s="729">
        <f t="shared" si="2"/>
        <v>789878</v>
      </c>
      <c r="T21" s="729">
        <f t="shared" si="2"/>
        <v>0</v>
      </c>
    </row>
    <row r="22" spans="2:29" s="697" customFormat="1" ht="5.25" customHeight="1" x14ac:dyDescent="0.2">
      <c r="B22" s="914"/>
      <c r="C22" s="914"/>
      <c r="D22" s="914"/>
      <c r="E22" s="914"/>
      <c r="F22" s="914"/>
      <c r="G22" s="914"/>
      <c r="H22" s="914"/>
      <c r="I22" s="914"/>
      <c r="J22" s="914"/>
      <c r="K22" s="914"/>
      <c r="L22" s="915"/>
    </row>
    <row r="23" spans="2:29" s="697" customFormat="1" ht="5.25" customHeight="1" x14ac:dyDescent="0.2">
      <c r="B23" s="914"/>
      <c r="C23" s="914"/>
      <c r="D23" s="914"/>
      <c r="E23" s="914"/>
      <c r="F23" s="914"/>
      <c r="G23" s="914"/>
      <c r="H23" s="914"/>
      <c r="I23" s="914"/>
      <c r="J23" s="914"/>
      <c r="K23" s="914"/>
      <c r="L23" s="915"/>
    </row>
    <row r="24" spans="2:29" s="697" customFormat="1" ht="12.75" customHeight="1" x14ac:dyDescent="0.2">
      <c r="B24" s="916"/>
      <c r="C24" s="916"/>
      <c r="D24" s="916"/>
      <c r="E24" s="916"/>
      <c r="F24" s="916"/>
      <c r="G24" s="916"/>
      <c r="H24" s="916"/>
      <c r="I24" s="916"/>
      <c r="J24" s="916"/>
      <c r="K24" s="916"/>
      <c r="L24" s="916"/>
    </row>
    <row r="25" spans="2:29" s="697" customFormat="1" ht="24.75" customHeight="1" x14ac:dyDescent="0.2">
      <c r="B25" s="917"/>
      <c r="C25" s="917"/>
      <c r="D25" s="917"/>
      <c r="E25" s="917"/>
      <c r="F25" s="917"/>
      <c r="G25" s="917"/>
      <c r="H25" s="917"/>
      <c r="I25" s="917"/>
      <c r="J25" s="917"/>
      <c r="K25" s="917"/>
      <c r="L25" s="917"/>
    </row>
    <row r="26" spans="2:29" s="697" customFormat="1" x14ac:dyDescent="0.2">
      <c r="B26" s="918"/>
      <c r="C26" s="918"/>
      <c r="D26" s="918"/>
      <c r="E26" s="918"/>
      <c r="F26" s="919"/>
      <c r="G26" s="919"/>
      <c r="H26" s="919"/>
      <c r="I26" s="919"/>
      <c r="J26" s="919"/>
      <c r="K26" s="919"/>
      <c r="L26" s="919"/>
      <c r="M26" s="920"/>
      <c r="N26" s="920"/>
      <c r="O26" s="920"/>
      <c r="P26" s="920"/>
      <c r="Q26" s="920"/>
      <c r="R26" s="920"/>
      <c r="S26" s="920"/>
      <c r="T26" s="920"/>
      <c r="U26" s="920"/>
      <c r="V26" s="920"/>
      <c r="W26" s="920"/>
      <c r="X26" s="920"/>
      <c r="Y26" s="920"/>
      <c r="Z26" s="920"/>
      <c r="AA26" s="920"/>
      <c r="AB26" s="920"/>
      <c r="AC26" s="920"/>
    </row>
    <row r="27" spans="2:29" s="697" customFormat="1" x14ac:dyDescent="0.2">
      <c r="B27" s="921"/>
      <c r="C27" s="921"/>
      <c r="D27" s="921"/>
      <c r="E27" s="921"/>
      <c r="F27" s="921"/>
      <c r="G27" s="921"/>
      <c r="H27" s="921"/>
      <c r="I27" s="921"/>
      <c r="J27" s="921"/>
      <c r="K27" s="921"/>
      <c r="L27" s="921"/>
      <c r="M27" s="920"/>
      <c r="N27" s="920"/>
      <c r="O27" s="920"/>
      <c r="P27" s="920"/>
      <c r="Q27" s="920"/>
      <c r="R27" s="920"/>
      <c r="S27" s="920"/>
      <c r="T27" s="920"/>
      <c r="U27" s="920"/>
      <c r="V27" s="920"/>
      <c r="W27" s="920"/>
      <c r="X27" s="920"/>
      <c r="Y27" s="920"/>
      <c r="Z27" s="920"/>
      <c r="AA27" s="920"/>
      <c r="AB27" s="920"/>
      <c r="AC27" s="920"/>
    </row>
    <row r="28" spans="2:29" s="697" customFormat="1" x14ac:dyDescent="0.2">
      <c r="B28" s="921"/>
      <c r="C28" s="921"/>
      <c r="D28" s="921"/>
      <c r="E28" s="921"/>
      <c r="F28" s="921"/>
      <c r="G28" s="921"/>
      <c r="H28" s="921"/>
      <c r="I28" s="921"/>
      <c r="J28" s="921"/>
      <c r="K28" s="921"/>
      <c r="L28" s="921"/>
      <c r="M28" s="920"/>
      <c r="N28" s="920"/>
      <c r="O28" s="920"/>
      <c r="P28" s="920"/>
      <c r="Q28" s="920"/>
      <c r="R28" s="920"/>
      <c r="S28" s="920"/>
      <c r="T28" s="920"/>
      <c r="U28" s="920"/>
      <c r="V28" s="920"/>
      <c r="W28" s="920"/>
      <c r="X28" s="920"/>
      <c r="Y28" s="920"/>
      <c r="Z28" s="920"/>
      <c r="AA28" s="920"/>
      <c r="AB28" s="920"/>
      <c r="AC28" s="920"/>
    </row>
    <row r="29" spans="2:29" s="920" customFormat="1" x14ac:dyDescent="0.2">
      <c r="B29" s="921"/>
      <c r="C29" s="921"/>
      <c r="D29" s="921"/>
      <c r="E29" s="921"/>
      <c r="F29" s="921"/>
      <c r="G29" s="921"/>
      <c r="H29" s="921"/>
      <c r="I29" s="921"/>
      <c r="J29" s="921"/>
      <c r="K29" s="921"/>
      <c r="L29" s="921"/>
    </row>
    <row r="30" spans="2:29" s="920" customFormat="1" x14ac:dyDescent="0.2">
      <c r="B30" s="921"/>
      <c r="C30" s="921"/>
      <c r="D30" s="921"/>
      <c r="E30" s="921"/>
      <c r="F30" s="921"/>
      <c r="G30" s="921"/>
      <c r="H30" s="921"/>
      <c r="I30" s="921"/>
      <c r="J30" s="921"/>
      <c r="K30" s="921"/>
      <c r="L30" s="921"/>
    </row>
    <row r="31" spans="2:29" s="920" customFormat="1" x14ac:dyDescent="0.2">
      <c r="B31" s="921"/>
      <c r="C31" s="921"/>
      <c r="D31" s="921"/>
      <c r="E31" s="921"/>
      <c r="F31" s="921"/>
      <c r="G31" s="921"/>
      <c r="H31" s="921"/>
      <c r="I31" s="921"/>
      <c r="J31" s="921"/>
      <c r="K31" s="921"/>
      <c r="L31" s="921"/>
    </row>
    <row r="32" spans="2:29" s="920" customFormat="1" x14ac:dyDescent="0.2">
      <c r="B32" s="921"/>
      <c r="C32" s="921"/>
      <c r="D32" s="921"/>
      <c r="E32" s="921"/>
      <c r="F32" s="921"/>
      <c r="G32" s="921"/>
      <c r="H32" s="921"/>
      <c r="I32" s="921"/>
      <c r="J32" s="921"/>
      <c r="K32" s="921"/>
      <c r="L32" s="921"/>
    </row>
    <row r="33" spans="2:29" s="631" customFormat="1" x14ac:dyDescent="0.2">
      <c r="B33" s="921"/>
      <c r="C33" s="921"/>
      <c r="D33" s="921"/>
      <c r="E33" s="921"/>
      <c r="F33" s="921"/>
      <c r="G33" s="921"/>
      <c r="H33" s="921"/>
      <c r="I33" s="921"/>
      <c r="J33" s="921"/>
      <c r="K33" s="921"/>
      <c r="L33" s="921"/>
      <c r="M33" s="920"/>
      <c r="N33" s="920"/>
      <c r="O33" s="920"/>
      <c r="P33" s="920"/>
      <c r="Q33" s="920"/>
      <c r="R33" s="920"/>
      <c r="S33" s="920"/>
      <c r="T33" s="920"/>
      <c r="U33" s="920"/>
      <c r="V33" s="920"/>
      <c r="W33" s="920"/>
      <c r="X33" s="920"/>
      <c r="Y33" s="920"/>
      <c r="Z33" s="920"/>
      <c r="AA33" s="920"/>
      <c r="AB33" s="920"/>
      <c r="AC33" s="920"/>
    </row>
    <row r="34" spans="2:29" s="631" customFormat="1" x14ac:dyDescent="0.2">
      <c r="B34" s="921"/>
      <c r="C34" s="921"/>
      <c r="D34" s="921"/>
      <c r="E34" s="921"/>
      <c r="F34" s="921"/>
      <c r="G34" s="921"/>
      <c r="H34" s="921"/>
      <c r="I34" s="921"/>
      <c r="J34" s="921"/>
      <c r="K34" s="921"/>
      <c r="L34" s="921"/>
      <c r="M34" s="920"/>
      <c r="N34" s="920"/>
      <c r="O34" s="920"/>
      <c r="P34" s="920"/>
      <c r="Q34" s="920"/>
      <c r="R34" s="920"/>
      <c r="S34" s="920"/>
      <c r="T34" s="920"/>
      <c r="U34" s="920"/>
      <c r="V34" s="920"/>
      <c r="W34" s="920"/>
      <c r="X34" s="920"/>
      <c r="Y34" s="920"/>
      <c r="Z34" s="920"/>
      <c r="AA34" s="920"/>
      <c r="AB34" s="920"/>
      <c r="AC34" s="920"/>
    </row>
    <row r="35" spans="2:29" s="631" customFormat="1" x14ac:dyDescent="0.2">
      <c r="C35" s="1584"/>
      <c r="D35" s="1584"/>
      <c r="E35" s="1584"/>
      <c r="F35" s="1584"/>
      <c r="G35" s="1584"/>
      <c r="H35" s="1584"/>
      <c r="I35" s="1584"/>
      <c r="J35" s="652"/>
      <c r="K35" s="652"/>
      <c r="L35" s="652"/>
    </row>
    <row r="36" spans="2:29" s="631" customFormat="1" x14ac:dyDescent="0.2">
      <c r="J36" s="652"/>
      <c r="K36" s="652"/>
      <c r="L36" s="652"/>
    </row>
    <row r="37" spans="2:29" s="631" customFormat="1" x14ac:dyDescent="0.2">
      <c r="B37" s="652"/>
      <c r="C37" s="652"/>
      <c r="D37" s="652"/>
      <c r="E37" s="652"/>
      <c r="F37" s="652"/>
      <c r="G37" s="652"/>
      <c r="H37" s="652"/>
      <c r="I37" s="652"/>
      <c r="J37" s="652"/>
      <c r="K37" s="652"/>
      <c r="L37" s="652"/>
    </row>
    <row r="38" spans="2:29" s="631" customFormat="1" ht="5.25" customHeight="1" x14ac:dyDescent="0.2">
      <c r="B38" s="652"/>
      <c r="C38" s="652"/>
      <c r="D38" s="652"/>
      <c r="E38" s="652"/>
      <c r="F38" s="652"/>
      <c r="G38" s="652"/>
      <c r="H38" s="652"/>
      <c r="I38" s="652"/>
      <c r="J38" s="652"/>
      <c r="K38" s="652"/>
      <c r="L38" s="652"/>
    </row>
    <row r="39" spans="2:29" s="631" customFormat="1" ht="5.25" customHeight="1" x14ac:dyDescent="0.2">
      <c r="B39" s="652"/>
      <c r="C39" s="652"/>
      <c r="D39" s="652"/>
      <c r="E39" s="652"/>
      <c r="F39" s="652"/>
      <c r="G39" s="652"/>
      <c r="H39" s="652"/>
      <c r="I39" s="652"/>
      <c r="J39" s="652"/>
      <c r="K39" s="652"/>
      <c r="L39" s="652"/>
    </row>
    <row r="40" spans="2:29" s="631" customFormat="1" ht="16.5" customHeight="1" x14ac:dyDescent="0.2">
      <c r="B40" s="652"/>
      <c r="C40" s="652"/>
      <c r="D40" s="652"/>
      <c r="E40" s="652"/>
      <c r="F40" s="652"/>
      <c r="G40" s="652"/>
      <c r="H40" s="652"/>
      <c r="I40" s="652"/>
      <c r="J40" s="652"/>
      <c r="K40" s="652"/>
      <c r="L40" s="652"/>
    </row>
    <row r="41" spans="2:29" s="631" customFormat="1" x14ac:dyDescent="0.2">
      <c r="B41" s="652"/>
      <c r="C41" s="652"/>
      <c r="D41" s="652"/>
      <c r="E41" s="652"/>
      <c r="F41" s="652"/>
      <c r="G41" s="652"/>
      <c r="H41" s="652"/>
      <c r="I41" s="652"/>
      <c r="J41" s="652"/>
      <c r="K41" s="652"/>
      <c r="L41" s="652"/>
    </row>
    <row r="42" spans="2:29" s="631" customFormat="1" x14ac:dyDescent="0.2"/>
    <row r="43" spans="2:29" s="650" customFormat="1" x14ac:dyDescent="0.2"/>
    <row r="44" spans="2:29" s="657" customFormat="1" ht="12.75" customHeight="1" x14ac:dyDescent="0.2">
      <c r="B44" s="1473"/>
      <c r="C44" s="1474"/>
      <c r="D44" s="1474"/>
      <c r="E44" s="1474"/>
      <c r="F44" s="1474"/>
      <c r="G44" s="1474"/>
      <c r="H44" s="1474"/>
      <c r="I44" s="1474"/>
      <c r="J44" s="1474"/>
      <c r="K44" s="1474"/>
      <c r="L44" s="656"/>
    </row>
  </sheetData>
  <mergeCells count="12">
    <mergeCell ref="B3:I3"/>
    <mergeCell ref="B4:T4"/>
    <mergeCell ref="B5:AC5"/>
    <mergeCell ref="B6:AC6"/>
    <mergeCell ref="B8:B10"/>
    <mergeCell ref="D8:D10"/>
    <mergeCell ref="E8:S8"/>
    <mergeCell ref="B12:B15"/>
    <mergeCell ref="B16:B19"/>
    <mergeCell ref="B21:D21"/>
    <mergeCell ref="C35:I35"/>
    <mergeCell ref="B44:K44"/>
  </mergeCells>
  <printOptions horizontalCentered="1"/>
  <pageMargins left="0" right="0" top="0.43307086614173229" bottom="0.43307086614173229" header="0" footer="0"/>
  <pageSetup paperSize="9" orientation="landscape" r:id="rId1"/>
  <headerFooter alignWithMargins="0"/>
  <rowBreaks count="1" manualBreakCount="1">
    <brk id="39" max="16383" man="1"/>
  </rowBreaks>
  <ignoredErrors>
    <ignoredError sqref="I18" unlockedFormula="1"/>
  </ignoredError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57">
    <pageSetUpPr fitToPage="1"/>
  </sheetPr>
  <dimension ref="A1:V34"/>
  <sheetViews>
    <sheetView zoomScaleNormal="100" workbookViewId="0">
      <selection activeCell="R12" sqref="R12:R29"/>
    </sheetView>
  </sheetViews>
  <sheetFormatPr baseColWidth="10" defaultColWidth="11.42578125" defaultRowHeight="15" x14ac:dyDescent="0.25"/>
  <cols>
    <col min="1" max="1" width="1" style="750" customWidth="1"/>
    <col min="2" max="2" width="30.28515625" style="750" customWidth="1"/>
    <col min="3" max="3" width="0.85546875" style="750" customWidth="1"/>
    <col min="4" max="4" width="10.140625" style="750" customWidth="1"/>
    <col min="5" max="5" width="8.140625" style="750" customWidth="1"/>
    <col min="6" max="6" width="10.140625" style="750" customWidth="1"/>
    <col min="7" max="7" width="0.85546875" style="750" customWidth="1"/>
    <col min="8" max="8" width="11.7109375" style="750" customWidth="1"/>
    <col min="9" max="9" width="7.5703125" style="750" customWidth="1"/>
    <col min="10" max="10" width="8.85546875" style="750" customWidth="1"/>
    <col min="11" max="11" width="0.7109375" style="750" customWidth="1"/>
    <col min="12" max="12" width="10.140625" style="750" customWidth="1"/>
    <col min="13" max="13" width="8" style="750" customWidth="1"/>
    <col min="14" max="14" width="9.85546875" style="750" customWidth="1"/>
    <col min="15" max="15" width="0.5703125" style="750" customWidth="1"/>
    <col min="16" max="16" width="9" style="750" customWidth="1"/>
    <col min="17" max="17" width="7.42578125" style="750" customWidth="1"/>
    <col min="18" max="18" width="8.85546875" style="750" customWidth="1"/>
    <col min="19" max="19" width="8" style="750" customWidth="1"/>
    <col min="20" max="20" width="8.85546875" style="750" customWidth="1"/>
    <col min="21" max="21" width="7.5703125" style="750" customWidth="1"/>
    <col min="22" max="22" width="8.28515625" style="750" customWidth="1"/>
    <col min="23" max="23" width="8.85546875" style="750" customWidth="1"/>
    <col min="24" max="16384" width="11.42578125" style="750"/>
  </cols>
  <sheetData>
    <row r="1" spans="1:22" ht="9.75" customHeight="1" x14ac:dyDescent="0.25"/>
    <row r="2" spans="1:22" s="343" customFormat="1" ht="49.5" customHeight="1" x14ac:dyDescent="0.25">
      <c r="B2" s="1376"/>
      <c r="C2" s="1376"/>
      <c r="D2" s="1376"/>
      <c r="E2" s="1376"/>
      <c r="F2" s="344"/>
      <c r="G2" s="344"/>
      <c r="H2" s="1590"/>
      <c r="I2" s="1590"/>
      <c r="J2" s="1590"/>
      <c r="K2" s="1590"/>
      <c r="L2" s="1590"/>
      <c r="M2" s="1590"/>
      <c r="N2" s="1590"/>
      <c r="O2" s="1590"/>
      <c r="P2" s="1590"/>
      <c r="Q2" s="1590"/>
      <c r="T2" s="344"/>
    </row>
    <row r="3" spans="1:22" s="343" customFormat="1" ht="3" customHeight="1" x14ac:dyDescent="0.25">
      <c r="B3" s="344"/>
      <c r="C3" s="344"/>
      <c r="D3" s="344"/>
      <c r="E3" s="344"/>
      <c r="F3" s="344"/>
      <c r="G3" s="344"/>
      <c r="L3" s="344"/>
      <c r="P3" s="344"/>
      <c r="T3" s="344"/>
    </row>
    <row r="4" spans="1:22" s="345" customFormat="1" ht="15" customHeight="1" x14ac:dyDescent="0.2">
      <c r="B4" s="1414" t="s">
        <v>439</v>
      </c>
      <c r="C4" s="1414"/>
      <c r="D4" s="1414"/>
      <c r="E4" s="1414"/>
      <c r="F4" s="1414"/>
      <c r="G4" s="1414"/>
      <c r="H4" s="1414"/>
      <c r="I4" s="1414"/>
      <c r="J4" s="1414"/>
      <c r="K4" s="1414"/>
      <c r="L4" s="1414"/>
      <c r="M4" s="1414"/>
      <c r="N4" s="1414"/>
      <c r="O4" s="1414"/>
      <c r="P4" s="1414"/>
      <c r="Q4" s="1414"/>
      <c r="R4" s="1414"/>
      <c r="S4" s="926"/>
      <c r="T4" s="926"/>
      <c r="U4" s="926"/>
    </row>
    <row r="5" spans="1:22" s="345" customFormat="1" ht="15" customHeight="1" x14ac:dyDescent="0.2">
      <c r="B5" s="1415" t="str">
        <f>porsaad!$B$6</f>
        <v>Situación a 31 de julio de 2024</v>
      </c>
      <c r="C5" s="1415"/>
      <c r="D5" s="1415"/>
      <c r="E5" s="1415"/>
      <c r="F5" s="1415"/>
      <c r="G5" s="1415"/>
      <c r="H5" s="1415"/>
      <c r="I5" s="1415"/>
      <c r="J5" s="1415"/>
      <c r="K5" s="1415"/>
      <c r="L5" s="1415"/>
      <c r="M5" s="1415"/>
      <c r="N5" s="1415"/>
      <c r="O5" s="1415"/>
      <c r="P5" s="1415"/>
      <c r="Q5" s="1415"/>
      <c r="R5" s="752"/>
      <c r="S5" s="927"/>
      <c r="T5" s="927"/>
      <c r="U5" s="927"/>
      <c r="V5" s="877"/>
    </row>
    <row r="6" spans="1:22" s="345" customFormat="1" ht="4.5" customHeight="1" x14ac:dyDescent="0.2"/>
    <row r="7" spans="1:22" s="322" customFormat="1" ht="15" customHeight="1" x14ac:dyDescent="0.2">
      <c r="A7" s="316"/>
      <c r="B7" s="1591" t="s">
        <v>12</v>
      </c>
      <c r="C7" s="922"/>
      <c r="D7" s="1594" t="s">
        <v>0</v>
      </c>
      <c r="E7" s="1595"/>
      <c r="F7" s="1596"/>
      <c r="G7" s="922"/>
      <c r="H7" s="1464" t="s">
        <v>31</v>
      </c>
      <c r="I7" s="1464"/>
      <c r="J7" s="1464"/>
      <c r="K7" s="923"/>
      <c r="L7" s="1464" t="s">
        <v>49</v>
      </c>
      <c r="M7" s="1464"/>
      <c r="N7" s="1464"/>
      <c r="O7" s="923"/>
      <c r="P7" s="1464" t="s">
        <v>50</v>
      </c>
      <c r="Q7" s="1464"/>
      <c r="R7" s="1464"/>
    </row>
    <row r="8" spans="1:22" s="322" customFormat="1" ht="15" customHeight="1" x14ac:dyDescent="0.2">
      <c r="A8" s="316"/>
      <c r="B8" s="1592"/>
      <c r="C8" s="922"/>
      <c r="D8" s="1597"/>
      <c r="E8" s="1598"/>
      <c r="F8" s="1599"/>
      <c r="G8" s="922"/>
      <c r="H8" s="1457"/>
      <c r="I8" s="1457"/>
      <c r="J8" s="1457"/>
      <c r="K8" s="924"/>
      <c r="L8" s="1457"/>
      <c r="M8" s="1457"/>
      <c r="N8" s="1457"/>
      <c r="O8" s="924"/>
      <c r="P8" s="1457"/>
      <c r="Q8" s="1457"/>
      <c r="R8" s="1457"/>
    </row>
    <row r="9" spans="1:22" s="322" customFormat="1" ht="33.75" customHeight="1" x14ac:dyDescent="0.2">
      <c r="A9" s="316"/>
      <c r="B9" s="1592"/>
      <c r="C9" s="922"/>
      <c r="D9" s="1592" t="s">
        <v>69</v>
      </c>
      <c r="E9" s="1600"/>
      <c r="F9" s="961" t="s">
        <v>286</v>
      </c>
      <c r="G9" s="922"/>
      <c r="H9" s="1586" t="s">
        <v>69</v>
      </c>
      <c r="I9" s="1403"/>
      <c r="J9" s="961" t="s">
        <v>286</v>
      </c>
      <c r="K9" s="924"/>
      <c r="L9" s="1587" t="s">
        <v>69</v>
      </c>
      <c r="M9" s="1588"/>
      <c r="N9" s="943" t="s">
        <v>286</v>
      </c>
      <c r="O9" s="924"/>
      <c r="P9" s="1586" t="s">
        <v>69</v>
      </c>
      <c r="Q9" s="1403"/>
      <c r="R9" s="943" t="s">
        <v>286</v>
      </c>
    </row>
    <row r="10" spans="1:22" s="322" customFormat="1" ht="29.25" customHeight="1" x14ac:dyDescent="0.2">
      <c r="A10" s="316"/>
      <c r="B10" s="1593"/>
      <c r="C10" s="922"/>
      <c r="D10" s="939" t="s">
        <v>9</v>
      </c>
      <c r="E10" s="944" t="s">
        <v>10</v>
      </c>
      <c r="F10" s="942" t="s">
        <v>9</v>
      </c>
      <c r="G10" s="941"/>
      <c r="H10" s="939" t="s">
        <v>9</v>
      </c>
      <c r="I10" s="940" t="s">
        <v>71</v>
      </c>
      <c r="J10" s="945" t="s">
        <v>9</v>
      </c>
      <c r="K10" s="941"/>
      <c r="L10" s="946" t="s">
        <v>9</v>
      </c>
      <c r="M10" s="947" t="s">
        <v>71</v>
      </c>
      <c r="N10" s="945" t="s">
        <v>9</v>
      </c>
      <c r="O10" s="941"/>
      <c r="P10" s="939" t="s">
        <v>9</v>
      </c>
      <c r="Q10" s="940" t="s">
        <v>71</v>
      </c>
      <c r="R10" s="945" t="s">
        <v>9</v>
      </c>
    </row>
    <row r="11" spans="1:22" s="322" customFormat="1" ht="6" customHeight="1" x14ac:dyDescent="0.2">
      <c r="A11" s="316"/>
      <c r="B11" s="925"/>
      <c r="C11" s="925"/>
      <c r="D11" s="925"/>
      <c r="E11" s="925"/>
      <c r="F11" s="925"/>
      <c r="G11" s="925"/>
      <c r="H11" s="925"/>
      <c r="I11" s="925"/>
      <c r="J11" s="925"/>
      <c r="K11" s="925"/>
      <c r="L11" s="925"/>
      <c r="M11" s="925"/>
      <c r="N11" s="925"/>
      <c r="O11" s="925"/>
      <c r="P11" s="925"/>
      <c r="Q11" s="925"/>
      <c r="R11" s="925"/>
    </row>
    <row r="12" spans="1:22" s="331" customFormat="1" ht="18" customHeight="1" x14ac:dyDescent="0.2">
      <c r="A12" s="330"/>
      <c r="B12" s="928" t="s">
        <v>8</v>
      </c>
      <c r="C12" s="932"/>
      <c r="D12" s="929">
        <f>H12+L12+P12</f>
        <v>424014</v>
      </c>
      <c r="E12" s="930">
        <f t="shared" ref="E12:E29" si="0">D12/D$30*100</f>
        <v>20.908926386736287</v>
      </c>
      <c r="F12" s="931">
        <f>J12+N12+R12</f>
        <v>287223</v>
      </c>
      <c r="G12" s="932"/>
      <c r="H12" s="929">
        <v>105867</v>
      </c>
      <c r="I12" s="930">
        <v>24.967807666727985</v>
      </c>
      <c r="J12" s="931">
        <v>75728</v>
      </c>
      <c r="K12" s="932"/>
      <c r="L12" s="929">
        <v>194352</v>
      </c>
      <c r="M12" s="930">
        <v>45.836222388883385</v>
      </c>
      <c r="N12" s="931">
        <v>131406</v>
      </c>
      <c r="O12" s="932"/>
      <c r="P12" s="929">
        <v>123795</v>
      </c>
      <c r="Q12" s="930">
        <v>29.195969944388629</v>
      </c>
      <c r="R12" s="931">
        <v>80089</v>
      </c>
    </row>
    <row r="13" spans="1:22" s="331" customFormat="1" ht="18" customHeight="1" x14ac:dyDescent="0.2">
      <c r="A13" s="330"/>
      <c r="B13" s="933" t="s">
        <v>7</v>
      </c>
      <c r="C13" s="932"/>
      <c r="D13" s="934">
        <f t="shared" ref="D13:D29" si="1">H13+L13+P13</f>
        <v>54827</v>
      </c>
      <c r="E13" s="935">
        <f t="shared" si="0"/>
        <v>2.7036223025786659</v>
      </c>
      <c r="F13" s="936">
        <f t="shared" ref="F13:F29" si="2">J13+N13+R13</f>
        <v>42372</v>
      </c>
      <c r="G13" s="932"/>
      <c r="H13" s="934">
        <v>15857</v>
      </c>
      <c r="I13" s="935">
        <v>28.921881554708445</v>
      </c>
      <c r="J13" s="936">
        <v>12468</v>
      </c>
      <c r="K13" s="932"/>
      <c r="L13" s="934">
        <v>19283</v>
      </c>
      <c r="M13" s="935">
        <v>35.170627610483884</v>
      </c>
      <c r="N13" s="936">
        <v>15178</v>
      </c>
      <c r="O13" s="932"/>
      <c r="P13" s="934">
        <v>19687</v>
      </c>
      <c r="Q13" s="935">
        <v>35.907490834807668</v>
      </c>
      <c r="R13" s="936">
        <v>14726</v>
      </c>
    </row>
    <row r="14" spans="1:22" s="331" customFormat="1" ht="18" customHeight="1" x14ac:dyDescent="0.2">
      <c r="A14" s="330"/>
      <c r="B14" s="933" t="s">
        <v>37</v>
      </c>
      <c r="C14" s="932"/>
      <c r="D14" s="934">
        <f t="shared" si="1"/>
        <v>42374</v>
      </c>
      <c r="E14" s="935">
        <f t="shared" si="0"/>
        <v>2.0895414932326846</v>
      </c>
      <c r="F14" s="936">
        <f t="shared" si="2"/>
        <v>31687</v>
      </c>
      <c r="G14" s="932"/>
      <c r="H14" s="934">
        <v>10625</v>
      </c>
      <c r="I14" s="935">
        <v>25.074338037475812</v>
      </c>
      <c r="J14" s="936">
        <v>7788</v>
      </c>
      <c r="K14" s="932"/>
      <c r="L14" s="934">
        <v>14791</v>
      </c>
      <c r="M14" s="935">
        <v>34.905838485863974</v>
      </c>
      <c r="N14" s="936">
        <v>10672</v>
      </c>
      <c r="O14" s="932"/>
      <c r="P14" s="934">
        <v>16958</v>
      </c>
      <c r="Q14" s="935">
        <v>40.019823476660214</v>
      </c>
      <c r="R14" s="936">
        <v>13227</v>
      </c>
    </row>
    <row r="15" spans="1:22" s="331" customFormat="1" ht="18" customHeight="1" x14ac:dyDescent="0.2">
      <c r="A15" s="330"/>
      <c r="B15" s="933" t="s">
        <v>38</v>
      </c>
      <c r="C15" s="932"/>
      <c r="D15" s="934">
        <f t="shared" si="1"/>
        <v>50851</v>
      </c>
      <c r="E15" s="935">
        <f t="shared" si="0"/>
        <v>2.5075582780095163</v>
      </c>
      <c r="F15" s="936">
        <f t="shared" si="2"/>
        <v>30585</v>
      </c>
      <c r="G15" s="932"/>
      <c r="H15" s="934">
        <v>11095</v>
      </c>
      <c r="I15" s="935">
        <v>21.818646634284477</v>
      </c>
      <c r="J15" s="936">
        <v>7873</v>
      </c>
      <c r="K15" s="932"/>
      <c r="L15" s="934">
        <v>16887</v>
      </c>
      <c r="M15" s="935">
        <v>33.208786454543663</v>
      </c>
      <c r="N15" s="936">
        <v>10223</v>
      </c>
      <c r="O15" s="932"/>
      <c r="P15" s="934">
        <v>22869</v>
      </c>
      <c r="Q15" s="935">
        <v>44.97256691117186</v>
      </c>
      <c r="R15" s="936">
        <v>12489</v>
      </c>
    </row>
    <row r="16" spans="1:22" s="331" customFormat="1" ht="18" customHeight="1" x14ac:dyDescent="0.2">
      <c r="A16" s="330"/>
      <c r="B16" s="933" t="s">
        <v>6</v>
      </c>
      <c r="C16" s="932"/>
      <c r="D16" s="934">
        <f t="shared" si="1"/>
        <v>49429</v>
      </c>
      <c r="E16" s="935">
        <f t="shared" si="0"/>
        <v>2.4374367883371493</v>
      </c>
      <c r="F16" s="936">
        <f t="shared" si="2"/>
        <v>42857</v>
      </c>
      <c r="G16" s="932"/>
      <c r="H16" s="934">
        <v>16126</v>
      </c>
      <c r="I16" s="935">
        <v>32.624572619312545</v>
      </c>
      <c r="J16" s="936">
        <v>14073</v>
      </c>
      <c r="K16" s="932"/>
      <c r="L16" s="934">
        <v>17564</v>
      </c>
      <c r="M16" s="935">
        <v>35.5337959497461</v>
      </c>
      <c r="N16" s="936">
        <v>15203</v>
      </c>
      <c r="O16" s="932"/>
      <c r="P16" s="934">
        <v>15739</v>
      </c>
      <c r="Q16" s="935">
        <v>31.841631430941352</v>
      </c>
      <c r="R16" s="936">
        <v>13581</v>
      </c>
    </row>
    <row r="17" spans="1:19" s="331" customFormat="1" ht="18" customHeight="1" x14ac:dyDescent="0.2">
      <c r="A17" s="330"/>
      <c r="B17" s="933" t="s">
        <v>5</v>
      </c>
      <c r="C17" s="932"/>
      <c r="D17" s="934">
        <f t="shared" si="1"/>
        <v>28231</v>
      </c>
      <c r="E17" s="935">
        <f t="shared" si="0"/>
        <v>1.3921236110693329</v>
      </c>
      <c r="F17" s="936">
        <f t="shared" si="2"/>
        <v>17828</v>
      </c>
      <c r="G17" s="932"/>
      <c r="H17" s="934">
        <v>8854</v>
      </c>
      <c r="I17" s="935">
        <v>31.362686408557966</v>
      </c>
      <c r="J17" s="936">
        <v>5336</v>
      </c>
      <c r="K17" s="932"/>
      <c r="L17" s="934">
        <v>12670</v>
      </c>
      <c r="M17" s="935">
        <v>44.879742127448552</v>
      </c>
      <c r="N17" s="936">
        <v>7729</v>
      </c>
      <c r="O17" s="932"/>
      <c r="P17" s="934">
        <v>6707</v>
      </c>
      <c r="Q17" s="935">
        <v>23.757571463993482</v>
      </c>
      <c r="R17" s="936">
        <v>4763</v>
      </c>
    </row>
    <row r="18" spans="1:19" s="331" customFormat="1" ht="18" customHeight="1" x14ac:dyDescent="0.2">
      <c r="A18" s="330"/>
      <c r="B18" s="933" t="s">
        <v>4</v>
      </c>
      <c r="C18" s="932"/>
      <c r="D18" s="934">
        <f t="shared" si="1"/>
        <v>171175</v>
      </c>
      <c r="E18" s="935">
        <f t="shared" si="0"/>
        <v>8.4409606150966336</v>
      </c>
      <c r="F18" s="936">
        <f t="shared" si="2"/>
        <v>124986</v>
      </c>
      <c r="G18" s="932"/>
      <c r="H18" s="934">
        <v>46939</v>
      </c>
      <c r="I18" s="935">
        <v>27.421644515846356</v>
      </c>
      <c r="J18" s="936">
        <v>34861</v>
      </c>
      <c r="K18" s="932"/>
      <c r="L18" s="934">
        <v>56391</v>
      </c>
      <c r="M18" s="935">
        <v>32.943478895866804</v>
      </c>
      <c r="N18" s="936">
        <v>41028</v>
      </c>
      <c r="O18" s="932"/>
      <c r="P18" s="934">
        <v>67845</v>
      </c>
      <c r="Q18" s="935">
        <v>39.634876588286843</v>
      </c>
      <c r="R18" s="936">
        <v>49097</v>
      </c>
    </row>
    <row r="19" spans="1:19" s="331" customFormat="1" ht="18" customHeight="1" x14ac:dyDescent="0.2">
      <c r="A19" s="330"/>
      <c r="B19" s="933" t="s">
        <v>40</v>
      </c>
      <c r="C19" s="932"/>
      <c r="D19" s="934">
        <f t="shared" si="1"/>
        <v>100411</v>
      </c>
      <c r="E19" s="935">
        <f t="shared" si="0"/>
        <v>4.9514549222869473</v>
      </c>
      <c r="F19" s="936">
        <f t="shared" si="2"/>
        <v>73974</v>
      </c>
      <c r="G19" s="932"/>
      <c r="H19" s="934">
        <v>30785</v>
      </c>
      <c r="I19" s="935">
        <v>30.658991544751075</v>
      </c>
      <c r="J19" s="936">
        <v>22502</v>
      </c>
      <c r="K19" s="932"/>
      <c r="L19" s="934">
        <v>33053</v>
      </c>
      <c r="M19" s="935">
        <v>32.917708219219008</v>
      </c>
      <c r="N19" s="936">
        <v>24360</v>
      </c>
      <c r="O19" s="932"/>
      <c r="P19" s="934">
        <v>36573</v>
      </c>
      <c r="Q19" s="935">
        <v>36.423300236029917</v>
      </c>
      <c r="R19" s="936">
        <v>27112</v>
      </c>
    </row>
    <row r="20" spans="1:19" s="331" customFormat="1" ht="18" customHeight="1" x14ac:dyDescent="0.2">
      <c r="A20" s="330"/>
      <c r="B20" s="933" t="s">
        <v>41</v>
      </c>
      <c r="C20" s="932"/>
      <c r="D20" s="934">
        <f t="shared" si="1"/>
        <v>267290</v>
      </c>
      <c r="E20" s="935">
        <f t="shared" si="0"/>
        <v>13.180571712044278</v>
      </c>
      <c r="F20" s="936">
        <f t="shared" si="2"/>
        <v>217728</v>
      </c>
      <c r="G20" s="932"/>
      <c r="H20" s="934">
        <v>55545</v>
      </c>
      <c r="I20" s="935">
        <v>20.780799880279847</v>
      </c>
      <c r="J20" s="936">
        <v>45115</v>
      </c>
      <c r="K20" s="932"/>
      <c r="L20" s="934">
        <v>109038</v>
      </c>
      <c r="M20" s="935">
        <v>40.793894272138878</v>
      </c>
      <c r="N20" s="936">
        <v>87164</v>
      </c>
      <c r="O20" s="932"/>
      <c r="P20" s="934">
        <v>102707</v>
      </c>
      <c r="Q20" s="935">
        <v>38.425305847581285</v>
      </c>
      <c r="R20" s="936">
        <v>85449</v>
      </c>
    </row>
    <row r="21" spans="1:19" s="331" customFormat="1" ht="18" customHeight="1" x14ac:dyDescent="0.2">
      <c r="A21" s="330"/>
      <c r="B21" s="933" t="s">
        <v>3</v>
      </c>
      <c r="C21" s="932"/>
      <c r="D21" s="934">
        <f t="shared" si="1"/>
        <v>245464</v>
      </c>
      <c r="E21" s="935">
        <f t="shared" si="0"/>
        <v>12.104290675765036</v>
      </c>
      <c r="F21" s="936">
        <f t="shared" si="2"/>
        <v>157089</v>
      </c>
      <c r="G21" s="932"/>
      <c r="H21" s="934">
        <v>70218</v>
      </c>
      <c r="I21" s="935">
        <v>28.606231463676956</v>
      </c>
      <c r="J21" s="936">
        <v>45703</v>
      </c>
      <c r="K21" s="932"/>
      <c r="L21" s="934">
        <v>91803</v>
      </c>
      <c r="M21" s="935">
        <v>37.399781638040608</v>
      </c>
      <c r="N21" s="936">
        <v>58989</v>
      </c>
      <c r="O21" s="932"/>
      <c r="P21" s="934">
        <v>83443</v>
      </c>
      <c r="Q21" s="935">
        <v>33.993986898282436</v>
      </c>
      <c r="R21" s="936">
        <v>52397</v>
      </c>
    </row>
    <row r="22" spans="1:19" s="331" customFormat="1" ht="18" customHeight="1" x14ac:dyDescent="0.2">
      <c r="A22" s="330"/>
      <c r="B22" s="933" t="s">
        <v>2</v>
      </c>
      <c r="C22" s="932"/>
      <c r="D22" s="934">
        <f t="shared" si="1"/>
        <v>43110</v>
      </c>
      <c r="E22" s="935">
        <f t="shared" si="0"/>
        <v>2.125835035004036</v>
      </c>
      <c r="F22" s="936">
        <f t="shared" si="2"/>
        <v>36097</v>
      </c>
      <c r="G22" s="932"/>
      <c r="H22" s="934">
        <v>13705</v>
      </c>
      <c r="I22" s="935">
        <v>31.7907678032939</v>
      </c>
      <c r="J22" s="936">
        <v>12252</v>
      </c>
      <c r="K22" s="932"/>
      <c r="L22" s="934">
        <v>14460</v>
      </c>
      <c r="M22" s="935">
        <v>33.54210160055672</v>
      </c>
      <c r="N22" s="936">
        <v>12071</v>
      </c>
      <c r="O22" s="932"/>
      <c r="P22" s="934">
        <v>14945</v>
      </c>
      <c r="Q22" s="935">
        <v>34.667130596149384</v>
      </c>
      <c r="R22" s="936">
        <v>11774</v>
      </c>
    </row>
    <row r="23" spans="1:19" s="331" customFormat="1" ht="18" customHeight="1" x14ac:dyDescent="0.2">
      <c r="A23" s="330"/>
      <c r="B23" s="933" t="s">
        <v>35</v>
      </c>
      <c r="C23" s="932"/>
      <c r="D23" s="934">
        <f t="shared" si="1"/>
        <v>97644</v>
      </c>
      <c r="E23" s="935">
        <f t="shared" si="0"/>
        <v>4.8150089575025312</v>
      </c>
      <c r="F23" s="936">
        <f t="shared" si="2"/>
        <v>75568</v>
      </c>
      <c r="G23" s="932"/>
      <c r="H23" s="934">
        <v>31895</v>
      </c>
      <c r="I23" s="935">
        <v>32.664577444594649</v>
      </c>
      <c r="J23" s="936">
        <v>25867</v>
      </c>
      <c r="K23" s="932"/>
      <c r="L23" s="934">
        <v>34224</v>
      </c>
      <c r="M23" s="935">
        <v>35.049772643480395</v>
      </c>
      <c r="N23" s="936">
        <v>26269</v>
      </c>
      <c r="O23" s="932"/>
      <c r="P23" s="934">
        <v>31525</v>
      </c>
      <c r="Q23" s="935">
        <v>32.285649911924949</v>
      </c>
      <c r="R23" s="936">
        <v>23432</v>
      </c>
    </row>
    <row r="24" spans="1:19" s="331" customFormat="1" ht="18" customHeight="1" x14ac:dyDescent="0.2">
      <c r="A24" s="330"/>
      <c r="B24" s="933" t="s">
        <v>42</v>
      </c>
      <c r="C24" s="932"/>
      <c r="D24" s="934">
        <f t="shared" si="1"/>
        <v>256713</v>
      </c>
      <c r="E24" s="935">
        <f t="shared" si="0"/>
        <v>12.658999984713319</v>
      </c>
      <c r="F24" s="936">
        <f t="shared" si="2"/>
        <v>185725</v>
      </c>
      <c r="G24" s="932"/>
      <c r="H24" s="934">
        <v>84772</v>
      </c>
      <c r="I24" s="935">
        <v>33.022090817371932</v>
      </c>
      <c r="J24" s="936">
        <v>62077</v>
      </c>
      <c r="K24" s="932"/>
      <c r="L24" s="934">
        <v>97886</v>
      </c>
      <c r="M24" s="935">
        <v>38.130519295867373</v>
      </c>
      <c r="N24" s="936">
        <v>69521</v>
      </c>
      <c r="O24" s="932"/>
      <c r="P24" s="934">
        <v>74055</v>
      </c>
      <c r="Q24" s="935">
        <v>28.847389886760698</v>
      </c>
      <c r="R24" s="936">
        <v>54127</v>
      </c>
    </row>
    <row r="25" spans="1:19" s="331" customFormat="1" ht="18" customHeight="1" x14ac:dyDescent="0.2">
      <c r="A25" s="330">
        <v>47094</v>
      </c>
      <c r="B25" s="933" t="s">
        <v>43</v>
      </c>
      <c r="C25" s="932"/>
      <c r="D25" s="934">
        <f t="shared" si="1"/>
        <v>56307</v>
      </c>
      <c r="E25" s="935">
        <f t="shared" si="0"/>
        <v>2.7766038811406228</v>
      </c>
      <c r="F25" s="936">
        <f t="shared" si="2"/>
        <v>43686</v>
      </c>
      <c r="G25" s="932"/>
      <c r="H25" s="934">
        <v>16713</v>
      </c>
      <c r="I25" s="935">
        <v>29.681922318717035</v>
      </c>
      <c r="J25" s="936">
        <v>13563</v>
      </c>
      <c r="K25" s="932"/>
      <c r="L25" s="934">
        <v>22214</v>
      </c>
      <c r="M25" s="935">
        <v>39.451577956559575</v>
      </c>
      <c r="N25" s="936">
        <v>17141</v>
      </c>
      <c r="O25" s="932"/>
      <c r="P25" s="934">
        <v>17380</v>
      </c>
      <c r="Q25" s="935">
        <v>30.86649972472339</v>
      </c>
      <c r="R25" s="936">
        <v>12982</v>
      </c>
    </row>
    <row r="26" spans="1:19" s="331" customFormat="1" ht="18" customHeight="1" x14ac:dyDescent="0.2">
      <c r="B26" s="933" t="s">
        <v>44</v>
      </c>
      <c r="C26" s="932"/>
      <c r="D26" s="934">
        <f t="shared" si="1"/>
        <v>22727</v>
      </c>
      <c r="E26" s="935">
        <f t="shared" si="0"/>
        <v>1.120711037822703</v>
      </c>
      <c r="F26" s="936">
        <f t="shared" si="2"/>
        <v>16254</v>
      </c>
      <c r="G26" s="932"/>
      <c r="H26" s="934">
        <v>4102</v>
      </c>
      <c r="I26" s="935">
        <v>18.049016588199056</v>
      </c>
      <c r="J26" s="936">
        <v>3259</v>
      </c>
      <c r="K26" s="932"/>
      <c r="L26" s="934">
        <v>8243</v>
      </c>
      <c r="M26" s="935">
        <v>36.269635235622829</v>
      </c>
      <c r="N26" s="936">
        <v>6238</v>
      </c>
      <c r="O26" s="932"/>
      <c r="P26" s="934">
        <v>10382</v>
      </c>
      <c r="Q26" s="935">
        <v>45.681348176178119</v>
      </c>
      <c r="R26" s="936">
        <v>6757</v>
      </c>
    </row>
    <row r="27" spans="1:19" s="331" customFormat="1" ht="18" customHeight="1" x14ac:dyDescent="0.2">
      <c r="B27" s="933" t="s">
        <v>45</v>
      </c>
      <c r="C27" s="932"/>
      <c r="D27" s="934">
        <f t="shared" si="1"/>
        <v>98353</v>
      </c>
      <c r="E27" s="935">
        <f t="shared" si="0"/>
        <v>4.8499710785839003</v>
      </c>
      <c r="F27" s="936">
        <f t="shared" si="2"/>
        <v>69516</v>
      </c>
      <c r="G27" s="932"/>
      <c r="H27" s="934">
        <v>23973</v>
      </c>
      <c r="I27" s="935">
        <v>24.374447144469411</v>
      </c>
      <c r="J27" s="936">
        <v>17224</v>
      </c>
      <c r="K27" s="932"/>
      <c r="L27" s="934">
        <v>34228</v>
      </c>
      <c r="M27" s="935">
        <v>34.801175358148711</v>
      </c>
      <c r="N27" s="936">
        <v>23456</v>
      </c>
      <c r="O27" s="932"/>
      <c r="P27" s="934">
        <v>40152</v>
      </c>
      <c r="Q27" s="935">
        <v>40.824377497381882</v>
      </c>
      <c r="R27" s="936">
        <v>28836</v>
      </c>
    </row>
    <row r="28" spans="1:19" s="331" customFormat="1" ht="18" customHeight="1" x14ac:dyDescent="0.2">
      <c r="B28" s="933" t="s">
        <v>46</v>
      </c>
      <c r="C28" s="932"/>
      <c r="D28" s="934">
        <f t="shared" si="1"/>
        <v>14118</v>
      </c>
      <c r="E28" s="935">
        <f t="shared" si="0"/>
        <v>0.69618508522818334</v>
      </c>
      <c r="F28" s="936">
        <f t="shared" si="2"/>
        <v>9265</v>
      </c>
      <c r="G28" s="932"/>
      <c r="H28" s="934">
        <v>3683</v>
      </c>
      <c r="I28" s="935">
        <v>26.08726448505454</v>
      </c>
      <c r="J28" s="936">
        <v>2345</v>
      </c>
      <c r="K28" s="932"/>
      <c r="L28" s="934">
        <v>6324</v>
      </c>
      <c r="M28" s="935">
        <v>44.793880152996174</v>
      </c>
      <c r="N28" s="936">
        <v>4020</v>
      </c>
      <c r="O28" s="932"/>
      <c r="P28" s="934">
        <v>4111</v>
      </c>
      <c r="Q28" s="935">
        <v>29.118855361949286</v>
      </c>
      <c r="R28" s="936">
        <v>2900</v>
      </c>
    </row>
    <row r="29" spans="1:19" s="331" customFormat="1" ht="18" customHeight="1" x14ac:dyDescent="0.2">
      <c r="B29" s="954" t="s">
        <v>1</v>
      </c>
      <c r="C29" s="932"/>
      <c r="D29" s="948">
        <f t="shared" si="1"/>
        <v>4871</v>
      </c>
      <c r="E29" s="935">
        <f t="shared" si="0"/>
        <v>0.2401981548481712</v>
      </c>
      <c r="F29" s="950">
        <f t="shared" si="2"/>
        <v>3640</v>
      </c>
      <c r="G29" s="932"/>
      <c r="H29" s="934">
        <v>1543</v>
      </c>
      <c r="I29" s="951">
        <v>31.677273660439337</v>
      </c>
      <c r="J29" s="936">
        <v>1199</v>
      </c>
      <c r="K29" s="932"/>
      <c r="L29" s="948">
        <v>1772</v>
      </c>
      <c r="M29" s="951">
        <v>36.37856702935742</v>
      </c>
      <c r="N29" s="950">
        <v>1322</v>
      </c>
      <c r="O29" s="932"/>
      <c r="P29" s="948">
        <v>1556</v>
      </c>
      <c r="Q29" s="951">
        <v>31.944159310203247</v>
      </c>
      <c r="R29" s="936">
        <v>1119</v>
      </c>
    </row>
    <row r="30" spans="1:19" s="319" customFormat="1" ht="18" customHeight="1" x14ac:dyDescent="0.2">
      <c r="B30" s="1280" t="s">
        <v>0</v>
      </c>
      <c r="C30" s="1281"/>
      <c r="D30" s="1282">
        <f>SUM(D12:D29)</f>
        <v>2027909</v>
      </c>
      <c r="E30" s="1283">
        <f>D30/D$30*100</f>
        <v>100</v>
      </c>
      <c r="F30" s="1284">
        <f>SUM(F12:F29)</f>
        <v>1466080</v>
      </c>
      <c r="G30" s="1285"/>
      <c r="H30" s="1286">
        <f>SUM(H12:H29)</f>
        <v>552297</v>
      </c>
      <c r="I30" s="1287">
        <f t="shared" ref="I30" si="3">H30/$D30*100</f>
        <v>27.234801956103556</v>
      </c>
      <c r="J30" s="1286">
        <f>SUM(J12:J29)</f>
        <v>409233</v>
      </c>
      <c r="K30" s="1285"/>
      <c r="L30" s="1286">
        <f>SUM(L12:L29)</f>
        <v>785183</v>
      </c>
      <c r="M30" s="1288">
        <f t="shared" ref="M30" si="4">L30/$D30*100</f>
        <v>38.718847837846766</v>
      </c>
      <c r="N30" s="1284">
        <f>SUM(N12:N29)</f>
        <v>561990</v>
      </c>
      <c r="O30" s="1285"/>
      <c r="P30" s="1289">
        <f>SUM(P12:P29)</f>
        <v>690429</v>
      </c>
      <c r="Q30" s="1290">
        <f t="shared" ref="Q30" si="5">P30/$D30*100</f>
        <v>34.046350206049681</v>
      </c>
      <c r="R30" s="1286">
        <f>SUM(R12:R29)</f>
        <v>494857</v>
      </c>
      <c r="S30" s="1121"/>
    </row>
    <row r="31" spans="1:19" s="328" customFormat="1" ht="6.75" customHeight="1" x14ac:dyDescent="0.2">
      <c r="B31" s="1589"/>
      <c r="C31" s="1589"/>
      <c r="D31" s="1589"/>
      <c r="E31" s="1589"/>
      <c r="F31" s="949"/>
      <c r="G31" s="781"/>
      <c r="H31" s="952"/>
      <c r="J31" s="953"/>
      <c r="N31" s="952"/>
    </row>
    <row r="32" spans="1:19" ht="24.75" customHeight="1" x14ac:dyDescent="0.25">
      <c r="B32" s="1585" t="s">
        <v>78</v>
      </c>
      <c r="C32" s="1585"/>
      <c r="D32" s="1585"/>
      <c r="E32" s="1585"/>
      <c r="F32" s="1585"/>
      <c r="G32" s="1585"/>
      <c r="H32" s="1585"/>
      <c r="I32" s="1585"/>
      <c r="J32" s="1585"/>
      <c r="K32" s="1585"/>
      <c r="L32" s="1585"/>
      <c r="M32" s="1585"/>
      <c r="N32" s="1585"/>
      <c r="O32" s="1585"/>
      <c r="P32" s="1585"/>
      <c r="Q32" s="1585"/>
      <c r="R32" s="1585"/>
    </row>
    <row r="33" spans="2:12" x14ac:dyDescent="0.25">
      <c r="H33" s="937"/>
      <c r="L33" s="937"/>
    </row>
    <row r="34" spans="2:12" x14ac:dyDescent="0.25">
      <c r="B34" s="937"/>
      <c r="L34" s="937"/>
    </row>
  </sheetData>
  <mergeCells count="15">
    <mergeCell ref="B2:E2"/>
    <mergeCell ref="H2:Q2"/>
    <mergeCell ref="B5:Q5"/>
    <mergeCell ref="B7:B10"/>
    <mergeCell ref="D7:F8"/>
    <mergeCell ref="D9:E9"/>
    <mergeCell ref="B4:R4"/>
    <mergeCell ref="H7:J8"/>
    <mergeCell ref="L7:N8"/>
    <mergeCell ref="P7:R8"/>
    <mergeCell ref="B32:R32"/>
    <mergeCell ref="H9:I9"/>
    <mergeCell ref="L9:M9"/>
    <mergeCell ref="P9:Q9"/>
    <mergeCell ref="B31:E31"/>
  </mergeCells>
  <printOptions horizontalCentered="1"/>
  <pageMargins left="0" right="0" top="0.43307086614173229" bottom="0.43307086614173229" header="0" footer="0"/>
  <pageSetup paperSize="9" orientation="landscape" r:id="rId1"/>
  <headerFooter alignWithMargins="0"/>
  <colBreaks count="1" manualBreakCount="1">
    <brk id="19"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58">
    <pageSetUpPr fitToPage="1"/>
  </sheetPr>
  <dimension ref="A1:V33"/>
  <sheetViews>
    <sheetView zoomScaleNormal="100" workbookViewId="0"/>
  </sheetViews>
  <sheetFormatPr baseColWidth="10" defaultColWidth="11.42578125" defaultRowHeight="15" x14ac:dyDescent="0.25"/>
  <cols>
    <col min="1" max="1" width="1" style="750" customWidth="1"/>
    <col min="2" max="2" width="30.28515625" style="750" customWidth="1"/>
    <col min="3" max="3" width="0.85546875" style="750" customWidth="1"/>
    <col min="4" max="4" width="10.140625" style="750" customWidth="1"/>
    <col min="5" max="5" width="8.140625" style="750" customWidth="1"/>
    <col min="6" max="6" width="0.85546875" style="750" customWidth="1"/>
    <col min="7" max="7" width="10" style="750" customWidth="1"/>
    <col min="8" max="8" width="7.140625" style="750" customWidth="1"/>
    <col min="9" max="10" width="8" style="750" customWidth="1"/>
    <col min="11" max="11" width="0.7109375" style="750" customWidth="1"/>
    <col min="12" max="12" width="10.140625" style="750" customWidth="1"/>
    <col min="13" max="15" width="8" style="750" customWidth="1"/>
    <col min="16" max="16" width="0.5703125" style="750" customWidth="1"/>
    <col min="17" max="17" width="9" style="750" customWidth="1"/>
    <col min="18" max="18" width="7.42578125" style="750" customWidth="1"/>
    <col min="19" max="19" width="8" style="750" customWidth="1"/>
    <col min="20" max="20" width="8.85546875" style="750" customWidth="1"/>
    <col min="21" max="21" width="7.5703125" style="750" customWidth="1"/>
    <col min="22" max="22" width="8.28515625" style="750" customWidth="1"/>
    <col min="23" max="23" width="8.85546875" style="750" customWidth="1"/>
    <col min="24" max="16384" width="11.42578125" style="750"/>
  </cols>
  <sheetData>
    <row r="1" spans="1:22" ht="9.75" customHeight="1" x14ac:dyDescent="0.25">
      <c r="B1" s="750" t="s">
        <v>64</v>
      </c>
    </row>
    <row r="2" spans="1:22" s="343" customFormat="1" ht="49.5" customHeight="1" x14ac:dyDescent="0.25">
      <c r="B2" s="1376"/>
      <c r="C2" s="1376"/>
      <c r="D2" s="1376"/>
      <c r="E2" s="1376"/>
      <c r="F2" s="344"/>
      <c r="G2" s="1590"/>
      <c r="H2" s="1590"/>
      <c r="I2" s="1590"/>
      <c r="J2" s="1590"/>
      <c r="K2" s="1590"/>
      <c r="L2" s="1590"/>
      <c r="M2" s="1590"/>
      <c r="N2" s="1590"/>
      <c r="O2" s="1590"/>
      <c r="P2" s="1590"/>
      <c r="Q2" s="1590"/>
      <c r="R2" s="1590"/>
      <c r="T2" s="344"/>
    </row>
    <row r="3" spans="1:22" s="343" customFormat="1" ht="3" customHeight="1" x14ac:dyDescent="0.25">
      <c r="B3" s="344"/>
      <c r="C3" s="344"/>
      <c r="D3" s="344"/>
      <c r="E3" s="344"/>
      <c r="F3" s="344"/>
      <c r="L3" s="344"/>
      <c r="Q3" s="344"/>
      <c r="T3" s="344"/>
    </row>
    <row r="4" spans="1:22" s="345" customFormat="1" ht="15" customHeight="1" x14ac:dyDescent="0.2">
      <c r="B4" s="1414" t="s">
        <v>438</v>
      </c>
      <c r="C4" s="1414"/>
      <c r="D4" s="1414"/>
      <c r="E4" s="1414"/>
      <c r="F4" s="1414"/>
      <c r="G4" s="1414"/>
      <c r="H4" s="1414"/>
      <c r="I4" s="1414"/>
      <c r="J4" s="1414"/>
      <c r="K4" s="1414"/>
      <c r="L4" s="1414"/>
      <c r="M4" s="1414"/>
      <c r="N4" s="1414"/>
      <c r="O4" s="1414"/>
      <c r="P4" s="1414"/>
      <c r="Q4" s="1414"/>
      <c r="R4" s="1414"/>
      <c r="S4" s="1414"/>
      <c r="T4" s="1414"/>
      <c r="U4" s="926"/>
    </row>
    <row r="5" spans="1:22" s="345" customFormat="1" ht="15" customHeight="1" x14ac:dyDescent="0.2">
      <c r="B5" s="1415" t="str">
        <f>porsaad!$B$6</f>
        <v>Situación a 31 de julio de 2024</v>
      </c>
      <c r="C5" s="1415"/>
      <c r="D5" s="1415"/>
      <c r="E5" s="1415"/>
      <c r="F5" s="1415"/>
      <c r="G5" s="1415"/>
      <c r="H5" s="1415"/>
      <c r="I5" s="1415"/>
      <c r="J5" s="1415"/>
      <c r="K5" s="1415"/>
      <c r="L5" s="1415"/>
      <c r="M5" s="1415"/>
      <c r="N5" s="1415"/>
      <c r="O5" s="1415"/>
      <c r="P5" s="1415"/>
      <c r="Q5" s="1415"/>
      <c r="R5" s="1415"/>
      <c r="S5" s="1415"/>
      <c r="T5" s="1415"/>
      <c r="U5" s="927"/>
      <c r="V5" s="877"/>
    </row>
    <row r="6" spans="1:22" s="345" customFormat="1" ht="4.5" customHeight="1" x14ac:dyDescent="0.2"/>
    <row r="7" spans="1:22" s="322" customFormat="1" ht="15" customHeight="1" x14ac:dyDescent="0.2">
      <c r="A7" s="316"/>
      <c r="B7" s="1591" t="s">
        <v>12</v>
      </c>
      <c r="C7" s="922"/>
      <c r="D7" s="1603" t="s">
        <v>72</v>
      </c>
      <c r="E7" s="1596"/>
      <c r="F7" s="922"/>
      <c r="G7" s="1605" t="s">
        <v>31</v>
      </c>
      <c r="H7" s="1606"/>
      <c r="I7" s="1606"/>
      <c r="J7" s="1607"/>
      <c r="K7" s="923"/>
      <c r="L7" s="1605" t="s">
        <v>49</v>
      </c>
      <c r="M7" s="1606"/>
      <c r="N7" s="1606"/>
      <c r="O7" s="1607"/>
      <c r="P7" s="923"/>
      <c r="Q7" s="1605" t="s">
        <v>50</v>
      </c>
      <c r="R7" s="1606"/>
      <c r="S7" s="1606"/>
      <c r="T7" s="1607"/>
    </row>
    <row r="8" spans="1:22" s="322" customFormat="1" ht="35.25" customHeight="1" x14ac:dyDescent="0.2">
      <c r="A8" s="316"/>
      <c r="B8" s="1592"/>
      <c r="C8" s="922"/>
      <c r="D8" s="1604"/>
      <c r="E8" s="1599"/>
      <c r="F8" s="922"/>
      <c r="G8" s="1608" t="s">
        <v>69</v>
      </c>
      <c r="H8" s="1609"/>
      <c r="I8" s="1610" t="s">
        <v>287</v>
      </c>
      <c r="J8" s="1611"/>
      <c r="K8" s="959"/>
      <c r="L8" s="1612" t="s">
        <v>69</v>
      </c>
      <c r="M8" s="1613"/>
      <c r="N8" s="1610" t="s">
        <v>287</v>
      </c>
      <c r="O8" s="1611"/>
      <c r="P8" s="959"/>
      <c r="Q8" s="1612" t="s">
        <v>69</v>
      </c>
      <c r="R8" s="1613"/>
      <c r="S8" s="1610" t="s">
        <v>287</v>
      </c>
      <c r="T8" s="1611"/>
    </row>
    <row r="9" spans="1:22" s="322" customFormat="1" ht="29.25" customHeight="1" x14ac:dyDescent="0.2">
      <c r="A9" s="316"/>
      <c r="B9" s="1593"/>
      <c r="C9" s="941"/>
      <c r="D9" s="958" t="s">
        <v>9</v>
      </c>
      <c r="E9" s="938" t="s">
        <v>10</v>
      </c>
      <c r="F9" s="941"/>
      <c r="G9" s="946" t="s">
        <v>9</v>
      </c>
      <c r="H9" s="947" t="s">
        <v>71</v>
      </c>
      <c r="I9" s="958" t="s">
        <v>9</v>
      </c>
      <c r="J9" s="960" t="s">
        <v>130</v>
      </c>
      <c r="K9" s="941"/>
      <c r="L9" s="939" t="s">
        <v>9</v>
      </c>
      <c r="M9" s="940" t="s">
        <v>71</v>
      </c>
      <c r="N9" s="958" t="s">
        <v>9</v>
      </c>
      <c r="O9" s="960" t="s">
        <v>130</v>
      </c>
      <c r="P9" s="941"/>
      <c r="Q9" s="939" t="s">
        <v>9</v>
      </c>
      <c r="R9" s="940" t="s">
        <v>71</v>
      </c>
      <c r="S9" s="944" t="s">
        <v>9</v>
      </c>
      <c r="T9" s="960" t="s">
        <v>130</v>
      </c>
    </row>
    <row r="10" spans="1:22" s="322" customFormat="1" ht="6" customHeight="1" x14ac:dyDescent="0.2">
      <c r="A10" s="316"/>
      <c r="B10" s="925"/>
      <c r="C10" s="925"/>
      <c r="D10" s="925"/>
      <c r="E10" s="925"/>
      <c r="F10" s="925"/>
      <c r="G10" s="925"/>
      <c r="H10" s="925"/>
      <c r="I10" s="925"/>
      <c r="J10" s="925"/>
      <c r="K10" s="925"/>
      <c r="L10" s="925"/>
      <c r="M10" s="925"/>
      <c r="N10" s="925"/>
      <c r="O10" s="925"/>
      <c r="P10" s="925"/>
      <c r="Q10" s="925"/>
      <c r="R10" s="925"/>
    </row>
    <row r="11" spans="1:22" s="331" customFormat="1" ht="18" customHeight="1" x14ac:dyDescent="0.2">
      <c r="A11" s="330"/>
      <c r="B11" s="928" t="s">
        <v>8</v>
      </c>
      <c r="C11" s="932"/>
      <c r="D11" s="929">
        <f>G11+L11+Q11</f>
        <v>626</v>
      </c>
      <c r="E11" s="930">
        <f>D11/D$29*100</f>
        <v>0.85948870033226243</v>
      </c>
      <c r="F11" s="932"/>
      <c r="G11" s="929">
        <v>6</v>
      </c>
      <c r="H11" s="930">
        <v>0.95846645367412142</v>
      </c>
      <c r="I11" s="929">
        <v>4</v>
      </c>
      <c r="J11" s="930">
        <v>66.666666666666657</v>
      </c>
      <c r="K11" s="932"/>
      <c r="L11" s="929">
        <v>25</v>
      </c>
      <c r="M11" s="930">
        <v>3.9936102236421722</v>
      </c>
      <c r="N11" s="929">
        <v>20</v>
      </c>
      <c r="O11" s="930">
        <v>80</v>
      </c>
      <c r="P11" s="932"/>
      <c r="Q11" s="929">
        <v>595</v>
      </c>
      <c r="R11" s="930">
        <v>95.047923322683701</v>
      </c>
      <c r="S11" s="929">
        <v>406</v>
      </c>
      <c r="T11" s="930">
        <f>S11/Q11*100</f>
        <v>68.235294117647058</v>
      </c>
    </row>
    <row r="12" spans="1:22" s="331" customFormat="1" ht="18" customHeight="1" x14ac:dyDescent="0.2">
      <c r="A12" s="330"/>
      <c r="B12" s="933" t="s">
        <v>7</v>
      </c>
      <c r="C12" s="932"/>
      <c r="D12" s="934">
        <f t="shared" ref="D12:D28" si="0">G12+L12+Q12</f>
        <v>4262</v>
      </c>
      <c r="E12" s="935">
        <f t="shared" ref="E12:E29" si="1">D12/D$29*100</f>
        <v>5.8516626850097477</v>
      </c>
      <c r="F12" s="932"/>
      <c r="G12" s="934">
        <v>1995</v>
      </c>
      <c r="H12" s="935">
        <v>46.809009854528391</v>
      </c>
      <c r="I12" s="934">
        <v>3</v>
      </c>
      <c r="J12" s="935">
        <v>0.15037593984962408</v>
      </c>
      <c r="K12" s="932"/>
      <c r="L12" s="934">
        <v>1240</v>
      </c>
      <c r="M12" s="935">
        <v>29.094321914594083</v>
      </c>
      <c r="N12" s="934">
        <v>27</v>
      </c>
      <c r="O12" s="935">
        <v>2.1774193548387095</v>
      </c>
      <c r="P12" s="932"/>
      <c r="Q12" s="934">
        <v>1027</v>
      </c>
      <c r="R12" s="935">
        <v>24.096668230877523</v>
      </c>
      <c r="S12" s="934">
        <v>281</v>
      </c>
      <c r="T12" s="935">
        <f t="shared" ref="T12:T29" si="2">S12/Q12*100</f>
        <v>27.361246348588118</v>
      </c>
    </row>
    <row r="13" spans="1:22" s="331" customFormat="1" ht="18" customHeight="1" x14ac:dyDescent="0.2">
      <c r="A13" s="330"/>
      <c r="B13" s="933" t="s">
        <v>37</v>
      </c>
      <c r="C13" s="932"/>
      <c r="D13" s="934">
        <f t="shared" si="0"/>
        <v>7686</v>
      </c>
      <c r="E13" s="935">
        <f t="shared" si="1"/>
        <v>10.552763819095476</v>
      </c>
      <c r="F13" s="932"/>
      <c r="G13" s="934">
        <v>2344</v>
      </c>
      <c r="H13" s="935">
        <v>30.497007546187877</v>
      </c>
      <c r="I13" s="934">
        <v>6</v>
      </c>
      <c r="J13" s="935">
        <v>0.25597269624573377</v>
      </c>
      <c r="K13" s="932"/>
      <c r="L13" s="934">
        <v>2770</v>
      </c>
      <c r="M13" s="935">
        <v>36.039552432995052</v>
      </c>
      <c r="N13" s="934">
        <v>7</v>
      </c>
      <c r="O13" s="935">
        <v>0.25270758122743681</v>
      </c>
      <c r="P13" s="932"/>
      <c r="Q13" s="934">
        <v>2572</v>
      </c>
      <c r="R13" s="935">
        <v>33.463440020817067</v>
      </c>
      <c r="S13" s="934">
        <v>1743</v>
      </c>
      <c r="T13" s="935">
        <f t="shared" si="2"/>
        <v>67.768273716951782</v>
      </c>
    </row>
    <row r="14" spans="1:22" s="331" customFormat="1" ht="18" customHeight="1" x14ac:dyDescent="0.2">
      <c r="A14" s="330"/>
      <c r="B14" s="933" t="s">
        <v>38</v>
      </c>
      <c r="C14" s="932"/>
      <c r="D14" s="934">
        <f t="shared" si="0"/>
        <v>4781</v>
      </c>
      <c r="E14" s="935">
        <f t="shared" si="1"/>
        <v>6.5642419749018313</v>
      </c>
      <c r="F14" s="932"/>
      <c r="G14" s="934">
        <v>379</v>
      </c>
      <c r="H14" s="935">
        <v>7.9272118803597582</v>
      </c>
      <c r="I14" s="934">
        <v>12</v>
      </c>
      <c r="J14" s="935">
        <v>3.1662269129287601</v>
      </c>
      <c r="K14" s="932"/>
      <c r="L14" s="934">
        <v>1028</v>
      </c>
      <c r="M14" s="935">
        <v>21.501777870738341</v>
      </c>
      <c r="N14" s="934">
        <v>27</v>
      </c>
      <c r="O14" s="935">
        <v>2.6264591439688716</v>
      </c>
      <c r="P14" s="932"/>
      <c r="Q14" s="934">
        <v>3374</v>
      </c>
      <c r="R14" s="935">
        <v>70.571010248901899</v>
      </c>
      <c r="S14" s="934">
        <v>302</v>
      </c>
      <c r="T14" s="935">
        <f t="shared" si="2"/>
        <v>8.9508002371072912</v>
      </c>
    </row>
    <row r="15" spans="1:22" s="331" customFormat="1" ht="18" customHeight="1" x14ac:dyDescent="0.2">
      <c r="A15" s="330"/>
      <c r="B15" s="933" t="s">
        <v>6</v>
      </c>
      <c r="C15" s="932"/>
      <c r="D15" s="934">
        <f t="shared" si="0"/>
        <v>1892</v>
      </c>
      <c r="E15" s="935">
        <f t="shared" si="1"/>
        <v>2.5976878930169973</v>
      </c>
      <c r="F15" s="932"/>
      <c r="G15" s="934">
        <v>626</v>
      </c>
      <c r="H15" s="935">
        <v>33.086680761099366</v>
      </c>
      <c r="I15" s="934">
        <v>88</v>
      </c>
      <c r="J15" s="935">
        <v>14.057507987220447</v>
      </c>
      <c r="K15" s="932"/>
      <c r="L15" s="934">
        <v>597</v>
      </c>
      <c r="M15" s="935">
        <v>31.553911205073998</v>
      </c>
      <c r="N15" s="934">
        <v>112</v>
      </c>
      <c r="O15" s="935">
        <v>18.760469011725291</v>
      </c>
      <c r="P15" s="932"/>
      <c r="Q15" s="934">
        <v>669</v>
      </c>
      <c r="R15" s="935">
        <v>35.359408033826639</v>
      </c>
      <c r="S15" s="934">
        <v>168</v>
      </c>
      <c r="T15" s="935">
        <f t="shared" si="2"/>
        <v>25.112107623318387</v>
      </c>
    </row>
    <row r="16" spans="1:22" s="331" customFormat="1" ht="18" customHeight="1" x14ac:dyDescent="0.2">
      <c r="A16" s="330"/>
      <c r="B16" s="933" t="s">
        <v>5</v>
      </c>
      <c r="C16" s="932"/>
      <c r="D16" s="934">
        <f t="shared" si="0"/>
        <v>6773</v>
      </c>
      <c r="E16" s="935">
        <f t="shared" si="1"/>
        <v>9.2992283823489039</v>
      </c>
      <c r="F16" s="932"/>
      <c r="G16" s="934">
        <v>2636</v>
      </c>
      <c r="H16" s="935">
        <v>38.919238151483832</v>
      </c>
      <c r="I16" s="934">
        <v>0</v>
      </c>
      <c r="J16" s="935">
        <v>0</v>
      </c>
      <c r="K16" s="932"/>
      <c r="L16" s="934">
        <v>3394</v>
      </c>
      <c r="M16" s="935">
        <v>50.110733795954523</v>
      </c>
      <c r="N16" s="934">
        <v>0</v>
      </c>
      <c r="O16" s="935">
        <v>0</v>
      </c>
      <c r="P16" s="932"/>
      <c r="Q16" s="934">
        <v>743</v>
      </c>
      <c r="R16" s="935">
        <v>10.970028052561641</v>
      </c>
      <c r="S16" s="934">
        <v>107</v>
      </c>
      <c r="T16" s="935">
        <f t="shared" si="2"/>
        <v>14.401076716016151</v>
      </c>
    </row>
    <row r="17" spans="1:20" s="331" customFormat="1" ht="18" customHeight="1" x14ac:dyDescent="0.2">
      <c r="A17" s="330"/>
      <c r="B17" s="933" t="s">
        <v>4</v>
      </c>
      <c r="C17" s="932"/>
      <c r="D17" s="934">
        <f t="shared" si="0"/>
        <v>13635</v>
      </c>
      <c r="E17" s="935">
        <f t="shared" si="1"/>
        <v>18.720652442540572</v>
      </c>
      <c r="F17" s="932"/>
      <c r="G17" s="934">
        <v>5580</v>
      </c>
      <c r="H17" s="935">
        <v>40.924092409240927</v>
      </c>
      <c r="I17" s="934">
        <v>14</v>
      </c>
      <c r="J17" s="935">
        <v>0.25089605734767023</v>
      </c>
      <c r="K17" s="932"/>
      <c r="L17" s="934">
        <v>4539</v>
      </c>
      <c r="M17" s="935">
        <v>33.289328932893291</v>
      </c>
      <c r="N17" s="934">
        <v>41</v>
      </c>
      <c r="O17" s="935">
        <v>0.90328266137915847</v>
      </c>
      <c r="P17" s="932"/>
      <c r="Q17" s="934">
        <v>3516</v>
      </c>
      <c r="R17" s="935">
        <v>25.786578657865789</v>
      </c>
      <c r="S17" s="934">
        <v>51</v>
      </c>
      <c r="T17" s="935">
        <f t="shared" si="2"/>
        <v>1.4505119453924915</v>
      </c>
    </row>
    <row r="18" spans="1:20" s="331" customFormat="1" ht="18" customHeight="1" x14ac:dyDescent="0.2">
      <c r="A18" s="330"/>
      <c r="B18" s="933" t="s">
        <v>40</v>
      </c>
      <c r="C18" s="932"/>
      <c r="D18" s="934">
        <f t="shared" si="0"/>
        <v>9645</v>
      </c>
      <c r="E18" s="935">
        <f t="shared" si="1"/>
        <v>13.242441716780625</v>
      </c>
      <c r="F18" s="932"/>
      <c r="G18" s="934">
        <v>3003</v>
      </c>
      <c r="H18" s="935">
        <v>31.135303265940902</v>
      </c>
      <c r="I18" s="934">
        <v>251</v>
      </c>
      <c r="J18" s="935">
        <v>8.3583083583083582</v>
      </c>
      <c r="K18" s="932"/>
      <c r="L18" s="934">
        <v>2574</v>
      </c>
      <c r="M18" s="935">
        <v>26.687402799377917</v>
      </c>
      <c r="N18" s="934">
        <v>445</v>
      </c>
      <c r="O18" s="935">
        <v>17.288267288267289</v>
      </c>
      <c r="P18" s="932"/>
      <c r="Q18" s="934">
        <v>4068</v>
      </c>
      <c r="R18" s="935">
        <v>42.177293934681181</v>
      </c>
      <c r="S18" s="934">
        <v>1373</v>
      </c>
      <c r="T18" s="935">
        <f t="shared" si="2"/>
        <v>33.751229105211408</v>
      </c>
    </row>
    <row r="19" spans="1:20" s="331" customFormat="1" ht="18" customHeight="1" x14ac:dyDescent="0.2">
      <c r="A19" s="330"/>
      <c r="B19" s="933" t="s">
        <v>41</v>
      </c>
      <c r="C19" s="932"/>
      <c r="D19" s="934">
        <f t="shared" si="0"/>
        <v>17</v>
      </c>
      <c r="E19" s="935">
        <f t="shared" si="1"/>
        <v>2.334074745311256E-2</v>
      </c>
      <c r="F19" s="932"/>
      <c r="G19" s="934">
        <v>10</v>
      </c>
      <c r="H19" s="935">
        <v>58.82352941176471</v>
      </c>
      <c r="I19" s="934">
        <v>9</v>
      </c>
      <c r="J19" s="935">
        <v>90</v>
      </c>
      <c r="K19" s="932"/>
      <c r="L19" s="934">
        <v>5</v>
      </c>
      <c r="M19" s="935">
        <v>29.411764705882355</v>
      </c>
      <c r="N19" s="934">
        <v>5</v>
      </c>
      <c r="O19" s="935">
        <v>100</v>
      </c>
      <c r="P19" s="932"/>
      <c r="Q19" s="934">
        <v>2</v>
      </c>
      <c r="R19" s="935">
        <v>11.76470588235294</v>
      </c>
      <c r="S19" s="934">
        <v>2</v>
      </c>
      <c r="T19" s="935">
        <f t="shared" si="2"/>
        <v>100</v>
      </c>
    </row>
    <row r="20" spans="1:20" s="331" customFormat="1" ht="18" customHeight="1" x14ac:dyDescent="0.2">
      <c r="A20" s="330"/>
      <c r="B20" s="933" t="s">
        <v>3</v>
      </c>
      <c r="C20" s="932"/>
      <c r="D20" s="934">
        <f t="shared" si="0"/>
        <v>1585</v>
      </c>
      <c r="E20" s="935">
        <f t="shared" si="1"/>
        <v>2.1761814537166706</v>
      </c>
      <c r="F20" s="932"/>
      <c r="G20" s="934">
        <v>18</v>
      </c>
      <c r="H20" s="935">
        <v>1.1356466876971609</v>
      </c>
      <c r="I20" s="934">
        <v>1</v>
      </c>
      <c r="J20" s="935">
        <v>5.5555555555555554</v>
      </c>
      <c r="K20" s="932"/>
      <c r="L20" s="934">
        <v>307</v>
      </c>
      <c r="M20" s="935">
        <v>19.369085173501578</v>
      </c>
      <c r="N20" s="934">
        <v>70</v>
      </c>
      <c r="O20" s="935">
        <v>22.801302931596091</v>
      </c>
      <c r="P20" s="932"/>
      <c r="Q20" s="934">
        <v>1260</v>
      </c>
      <c r="R20" s="935">
        <v>79.495268138801265</v>
      </c>
      <c r="S20" s="934">
        <v>384</v>
      </c>
      <c r="T20" s="935">
        <f t="shared" si="2"/>
        <v>30.476190476190478</v>
      </c>
    </row>
    <row r="21" spans="1:20" s="331" customFormat="1" ht="18" customHeight="1" x14ac:dyDescent="0.2">
      <c r="A21" s="330"/>
      <c r="B21" s="933" t="s">
        <v>2</v>
      </c>
      <c r="C21" s="932"/>
      <c r="D21" s="934">
        <f t="shared" si="0"/>
        <v>1631</v>
      </c>
      <c r="E21" s="935">
        <f t="shared" si="1"/>
        <v>2.2393387703545051</v>
      </c>
      <c r="F21" s="932"/>
      <c r="G21" s="934">
        <v>351</v>
      </c>
      <c r="H21" s="935">
        <v>21.520539546290617</v>
      </c>
      <c r="I21" s="934">
        <v>51</v>
      </c>
      <c r="J21" s="935">
        <v>14.529914529914532</v>
      </c>
      <c r="K21" s="932"/>
      <c r="L21" s="934">
        <v>339</v>
      </c>
      <c r="M21" s="935">
        <v>20.784794604537094</v>
      </c>
      <c r="N21" s="934">
        <v>73</v>
      </c>
      <c r="O21" s="935">
        <v>21.533923303834808</v>
      </c>
      <c r="P21" s="932"/>
      <c r="Q21" s="934">
        <v>941</v>
      </c>
      <c r="R21" s="935">
        <v>57.694665849172289</v>
      </c>
      <c r="S21" s="934">
        <v>813</v>
      </c>
      <c r="T21" s="935">
        <f t="shared" si="2"/>
        <v>86.397449521785333</v>
      </c>
    </row>
    <row r="22" spans="1:20" s="331" customFormat="1" ht="18" customHeight="1" x14ac:dyDescent="0.2">
      <c r="A22" s="330"/>
      <c r="B22" s="933" t="s">
        <v>35</v>
      </c>
      <c r="C22" s="932"/>
      <c r="D22" s="934">
        <f t="shared" si="0"/>
        <v>6065</v>
      </c>
      <c r="E22" s="935">
        <f t="shared" si="1"/>
        <v>8.3271549001839809</v>
      </c>
      <c r="F22" s="932"/>
      <c r="G22" s="934">
        <v>1545</v>
      </c>
      <c r="H22" s="935">
        <v>25.474031327287715</v>
      </c>
      <c r="I22" s="934">
        <v>9</v>
      </c>
      <c r="J22" s="935">
        <v>0.58252427184466016</v>
      </c>
      <c r="K22" s="932"/>
      <c r="L22" s="934">
        <v>2220</v>
      </c>
      <c r="M22" s="935">
        <v>36.603462489694969</v>
      </c>
      <c r="N22" s="934">
        <v>79</v>
      </c>
      <c r="O22" s="935">
        <v>3.5585585585585582</v>
      </c>
      <c r="P22" s="932"/>
      <c r="Q22" s="934">
        <v>2300</v>
      </c>
      <c r="R22" s="935">
        <v>37.922506183017312</v>
      </c>
      <c r="S22" s="934">
        <v>193</v>
      </c>
      <c r="T22" s="935">
        <f t="shared" si="2"/>
        <v>8.391304347826086</v>
      </c>
    </row>
    <row r="23" spans="1:20" s="331" customFormat="1" ht="18" customHeight="1" x14ac:dyDescent="0.2">
      <c r="A23" s="330"/>
      <c r="B23" s="933" t="s">
        <v>42</v>
      </c>
      <c r="C23" s="932"/>
      <c r="D23" s="934">
        <f t="shared" si="0"/>
        <v>5509</v>
      </c>
      <c r="E23" s="935">
        <f t="shared" si="1"/>
        <v>7.5637751599527698</v>
      </c>
      <c r="F23" s="932"/>
      <c r="G23" s="934">
        <v>2181</v>
      </c>
      <c r="H23" s="935">
        <v>39.589762207297156</v>
      </c>
      <c r="I23" s="934">
        <v>10</v>
      </c>
      <c r="J23" s="935">
        <v>0.4585052728106373</v>
      </c>
      <c r="K23" s="932"/>
      <c r="L23" s="934">
        <v>2428</v>
      </c>
      <c r="M23" s="935">
        <v>44.07333454347431</v>
      </c>
      <c r="N23" s="934">
        <v>33</v>
      </c>
      <c r="O23" s="935">
        <v>1.3591433278418452</v>
      </c>
      <c r="P23" s="932"/>
      <c r="Q23" s="934">
        <v>900</v>
      </c>
      <c r="R23" s="935">
        <v>16.336903249228534</v>
      </c>
      <c r="S23" s="934">
        <v>87</v>
      </c>
      <c r="T23" s="935">
        <f t="shared" si="2"/>
        <v>9.6666666666666661</v>
      </c>
    </row>
    <row r="24" spans="1:20" s="331" customFormat="1" ht="18" customHeight="1" x14ac:dyDescent="0.2">
      <c r="A24" s="330">
        <v>47094</v>
      </c>
      <c r="B24" s="933" t="s">
        <v>43</v>
      </c>
      <c r="C24" s="932"/>
      <c r="D24" s="934">
        <f t="shared" si="0"/>
        <v>3687</v>
      </c>
      <c r="E24" s="935">
        <f t="shared" si="1"/>
        <v>5.0621962270368233</v>
      </c>
      <c r="F24" s="932"/>
      <c r="G24" s="934">
        <v>1326</v>
      </c>
      <c r="H24" s="935">
        <v>35.96419853539463</v>
      </c>
      <c r="I24" s="934">
        <v>30</v>
      </c>
      <c r="J24" s="935">
        <v>2.2624434389140271</v>
      </c>
      <c r="K24" s="932"/>
      <c r="L24" s="934">
        <v>1872</v>
      </c>
      <c r="M24" s="935">
        <v>50.772986167615954</v>
      </c>
      <c r="N24" s="934">
        <v>145</v>
      </c>
      <c r="O24" s="935">
        <v>7.7457264957264957</v>
      </c>
      <c r="P24" s="932"/>
      <c r="Q24" s="934">
        <v>489</v>
      </c>
      <c r="R24" s="935">
        <v>13.262815296989421</v>
      </c>
      <c r="S24" s="934">
        <v>65</v>
      </c>
      <c r="T24" s="935">
        <f t="shared" si="2"/>
        <v>13.292433537832309</v>
      </c>
    </row>
    <row r="25" spans="1:20" s="331" customFormat="1" ht="18" customHeight="1" x14ac:dyDescent="0.2">
      <c r="B25" s="933" t="s">
        <v>44</v>
      </c>
      <c r="C25" s="932"/>
      <c r="D25" s="934">
        <f t="shared" si="0"/>
        <v>2175</v>
      </c>
      <c r="E25" s="935">
        <f t="shared" si="1"/>
        <v>2.9862426888541065</v>
      </c>
      <c r="F25" s="932"/>
      <c r="G25" s="934">
        <v>298</v>
      </c>
      <c r="H25" s="935">
        <v>13.701149425287356</v>
      </c>
      <c r="I25" s="934">
        <v>8</v>
      </c>
      <c r="J25" s="935">
        <v>2.6845637583892619</v>
      </c>
      <c r="K25" s="932"/>
      <c r="L25" s="934">
        <v>569</v>
      </c>
      <c r="M25" s="935">
        <v>26.160919540229887</v>
      </c>
      <c r="N25" s="934">
        <v>20</v>
      </c>
      <c r="O25" s="935">
        <v>3.5149384885764503</v>
      </c>
      <c r="P25" s="932"/>
      <c r="Q25" s="934">
        <v>1308</v>
      </c>
      <c r="R25" s="935">
        <v>60.137931034482762</v>
      </c>
      <c r="S25" s="934">
        <v>308</v>
      </c>
      <c r="T25" s="935">
        <f t="shared" si="2"/>
        <v>23.547400611620795</v>
      </c>
    </row>
    <row r="26" spans="1:20" s="331" customFormat="1" ht="18" customHeight="1" x14ac:dyDescent="0.2">
      <c r="B26" s="933" t="s">
        <v>45</v>
      </c>
      <c r="C26" s="932"/>
      <c r="D26" s="934">
        <f t="shared" si="0"/>
        <v>1083</v>
      </c>
      <c r="E26" s="935">
        <f t="shared" si="1"/>
        <v>1.4869429112777</v>
      </c>
      <c r="F26" s="932"/>
      <c r="G26" s="934">
        <v>257</v>
      </c>
      <c r="H26" s="935">
        <v>23.730378578024009</v>
      </c>
      <c r="I26" s="934">
        <v>14</v>
      </c>
      <c r="J26" s="935">
        <v>5.4474708171206228</v>
      </c>
      <c r="K26" s="932"/>
      <c r="L26" s="934">
        <v>454</v>
      </c>
      <c r="M26" s="935">
        <v>41.920590951061868</v>
      </c>
      <c r="N26" s="934">
        <v>28</v>
      </c>
      <c r="O26" s="935">
        <v>6.1674008810572687</v>
      </c>
      <c r="P26" s="932"/>
      <c r="Q26" s="934">
        <v>372</v>
      </c>
      <c r="R26" s="935">
        <v>34.34903047091413</v>
      </c>
      <c r="S26" s="934">
        <v>18</v>
      </c>
      <c r="T26" s="935">
        <f t="shared" si="2"/>
        <v>4.838709677419355</v>
      </c>
    </row>
    <row r="27" spans="1:20" s="331" customFormat="1" ht="18" customHeight="1" x14ac:dyDescent="0.2">
      <c r="B27" s="933" t="s">
        <v>46</v>
      </c>
      <c r="C27" s="932"/>
      <c r="D27" s="934">
        <f t="shared" si="0"/>
        <v>1106</v>
      </c>
      <c r="E27" s="935">
        <f t="shared" si="1"/>
        <v>1.518521569596617</v>
      </c>
      <c r="F27" s="932"/>
      <c r="G27" s="934">
        <v>371</v>
      </c>
      <c r="H27" s="935">
        <v>33.544303797468359</v>
      </c>
      <c r="I27" s="934">
        <v>13</v>
      </c>
      <c r="J27" s="935">
        <v>3.5040431266846364</v>
      </c>
      <c r="K27" s="932"/>
      <c r="L27" s="934">
        <v>568</v>
      </c>
      <c r="M27" s="935">
        <v>51.356238698010849</v>
      </c>
      <c r="N27" s="934">
        <v>24</v>
      </c>
      <c r="O27" s="935">
        <v>4.225352112676056</v>
      </c>
      <c r="P27" s="932"/>
      <c r="Q27" s="934">
        <v>167</v>
      </c>
      <c r="R27" s="935">
        <v>15.099457504520796</v>
      </c>
      <c r="S27" s="934">
        <v>16</v>
      </c>
      <c r="T27" s="935">
        <f t="shared" si="2"/>
        <v>9.5808383233532943</v>
      </c>
    </row>
    <row r="28" spans="1:20" s="331" customFormat="1" ht="18" customHeight="1" x14ac:dyDescent="0.2">
      <c r="B28" s="955" t="s">
        <v>1</v>
      </c>
      <c r="C28" s="932"/>
      <c r="D28" s="956">
        <f t="shared" si="0"/>
        <v>676</v>
      </c>
      <c r="E28" s="957">
        <f t="shared" si="1"/>
        <v>0.92813795754729933</v>
      </c>
      <c r="F28" s="932"/>
      <c r="G28" s="956">
        <v>178</v>
      </c>
      <c r="H28" s="957">
        <v>26.331360946745562</v>
      </c>
      <c r="I28" s="956">
        <v>16</v>
      </c>
      <c r="J28" s="957">
        <v>8.9887640449438209</v>
      </c>
      <c r="K28" s="932"/>
      <c r="L28" s="956">
        <v>236</v>
      </c>
      <c r="M28" s="957">
        <v>34.911242603550299</v>
      </c>
      <c r="N28" s="956">
        <v>26</v>
      </c>
      <c r="O28" s="957">
        <v>11.016949152542372</v>
      </c>
      <c r="P28" s="932"/>
      <c r="Q28" s="956">
        <v>262</v>
      </c>
      <c r="R28" s="957">
        <v>38.757396449704139</v>
      </c>
      <c r="S28" s="956">
        <v>45</v>
      </c>
      <c r="T28" s="957">
        <f t="shared" si="2"/>
        <v>17.175572519083971</v>
      </c>
    </row>
    <row r="29" spans="1:20" s="319" customFormat="1" ht="18" customHeight="1" x14ac:dyDescent="0.2">
      <c r="B29" s="1291" t="s">
        <v>0</v>
      </c>
      <c r="C29" s="1284"/>
      <c r="D29" s="1292">
        <f>SUM(D11:D28)</f>
        <v>72834</v>
      </c>
      <c r="E29" s="1293">
        <f t="shared" si="1"/>
        <v>100</v>
      </c>
      <c r="F29" s="1284"/>
      <c r="G29" s="1292">
        <f>SUM(G11:G28)</f>
        <v>23104</v>
      </c>
      <c r="H29" s="1293">
        <f t="shared" ref="H29" si="3">G29/$D29*100</f>
        <v>31.721448773924266</v>
      </c>
      <c r="I29" s="1292">
        <f>SUM(I11:I28)</f>
        <v>539</v>
      </c>
      <c r="J29" s="1293">
        <f t="shared" ref="J29" si="4">I29/G29*100</f>
        <v>2.3329293628808863</v>
      </c>
      <c r="K29" s="1284"/>
      <c r="L29" s="1292">
        <f>SUM(L11:L28)</f>
        <v>25165</v>
      </c>
      <c r="M29" s="1293">
        <f t="shared" ref="M29" si="5">L29/$D29*100</f>
        <v>34.551171156328088</v>
      </c>
      <c r="N29" s="1292">
        <f>SUM(N11:N28)</f>
        <v>1182</v>
      </c>
      <c r="O29" s="1293">
        <f t="shared" ref="O29" si="6">N29/L29*100</f>
        <v>4.6969998013113452</v>
      </c>
      <c r="P29" s="1284"/>
      <c r="Q29" s="1292">
        <f>SUM(Q11:Q28)</f>
        <v>24565</v>
      </c>
      <c r="R29" s="1293">
        <f t="shared" ref="R29" si="7">Q29/$D29*100</f>
        <v>33.727380069747646</v>
      </c>
      <c r="S29" s="1292">
        <f>SUM(S11:S28)</f>
        <v>6362</v>
      </c>
      <c r="T29" s="1293">
        <f t="shared" si="2"/>
        <v>25.898636271117443</v>
      </c>
    </row>
    <row r="30" spans="1:20" s="328" customFormat="1" ht="6.75" customHeight="1" x14ac:dyDescent="0.2">
      <c r="B30" s="1601"/>
      <c r="C30" s="1601"/>
      <c r="D30" s="1601"/>
      <c r="E30" s="1601"/>
      <c r="F30" s="781"/>
    </row>
    <row r="31" spans="1:20" x14ac:dyDescent="0.25">
      <c r="B31" s="1602"/>
      <c r="C31" s="1602"/>
      <c r="D31" s="1602"/>
      <c r="E31" s="1602"/>
      <c r="F31" s="1602"/>
      <c r="G31" s="1602"/>
      <c r="H31" s="1602"/>
      <c r="I31" s="1602"/>
      <c r="J31" s="1602"/>
      <c r="K31" s="1602"/>
      <c r="L31" s="1602"/>
      <c r="M31" s="1602"/>
      <c r="N31" s="1602"/>
      <c r="O31" s="1602"/>
      <c r="P31" s="1602"/>
      <c r="Q31" s="1602"/>
      <c r="R31" s="1602"/>
    </row>
    <row r="32" spans="1:20" x14ac:dyDescent="0.25">
      <c r="G32" s="937"/>
      <c r="L32" s="937"/>
    </row>
    <row r="33" spans="2:12" x14ac:dyDescent="0.25">
      <c r="B33" s="937"/>
      <c r="L33" s="937"/>
    </row>
  </sheetData>
  <mergeCells count="17">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 ref="S8:T8"/>
    <mergeCell ref="B4:T4"/>
  </mergeCells>
  <printOptions horizontalCentered="1"/>
  <pageMargins left="0" right="0" top="0.43307086614173229" bottom="0.43307086614173229" header="0" footer="0"/>
  <pageSetup paperSize="9" scale="96"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59">
    <pageSetUpPr fitToPage="1"/>
  </sheetPr>
  <dimension ref="A1:V33"/>
  <sheetViews>
    <sheetView zoomScaleNormal="100" workbookViewId="0"/>
  </sheetViews>
  <sheetFormatPr baseColWidth="10" defaultColWidth="11.42578125" defaultRowHeight="15" x14ac:dyDescent="0.25"/>
  <cols>
    <col min="1" max="1" width="1" style="750" customWidth="1"/>
    <col min="2" max="2" width="30.28515625" style="750" customWidth="1"/>
    <col min="3" max="3" width="0.85546875" style="750" customWidth="1"/>
    <col min="4" max="4" width="10.140625" style="750" customWidth="1"/>
    <col min="5" max="5" width="8.140625" style="750" customWidth="1"/>
    <col min="6" max="6" width="0.85546875" style="750" customWidth="1"/>
    <col min="7" max="7" width="10" style="750" customWidth="1"/>
    <col min="8" max="8" width="7.140625" style="750" customWidth="1"/>
    <col min="9" max="10" width="8" style="750" customWidth="1"/>
    <col min="11" max="11" width="0.7109375" style="750" customWidth="1"/>
    <col min="12" max="12" width="10.140625" style="750" customWidth="1"/>
    <col min="13" max="15" width="8" style="750" customWidth="1"/>
    <col min="16" max="16" width="0.5703125" style="750" customWidth="1"/>
    <col min="17" max="17" width="9" style="750" customWidth="1"/>
    <col min="18" max="18" width="7.42578125" style="750" customWidth="1"/>
    <col min="19" max="19" width="8" style="750" customWidth="1"/>
    <col min="20" max="20" width="8.85546875" style="750" customWidth="1"/>
    <col min="21" max="21" width="7.5703125" style="750" customWidth="1"/>
    <col min="22" max="22" width="8.28515625" style="750" customWidth="1"/>
    <col min="23" max="23" width="8.85546875" style="750" customWidth="1"/>
    <col min="24" max="16384" width="11.42578125" style="750"/>
  </cols>
  <sheetData>
    <row r="1" spans="1:22" ht="9.75" customHeight="1" x14ac:dyDescent="0.25">
      <c r="B1" s="750" t="s">
        <v>55</v>
      </c>
    </row>
    <row r="2" spans="1:22" s="343" customFormat="1" ht="49.5" customHeight="1" x14ac:dyDescent="0.25">
      <c r="B2" s="1376"/>
      <c r="C2" s="1376"/>
      <c r="D2" s="1376"/>
      <c r="E2" s="1376"/>
      <c r="F2" s="344"/>
      <c r="G2" s="1590"/>
      <c r="H2" s="1590"/>
      <c r="I2" s="1590"/>
      <c r="J2" s="1590"/>
      <c r="K2" s="1590"/>
      <c r="L2" s="1590"/>
      <c r="M2" s="1590"/>
      <c r="N2" s="1590"/>
      <c r="O2" s="1590"/>
      <c r="P2" s="1590"/>
      <c r="Q2" s="1590"/>
      <c r="R2" s="1590"/>
      <c r="T2" s="344"/>
    </row>
    <row r="3" spans="1:22" s="343" customFormat="1" ht="3" customHeight="1" x14ac:dyDescent="0.25">
      <c r="B3" s="344"/>
      <c r="C3" s="344"/>
      <c r="D3" s="344"/>
      <c r="E3" s="344"/>
      <c r="F3" s="344"/>
      <c r="L3" s="344"/>
      <c r="Q3" s="344"/>
      <c r="T3" s="344"/>
    </row>
    <row r="4" spans="1:22" s="345" customFormat="1" ht="15" customHeight="1" x14ac:dyDescent="0.2">
      <c r="B4" s="1414" t="s">
        <v>437</v>
      </c>
      <c r="C4" s="1414"/>
      <c r="D4" s="1414"/>
      <c r="E4" s="1414"/>
      <c r="F4" s="1414"/>
      <c r="G4" s="1414"/>
      <c r="H4" s="1414"/>
      <c r="I4" s="1414"/>
      <c r="J4" s="1414"/>
      <c r="K4" s="1414"/>
      <c r="L4" s="1414"/>
      <c r="M4" s="1414"/>
      <c r="N4" s="1414"/>
      <c r="O4" s="1414"/>
      <c r="P4" s="1414"/>
      <c r="Q4" s="1414"/>
      <c r="R4" s="1414"/>
      <c r="S4" s="1414"/>
      <c r="T4" s="1414"/>
      <c r="U4" s="926"/>
    </row>
    <row r="5" spans="1:22" s="345" customFormat="1" ht="15" customHeight="1" x14ac:dyDescent="0.2">
      <c r="B5" s="1415" t="str">
        <f>porsaad!$B$6</f>
        <v>Situación a 31 de julio de 2024</v>
      </c>
      <c r="C5" s="1415"/>
      <c r="D5" s="1415"/>
      <c r="E5" s="1415"/>
      <c r="F5" s="1415"/>
      <c r="G5" s="1415"/>
      <c r="H5" s="1415"/>
      <c r="I5" s="1415"/>
      <c r="J5" s="1415"/>
      <c r="K5" s="1415"/>
      <c r="L5" s="1415"/>
      <c r="M5" s="1415"/>
      <c r="N5" s="1415"/>
      <c r="O5" s="1415"/>
      <c r="P5" s="1415"/>
      <c r="Q5" s="1415"/>
      <c r="R5" s="1415"/>
      <c r="S5" s="1415"/>
      <c r="T5" s="1415"/>
      <c r="U5" s="927"/>
      <c r="V5" s="877"/>
    </row>
    <row r="6" spans="1:22" s="345" customFormat="1" ht="4.5" customHeight="1" x14ac:dyDescent="0.2"/>
    <row r="7" spans="1:22" s="322" customFormat="1" ht="15" customHeight="1" x14ac:dyDescent="0.2">
      <c r="A7" s="316"/>
      <c r="B7" s="1591" t="s">
        <v>12</v>
      </c>
      <c r="C7" s="922"/>
      <c r="D7" s="1603" t="s">
        <v>73</v>
      </c>
      <c r="E7" s="1596"/>
      <c r="F7" s="922"/>
      <c r="G7" s="1605" t="s">
        <v>31</v>
      </c>
      <c r="H7" s="1606"/>
      <c r="I7" s="1606"/>
      <c r="J7" s="1607"/>
      <c r="K7" s="923"/>
      <c r="L7" s="1605" t="s">
        <v>49</v>
      </c>
      <c r="M7" s="1606"/>
      <c r="N7" s="1606"/>
      <c r="O7" s="1607"/>
      <c r="P7" s="923"/>
      <c r="Q7" s="1605" t="s">
        <v>50</v>
      </c>
      <c r="R7" s="1606"/>
      <c r="S7" s="1606"/>
      <c r="T7" s="1607"/>
    </row>
    <row r="8" spans="1:22" s="322" customFormat="1" ht="35.25" customHeight="1" x14ac:dyDescent="0.2">
      <c r="A8" s="316"/>
      <c r="B8" s="1592"/>
      <c r="C8" s="922"/>
      <c r="D8" s="1604"/>
      <c r="E8" s="1599"/>
      <c r="F8" s="922"/>
      <c r="G8" s="1608" t="s">
        <v>69</v>
      </c>
      <c r="H8" s="1609"/>
      <c r="I8" s="1610" t="s">
        <v>129</v>
      </c>
      <c r="J8" s="1611"/>
      <c r="K8" s="959"/>
      <c r="L8" s="1612" t="s">
        <v>69</v>
      </c>
      <c r="M8" s="1613"/>
      <c r="N8" s="1610" t="s">
        <v>129</v>
      </c>
      <c r="O8" s="1611"/>
      <c r="P8" s="959"/>
      <c r="Q8" s="1612" t="s">
        <v>69</v>
      </c>
      <c r="R8" s="1613"/>
      <c r="S8" s="1610" t="s">
        <v>129</v>
      </c>
      <c r="T8" s="1611"/>
    </row>
    <row r="9" spans="1:22" s="322" customFormat="1" ht="29.25" customHeight="1" x14ac:dyDescent="0.2">
      <c r="A9" s="316"/>
      <c r="B9" s="1593"/>
      <c r="C9" s="941"/>
      <c r="D9" s="958" t="s">
        <v>9</v>
      </c>
      <c r="E9" s="938" t="s">
        <v>10</v>
      </c>
      <c r="F9" s="941"/>
      <c r="G9" s="946" t="s">
        <v>9</v>
      </c>
      <c r="H9" s="947" t="s">
        <v>71</v>
      </c>
      <c r="I9" s="958" t="s">
        <v>9</v>
      </c>
      <c r="J9" s="960" t="s">
        <v>130</v>
      </c>
      <c r="K9" s="941"/>
      <c r="L9" s="939" t="s">
        <v>9</v>
      </c>
      <c r="M9" s="940" t="s">
        <v>71</v>
      </c>
      <c r="N9" s="958" t="s">
        <v>9</v>
      </c>
      <c r="O9" s="960" t="s">
        <v>130</v>
      </c>
      <c r="P9" s="941"/>
      <c r="Q9" s="939" t="s">
        <v>9</v>
      </c>
      <c r="R9" s="940" t="s">
        <v>71</v>
      </c>
      <c r="S9" s="944" t="s">
        <v>9</v>
      </c>
      <c r="T9" s="960" t="s">
        <v>130</v>
      </c>
    </row>
    <row r="10" spans="1:22" s="322" customFormat="1" ht="6" customHeight="1" x14ac:dyDescent="0.2">
      <c r="A10" s="316"/>
      <c r="B10" s="925"/>
      <c r="C10" s="925"/>
      <c r="D10" s="925"/>
      <c r="E10" s="925"/>
      <c r="F10" s="925"/>
      <c r="G10" s="925"/>
      <c r="H10" s="925"/>
      <c r="I10" s="925"/>
      <c r="J10" s="925"/>
      <c r="K10" s="925"/>
      <c r="L10" s="925"/>
      <c r="M10" s="925"/>
      <c r="N10" s="925"/>
      <c r="O10" s="925"/>
      <c r="P10" s="925"/>
      <c r="Q10" s="925"/>
      <c r="R10" s="925"/>
    </row>
    <row r="11" spans="1:22" s="331" customFormat="1" ht="18" customHeight="1" x14ac:dyDescent="0.2">
      <c r="A11" s="330"/>
      <c r="B11" s="928" t="s">
        <v>8</v>
      </c>
      <c r="C11" s="932"/>
      <c r="D11" s="929">
        <f>G11+L11+Q11</f>
        <v>134750</v>
      </c>
      <c r="E11" s="930">
        <f>D11/D$29*100</f>
        <v>27.271752131649198</v>
      </c>
      <c r="F11" s="932"/>
      <c r="G11" s="929">
        <v>26632</v>
      </c>
      <c r="H11" s="930">
        <v>19.764007421150279</v>
      </c>
      <c r="I11" s="929">
        <v>194</v>
      </c>
      <c r="J11" s="930">
        <v>0.72844698107539807</v>
      </c>
      <c r="K11" s="932"/>
      <c r="L11" s="929">
        <v>59074</v>
      </c>
      <c r="M11" s="930">
        <v>43.839703153988872</v>
      </c>
      <c r="N11" s="929">
        <v>565</v>
      </c>
      <c r="O11" s="930">
        <v>0.95642753157057248</v>
      </c>
      <c r="P11" s="932"/>
      <c r="Q11" s="929">
        <v>49044</v>
      </c>
      <c r="R11" s="930">
        <v>36.396289424860854</v>
      </c>
      <c r="S11" s="929">
        <v>5342</v>
      </c>
      <c r="T11" s="930">
        <f>S11/Q11*100</f>
        <v>10.892260011418319</v>
      </c>
    </row>
    <row r="12" spans="1:22" s="331" customFormat="1" ht="18" customHeight="1" x14ac:dyDescent="0.2">
      <c r="A12" s="330"/>
      <c r="B12" s="933" t="s">
        <v>7</v>
      </c>
      <c r="C12" s="932"/>
      <c r="D12" s="934">
        <f t="shared" ref="D12:D28" si="0">G12+L12+Q12</f>
        <v>8617</v>
      </c>
      <c r="E12" s="935">
        <f t="shared" ref="E12:E29" si="1">D12/D$29*100</f>
        <v>1.7439754220290993</v>
      </c>
      <c r="F12" s="932"/>
      <c r="G12" s="934">
        <v>1399</v>
      </c>
      <c r="H12" s="935">
        <v>16.23534872925612</v>
      </c>
      <c r="I12" s="934">
        <v>10</v>
      </c>
      <c r="J12" s="935">
        <v>0.71479628305932807</v>
      </c>
      <c r="K12" s="932"/>
      <c r="L12" s="934">
        <v>2887</v>
      </c>
      <c r="M12" s="935">
        <v>33.503539514912383</v>
      </c>
      <c r="N12" s="934">
        <v>24</v>
      </c>
      <c r="O12" s="935">
        <v>0.83131278143401455</v>
      </c>
      <c r="P12" s="932"/>
      <c r="Q12" s="934">
        <v>4331</v>
      </c>
      <c r="R12" s="935">
        <v>50.2611117558315</v>
      </c>
      <c r="S12" s="934">
        <v>81</v>
      </c>
      <c r="T12" s="935">
        <f t="shared" ref="T12:T29" si="2">S12/Q12*100</f>
        <v>1.8702378203648118</v>
      </c>
    </row>
    <row r="13" spans="1:22" s="331" customFormat="1" ht="18" customHeight="1" x14ac:dyDescent="0.2">
      <c r="A13" s="330"/>
      <c r="B13" s="933" t="s">
        <v>37</v>
      </c>
      <c r="C13" s="932"/>
      <c r="D13" s="934">
        <f t="shared" si="0"/>
        <v>4803</v>
      </c>
      <c r="E13" s="935">
        <f t="shared" si="1"/>
        <v>0.97206846373514721</v>
      </c>
      <c r="F13" s="932"/>
      <c r="G13" s="934">
        <v>500</v>
      </c>
      <c r="H13" s="935">
        <v>10.410160316468874</v>
      </c>
      <c r="I13" s="934">
        <v>22</v>
      </c>
      <c r="J13" s="935">
        <v>4.3999999999999995</v>
      </c>
      <c r="K13" s="932"/>
      <c r="L13" s="934">
        <v>1387</v>
      </c>
      <c r="M13" s="935">
        <v>28.877784717884659</v>
      </c>
      <c r="N13" s="934">
        <v>68</v>
      </c>
      <c r="O13" s="935">
        <v>4.9026676279740444</v>
      </c>
      <c r="P13" s="932"/>
      <c r="Q13" s="934">
        <v>2916</v>
      </c>
      <c r="R13" s="935">
        <v>60.712054965646466</v>
      </c>
      <c r="S13" s="934">
        <v>141</v>
      </c>
      <c r="T13" s="935">
        <f t="shared" si="2"/>
        <v>4.8353909465020575</v>
      </c>
    </row>
    <row r="14" spans="1:22" s="331" customFormat="1" ht="18" customHeight="1" x14ac:dyDescent="0.2">
      <c r="A14" s="330"/>
      <c r="B14" s="933" t="s">
        <v>38</v>
      </c>
      <c r="C14" s="932"/>
      <c r="D14" s="934">
        <f t="shared" si="0"/>
        <v>15486</v>
      </c>
      <c r="E14" s="935">
        <f t="shared" si="1"/>
        <v>3.134177020487714</v>
      </c>
      <c r="F14" s="932"/>
      <c r="G14" s="934">
        <v>2501</v>
      </c>
      <c r="H14" s="935">
        <v>16.150071031899778</v>
      </c>
      <c r="I14" s="934">
        <v>183</v>
      </c>
      <c r="J14" s="935">
        <v>7.3170731707317067</v>
      </c>
      <c r="K14" s="932"/>
      <c r="L14" s="934">
        <v>5113</v>
      </c>
      <c r="M14" s="935">
        <v>33.016918507038618</v>
      </c>
      <c r="N14" s="934">
        <v>359</v>
      </c>
      <c r="O14" s="935">
        <v>7.0213182084881671</v>
      </c>
      <c r="P14" s="932"/>
      <c r="Q14" s="934">
        <v>7872</v>
      </c>
      <c r="R14" s="935">
        <v>50.833010461061598</v>
      </c>
      <c r="S14" s="934">
        <v>566</v>
      </c>
      <c r="T14" s="935">
        <f t="shared" si="2"/>
        <v>7.1900406504065035</v>
      </c>
    </row>
    <row r="15" spans="1:22" s="331" customFormat="1" ht="18" customHeight="1" x14ac:dyDescent="0.2">
      <c r="A15" s="330"/>
      <c r="B15" s="933" t="s">
        <v>6</v>
      </c>
      <c r="C15" s="932"/>
      <c r="D15" s="934">
        <f t="shared" si="0"/>
        <v>2579</v>
      </c>
      <c r="E15" s="935">
        <f t="shared" si="1"/>
        <v>0.52195806120610966</v>
      </c>
      <c r="F15" s="932"/>
      <c r="G15" s="934">
        <v>614</v>
      </c>
      <c r="H15" s="935">
        <v>23.807677394338892</v>
      </c>
      <c r="I15" s="934">
        <v>55</v>
      </c>
      <c r="J15" s="935">
        <v>8.9576547231270354</v>
      </c>
      <c r="K15" s="932"/>
      <c r="L15" s="934">
        <v>943</v>
      </c>
      <c r="M15" s="935">
        <v>36.564559906940673</v>
      </c>
      <c r="N15" s="934">
        <v>110</v>
      </c>
      <c r="O15" s="935">
        <v>11.664899257688228</v>
      </c>
      <c r="P15" s="932"/>
      <c r="Q15" s="934">
        <v>1022</v>
      </c>
      <c r="R15" s="935">
        <v>39.627762698720439</v>
      </c>
      <c r="S15" s="934">
        <v>176</v>
      </c>
      <c r="T15" s="935">
        <f t="shared" si="2"/>
        <v>17.221135029354208</v>
      </c>
    </row>
    <row r="16" spans="1:22" s="331" customFormat="1" ht="18" customHeight="1" x14ac:dyDescent="0.2">
      <c r="A16" s="330"/>
      <c r="B16" s="933" t="s">
        <v>5</v>
      </c>
      <c r="C16" s="932"/>
      <c r="D16" s="934">
        <f t="shared" si="0"/>
        <v>3672</v>
      </c>
      <c r="E16" s="935">
        <f t="shared" si="1"/>
        <v>0.74316789482312318</v>
      </c>
      <c r="F16" s="932"/>
      <c r="G16" s="934">
        <v>591</v>
      </c>
      <c r="H16" s="935">
        <v>16.094771241830067</v>
      </c>
      <c r="I16" s="934">
        <v>58</v>
      </c>
      <c r="J16" s="935">
        <v>9.8138747884940774</v>
      </c>
      <c r="K16" s="932"/>
      <c r="L16" s="934">
        <v>1464</v>
      </c>
      <c r="M16" s="935">
        <v>39.869281045751634</v>
      </c>
      <c r="N16" s="934">
        <v>202</v>
      </c>
      <c r="O16" s="935">
        <v>13.797814207650273</v>
      </c>
      <c r="P16" s="932"/>
      <c r="Q16" s="934">
        <v>1617</v>
      </c>
      <c r="R16" s="935">
        <v>44.035947712418299</v>
      </c>
      <c r="S16" s="934">
        <v>328</v>
      </c>
      <c r="T16" s="935">
        <f t="shared" si="2"/>
        <v>20.284477427334572</v>
      </c>
    </row>
    <row r="17" spans="1:20" s="331" customFormat="1" ht="18" customHeight="1" x14ac:dyDescent="0.2">
      <c r="A17" s="330"/>
      <c r="B17" s="933" t="s">
        <v>4</v>
      </c>
      <c r="C17" s="932"/>
      <c r="D17" s="934">
        <f t="shared" si="0"/>
        <v>27757</v>
      </c>
      <c r="E17" s="935">
        <f t="shared" si="1"/>
        <v>5.6176773574633527</v>
      </c>
      <c r="F17" s="932"/>
      <c r="G17" s="934">
        <v>3803</v>
      </c>
      <c r="H17" s="935">
        <v>13.701048384191376</v>
      </c>
      <c r="I17" s="934">
        <v>83</v>
      </c>
      <c r="J17" s="935">
        <v>2.1824875098606364</v>
      </c>
      <c r="K17" s="932"/>
      <c r="L17" s="934">
        <v>8419</v>
      </c>
      <c r="M17" s="935">
        <v>30.331087653564865</v>
      </c>
      <c r="N17" s="934">
        <v>348</v>
      </c>
      <c r="O17" s="935">
        <v>4.1335075424634757</v>
      </c>
      <c r="P17" s="932"/>
      <c r="Q17" s="934">
        <v>15535</v>
      </c>
      <c r="R17" s="935">
        <v>55.967863962243754</v>
      </c>
      <c r="S17" s="934">
        <v>1502</v>
      </c>
      <c r="T17" s="935">
        <f t="shared" si="2"/>
        <v>9.6684905053105901</v>
      </c>
    </row>
    <row r="18" spans="1:20" s="331" customFormat="1" ht="18" customHeight="1" x14ac:dyDescent="0.2">
      <c r="A18" s="330"/>
      <c r="B18" s="933" t="s">
        <v>40</v>
      </c>
      <c r="C18" s="932"/>
      <c r="D18" s="934">
        <f t="shared" si="0"/>
        <v>29836</v>
      </c>
      <c r="E18" s="935">
        <f t="shared" si="1"/>
        <v>6.0384415332087968</v>
      </c>
      <c r="F18" s="932"/>
      <c r="G18" s="934">
        <v>5095</v>
      </c>
      <c r="H18" s="935">
        <v>17.076685882826116</v>
      </c>
      <c r="I18" s="934">
        <v>908</v>
      </c>
      <c r="J18" s="935">
        <v>17.821393523061825</v>
      </c>
      <c r="K18" s="932"/>
      <c r="L18" s="934">
        <v>8935</v>
      </c>
      <c r="M18" s="935">
        <v>29.947043839656789</v>
      </c>
      <c r="N18" s="934">
        <v>2956</v>
      </c>
      <c r="O18" s="935">
        <v>33.083379966424175</v>
      </c>
      <c r="P18" s="932"/>
      <c r="Q18" s="934">
        <v>15806</v>
      </c>
      <c r="R18" s="935">
        <v>52.976270277517088</v>
      </c>
      <c r="S18" s="934">
        <v>8067</v>
      </c>
      <c r="T18" s="935">
        <f t="shared" si="2"/>
        <v>51.03758066557004</v>
      </c>
    </row>
    <row r="19" spans="1:20" s="331" customFormat="1" ht="18" customHeight="1" x14ac:dyDescent="0.2">
      <c r="A19" s="330"/>
      <c r="B19" s="933" t="s">
        <v>41</v>
      </c>
      <c r="C19" s="932"/>
      <c r="D19" s="934">
        <f t="shared" si="0"/>
        <v>32890</v>
      </c>
      <c r="E19" s="935">
        <f t="shared" si="1"/>
        <v>6.6565337856025391</v>
      </c>
      <c r="F19" s="932"/>
      <c r="G19" s="934">
        <v>3983</v>
      </c>
      <c r="H19" s="935">
        <v>12.110063849194285</v>
      </c>
      <c r="I19" s="934">
        <v>16</v>
      </c>
      <c r="J19" s="935">
        <v>0.40170725583730854</v>
      </c>
      <c r="K19" s="932"/>
      <c r="L19" s="934">
        <v>11725</v>
      </c>
      <c r="M19" s="935">
        <v>35.649133475220431</v>
      </c>
      <c r="N19" s="934">
        <v>38</v>
      </c>
      <c r="O19" s="935">
        <v>0.32409381663113007</v>
      </c>
      <c r="P19" s="932"/>
      <c r="Q19" s="934">
        <v>17182</v>
      </c>
      <c r="R19" s="935">
        <v>52.240802675585286</v>
      </c>
      <c r="S19" s="934">
        <v>25</v>
      </c>
      <c r="T19" s="935">
        <f t="shared" si="2"/>
        <v>0.14550110580840414</v>
      </c>
    </row>
    <row r="20" spans="1:20" s="331" customFormat="1" ht="18" customHeight="1" x14ac:dyDescent="0.2">
      <c r="A20" s="330"/>
      <c r="B20" s="933" t="s">
        <v>3</v>
      </c>
      <c r="C20" s="932"/>
      <c r="D20" s="934">
        <f t="shared" si="0"/>
        <v>88682</v>
      </c>
      <c r="E20" s="935">
        <f t="shared" si="1"/>
        <v>17.948152300845376</v>
      </c>
      <c r="F20" s="932"/>
      <c r="G20" s="934">
        <v>22519</v>
      </c>
      <c r="H20" s="935">
        <v>25.392977154326697</v>
      </c>
      <c r="I20" s="934">
        <v>1546</v>
      </c>
      <c r="J20" s="935">
        <v>6.865313735068165</v>
      </c>
      <c r="K20" s="932"/>
      <c r="L20" s="934">
        <v>32160</v>
      </c>
      <c r="M20" s="935">
        <v>36.264405403576831</v>
      </c>
      <c r="N20" s="934">
        <v>3588</v>
      </c>
      <c r="O20" s="935">
        <v>11.156716417910447</v>
      </c>
      <c r="P20" s="932"/>
      <c r="Q20" s="934">
        <v>34003</v>
      </c>
      <c r="R20" s="935">
        <v>38.342617442096476</v>
      </c>
      <c r="S20" s="934">
        <v>5732</v>
      </c>
      <c r="T20" s="935">
        <f t="shared" si="2"/>
        <v>16.857336117401406</v>
      </c>
    </row>
    <row r="21" spans="1:20" s="331" customFormat="1" ht="18" customHeight="1" x14ac:dyDescent="0.2">
      <c r="A21" s="330"/>
      <c r="B21" s="933" t="s">
        <v>2</v>
      </c>
      <c r="C21" s="932"/>
      <c r="D21" s="934">
        <f t="shared" si="0"/>
        <v>6769</v>
      </c>
      <c r="E21" s="935">
        <f t="shared" si="1"/>
        <v>1.3699628213664816</v>
      </c>
      <c r="F21" s="932"/>
      <c r="G21" s="934">
        <v>993</v>
      </c>
      <c r="H21" s="935">
        <v>14.669818289259862</v>
      </c>
      <c r="I21" s="934">
        <v>96</v>
      </c>
      <c r="J21" s="935">
        <v>9.667673716012084</v>
      </c>
      <c r="K21" s="932"/>
      <c r="L21" s="934">
        <v>2179</v>
      </c>
      <c r="M21" s="935">
        <v>32.190870143300337</v>
      </c>
      <c r="N21" s="934">
        <v>297</v>
      </c>
      <c r="O21" s="935">
        <v>13.630105553005967</v>
      </c>
      <c r="P21" s="932"/>
      <c r="Q21" s="934">
        <v>3597</v>
      </c>
      <c r="R21" s="935">
        <v>53.139311567439798</v>
      </c>
      <c r="S21" s="934">
        <v>688</v>
      </c>
      <c r="T21" s="935">
        <f t="shared" si="2"/>
        <v>19.127050319710868</v>
      </c>
    </row>
    <row r="22" spans="1:20" s="331" customFormat="1" ht="18" customHeight="1" x14ac:dyDescent="0.2">
      <c r="A22" s="330"/>
      <c r="B22" s="933" t="s">
        <v>35</v>
      </c>
      <c r="C22" s="932"/>
      <c r="D22" s="934">
        <f t="shared" si="0"/>
        <v>15498</v>
      </c>
      <c r="E22" s="935">
        <f t="shared" si="1"/>
        <v>3.1366056737387704</v>
      </c>
      <c r="F22" s="932"/>
      <c r="G22" s="934">
        <v>4019</v>
      </c>
      <c r="H22" s="935">
        <v>25.932378371402759</v>
      </c>
      <c r="I22" s="934">
        <v>9</v>
      </c>
      <c r="J22" s="935">
        <v>0.22393630256282659</v>
      </c>
      <c r="K22" s="932"/>
      <c r="L22" s="934">
        <v>5490</v>
      </c>
      <c r="M22" s="935">
        <v>35.423925667828101</v>
      </c>
      <c r="N22" s="934">
        <v>45</v>
      </c>
      <c r="O22" s="935">
        <v>0.81967213114754101</v>
      </c>
      <c r="P22" s="932"/>
      <c r="Q22" s="934">
        <v>5989</v>
      </c>
      <c r="R22" s="935">
        <v>38.643695960769129</v>
      </c>
      <c r="S22" s="934">
        <v>126</v>
      </c>
      <c r="T22" s="935">
        <f t="shared" si="2"/>
        <v>2.1038570712973783</v>
      </c>
    </row>
    <row r="23" spans="1:20" s="331" customFormat="1" ht="18" customHeight="1" x14ac:dyDescent="0.2">
      <c r="A23" s="330"/>
      <c r="B23" s="933" t="s">
        <v>42</v>
      </c>
      <c r="C23" s="932"/>
      <c r="D23" s="934">
        <f t="shared" si="0"/>
        <v>77418</v>
      </c>
      <c r="E23" s="935">
        <f t="shared" si="1"/>
        <v>15.668456449187515</v>
      </c>
      <c r="F23" s="932"/>
      <c r="G23" s="934">
        <v>16762</v>
      </c>
      <c r="H23" s="935">
        <v>21.651295564339044</v>
      </c>
      <c r="I23" s="934">
        <v>2056</v>
      </c>
      <c r="J23" s="935">
        <v>12.26583939863978</v>
      </c>
      <c r="K23" s="932"/>
      <c r="L23" s="934">
        <v>28827</v>
      </c>
      <c r="M23" s="935">
        <v>37.235526621715884</v>
      </c>
      <c r="N23" s="934">
        <v>6225</v>
      </c>
      <c r="O23" s="935">
        <v>21.594338640857529</v>
      </c>
      <c r="P23" s="932"/>
      <c r="Q23" s="934">
        <v>31829</v>
      </c>
      <c r="R23" s="935">
        <v>41.113177813945079</v>
      </c>
      <c r="S23" s="934">
        <v>13136</v>
      </c>
      <c r="T23" s="935">
        <f t="shared" si="2"/>
        <v>41.270539445160075</v>
      </c>
    </row>
    <row r="24" spans="1:20" s="331" customFormat="1" ht="18" customHeight="1" x14ac:dyDescent="0.2">
      <c r="A24" s="330">
        <v>47094</v>
      </c>
      <c r="B24" s="933" t="s">
        <v>43</v>
      </c>
      <c r="C24" s="932"/>
      <c r="D24" s="934">
        <f t="shared" si="0"/>
        <v>11863</v>
      </c>
      <c r="E24" s="935">
        <f t="shared" si="1"/>
        <v>2.4009261264397357</v>
      </c>
      <c r="F24" s="932"/>
      <c r="G24" s="934">
        <v>2125</v>
      </c>
      <c r="H24" s="935">
        <v>17.912838236533759</v>
      </c>
      <c r="I24" s="934">
        <v>273</v>
      </c>
      <c r="J24" s="935">
        <v>12.847058823529412</v>
      </c>
      <c r="K24" s="932"/>
      <c r="L24" s="934">
        <v>4147</v>
      </c>
      <c r="M24" s="935">
        <v>34.957430666779061</v>
      </c>
      <c r="N24" s="934">
        <v>781</v>
      </c>
      <c r="O24" s="935">
        <v>18.832891246684351</v>
      </c>
      <c r="P24" s="932"/>
      <c r="Q24" s="934">
        <v>5591</v>
      </c>
      <c r="R24" s="935">
        <v>47.129731096687181</v>
      </c>
      <c r="S24" s="934">
        <v>1612</v>
      </c>
      <c r="T24" s="935">
        <f t="shared" si="2"/>
        <v>28.832051511357538</v>
      </c>
    </row>
    <row r="25" spans="1:20" s="331" customFormat="1" ht="18" customHeight="1" x14ac:dyDescent="0.2">
      <c r="B25" s="933" t="s">
        <v>44</v>
      </c>
      <c r="C25" s="932"/>
      <c r="D25" s="934">
        <f t="shared" si="0"/>
        <v>3455</v>
      </c>
      <c r="E25" s="935">
        <f t="shared" si="1"/>
        <v>0.69924974853319455</v>
      </c>
      <c r="F25" s="932"/>
      <c r="G25" s="934">
        <v>352</v>
      </c>
      <c r="H25" s="935">
        <v>10.188133140376268</v>
      </c>
      <c r="I25" s="934">
        <v>4</v>
      </c>
      <c r="J25" s="935">
        <v>1.1363636363636365</v>
      </c>
      <c r="K25" s="932"/>
      <c r="L25" s="934">
        <v>1114</v>
      </c>
      <c r="M25" s="935">
        <v>32.243125904486256</v>
      </c>
      <c r="N25" s="934">
        <v>7</v>
      </c>
      <c r="O25" s="935">
        <v>0.62836624775583483</v>
      </c>
      <c r="P25" s="932"/>
      <c r="Q25" s="934">
        <v>1989</v>
      </c>
      <c r="R25" s="935">
        <v>57.568740955137486</v>
      </c>
      <c r="S25" s="934">
        <v>10</v>
      </c>
      <c r="T25" s="935">
        <f t="shared" si="2"/>
        <v>0.50276520864756158</v>
      </c>
    </row>
    <row r="26" spans="1:20" s="331" customFormat="1" ht="18" customHeight="1" x14ac:dyDescent="0.2">
      <c r="B26" s="933" t="s">
        <v>45</v>
      </c>
      <c r="C26" s="932"/>
      <c r="D26" s="934">
        <f t="shared" si="0"/>
        <v>25558</v>
      </c>
      <c r="E26" s="935">
        <f t="shared" si="1"/>
        <v>5.1726266492073485</v>
      </c>
      <c r="F26" s="932"/>
      <c r="G26" s="934">
        <v>4313</v>
      </c>
      <c r="H26" s="935">
        <v>16.875342358557006</v>
      </c>
      <c r="I26" s="934">
        <v>579</v>
      </c>
      <c r="J26" s="935">
        <v>13.424530489218641</v>
      </c>
      <c r="K26" s="932"/>
      <c r="L26" s="934">
        <v>8313</v>
      </c>
      <c r="M26" s="935">
        <v>32.526019250332574</v>
      </c>
      <c r="N26" s="934">
        <v>1644</v>
      </c>
      <c r="O26" s="935">
        <v>19.776254059906169</v>
      </c>
      <c r="P26" s="932"/>
      <c r="Q26" s="934">
        <v>12932</v>
      </c>
      <c r="R26" s="935">
        <v>50.59863839111042</v>
      </c>
      <c r="S26" s="934">
        <v>4500</v>
      </c>
      <c r="T26" s="935">
        <f t="shared" si="2"/>
        <v>34.797401793999384</v>
      </c>
    </row>
    <row r="27" spans="1:20" s="331" customFormat="1" ht="18" customHeight="1" x14ac:dyDescent="0.2">
      <c r="B27" s="933" t="s">
        <v>46</v>
      </c>
      <c r="C27" s="932"/>
      <c r="D27" s="934">
        <f t="shared" si="0"/>
        <v>3686</v>
      </c>
      <c r="E27" s="935">
        <f t="shared" si="1"/>
        <v>0.74600132361602178</v>
      </c>
      <c r="F27" s="932"/>
      <c r="G27" s="934">
        <v>491</v>
      </c>
      <c r="H27" s="935">
        <v>13.320672816060771</v>
      </c>
      <c r="I27" s="934">
        <v>135</v>
      </c>
      <c r="J27" s="935">
        <v>27.494908350305497</v>
      </c>
      <c r="K27" s="932"/>
      <c r="L27" s="934">
        <v>1263</v>
      </c>
      <c r="M27" s="935">
        <v>34.264785675529033</v>
      </c>
      <c r="N27" s="934">
        <v>461</v>
      </c>
      <c r="O27" s="935">
        <v>36.500395882818687</v>
      </c>
      <c r="P27" s="932"/>
      <c r="Q27" s="934">
        <v>1932</v>
      </c>
      <c r="R27" s="935">
        <v>52.41454150841021</v>
      </c>
      <c r="S27" s="934">
        <v>961</v>
      </c>
      <c r="T27" s="935">
        <f t="shared" si="2"/>
        <v>49.741200828157353</v>
      </c>
    </row>
    <row r="28" spans="1:20" s="331" customFormat="1" ht="18" customHeight="1" x14ac:dyDescent="0.2">
      <c r="B28" s="955" t="s">
        <v>1</v>
      </c>
      <c r="C28" s="932"/>
      <c r="D28" s="956">
        <f t="shared" si="0"/>
        <v>782</v>
      </c>
      <c r="E28" s="957">
        <f t="shared" si="1"/>
        <v>0.15826723686047994</v>
      </c>
      <c r="F28" s="932"/>
      <c r="G28" s="956">
        <v>189</v>
      </c>
      <c r="H28" s="957">
        <v>24.168797953964194</v>
      </c>
      <c r="I28" s="956">
        <v>8</v>
      </c>
      <c r="J28" s="957">
        <v>4.2328042328042326</v>
      </c>
      <c r="K28" s="932"/>
      <c r="L28" s="956">
        <v>275</v>
      </c>
      <c r="M28" s="957">
        <v>35.166240409207163</v>
      </c>
      <c r="N28" s="956">
        <v>23</v>
      </c>
      <c r="O28" s="957">
        <v>8.3636363636363633</v>
      </c>
      <c r="P28" s="932"/>
      <c r="Q28" s="956">
        <v>318</v>
      </c>
      <c r="R28" s="957">
        <v>40.664961636828643</v>
      </c>
      <c r="S28" s="956">
        <v>61</v>
      </c>
      <c r="T28" s="957">
        <f t="shared" si="2"/>
        <v>19.182389937106919</v>
      </c>
    </row>
    <row r="29" spans="1:20" s="319" customFormat="1" ht="18" customHeight="1" x14ac:dyDescent="0.2">
      <c r="B29" s="1291" t="s">
        <v>0</v>
      </c>
      <c r="C29" s="1284"/>
      <c r="D29" s="1292">
        <f>SUM(D11:D28)</f>
        <v>494101</v>
      </c>
      <c r="E29" s="1293">
        <f t="shared" si="1"/>
        <v>100</v>
      </c>
      <c r="F29" s="1284"/>
      <c r="G29" s="1292">
        <f>SUM(G11:G28)</f>
        <v>96881</v>
      </c>
      <c r="H29" s="1293">
        <f t="shared" ref="H29" si="3">G29/$D29*100</f>
        <v>19.607529634629355</v>
      </c>
      <c r="I29" s="1292">
        <f>SUM(I11:I28)</f>
        <v>6235</v>
      </c>
      <c r="J29" s="1293">
        <f t="shared" ref="J29" si="4">I29/G29*100</f>
        <v>6.4357304321796844</v>
      </c>
      <c r="K29" s="1284"/>
      <c r="L29" s="1292">
        <f>SUM(L11:L28)</f>
        <v>183715</v>
      </c>
      <c r="M29" s="1293">
        <f t="shared" ref="M29" si="5">L29/$D29*100</f>
        <v>37.181669334812113</v>
      </c>
      <c r="N29" s="1292">
        <f>SUM(N11:N28)</f>
        <v>17741</v>
      </c>
      <c r="O29" s="1293">
        <f t="shared" ref="O29" si="6">N29/L29*100</f>
        <v>9.6568053778951093</v>
      </c>
      <c r="P29" s="1284"/>
      <c r="Q29" s="1292">
        <f>SUM(Q11:Q28)</f>
        <v>213505</v>
      </c>
      <c r="R29" s="1293">
        <f t="shared" ref="R29" si="7">Q29/$D29*100</f>
        <v>43.210801030558535</v>
      </c>
      <c r="S29" s="1292">
        <f>SUM(S11:S28)</f>
        <v>43054</v>
      </c>
      <c r="T29" s="1293">
        <f t="shared" si="2"/>
        <v>20.165335706423736</v>
      </c>
    </row>
    <row r="30" spans="1:20" s="328" customFormat="1" ht="6.75" customHeight="1" x14ac:dyDescent="0.2">
      <c r="B30" s="1601"/>
      <c r="C30" s="1601"/>
      <c r="D30" s="1601"/>
      <c r="E30" s="1601"/>
      <c r="F30" s="781"/>
    </row>
    <row r="31" spans="1:20" x14ac:dyDescent="0.25">
      <c r="B31" s="1602"/>
      <c r="C31" s="1602"/>
      <c r="D31" s="1602"/>
      <c r="E31" s="1602"/>
      <c r="F31" s="1602"/>
      <c r="G31" s="1602"/>
      <c r="H31" s="1602"/>
      <c r="I31" s="1602"/>
      <c r="J31" s="1602"/>
      <c r="K31" s="1602"/>
      <c r="L31" s="1602"/>
      <c r="M31" s="1602"/>
      <c r="N31" s="1602"/>
      <c r="O31" s="1602"/>
      <c r="P31" s="1602"/>
      <c r="Q31" s="1602"/>
      <c r="R31" s="1602"/>
    </row>
    <row r="32" spans="1:20" x14ac:dyDescent="0.25">
      <c r="G32" s="937"/>
      <c r="L32" s="937"/>
    </row>
    <row r="33" spans="2:12" x14ac:dyDescent="0.25">
      <c r="B33" s="937"/>
      <c r="L33" s="937"/>
    </row>
  </sheetData>
  <mergeCells count="17">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 ref="S8:T8"/>
    <mergeCell ref="B4:T4"/>
  </mergeCells>
  <printOptions horizontalCentered="1"/>
  <pageMargins left="0" right="0" top="0.43307086614173229" bottom="0.43307086614173229" header="0" footer="0"/>
  <pageSetup paperSize="9" scale="96"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60">
    <pageSetUpPr fitToPage="1"/>
  </sheetPr>
  <dimension ref="A1:V33"/>
  <sheetViews>
    <sheetView zoomScaleNormal="100" workbookViewId="0"/>
  </sheetViews>
  <sheetFormatPr baseColWidth="10" defaultColWidth="11.42578125" defaultRowHeight="15" x14ac:dyDescent="0.25"/>
  <cols>
    <col min="1" max="1" width="1" style="750" customWidth="1"/>
    <col min="2" max="2" width="30.28515625" style="750" customWidth="1"/>
    <col min="3" max="3" width="0.85546875" style="750" customWidth="1"/>
    <col min="4" max="4" width="10.140625" style="750" customWidth="1"/>
    <col min="5" max="5" width="8.140625" style="750" customWidth="1"/>
    <col min="6" max="6" width="0.85546875" style="750" customWidth="1"/>
    <col min="7" max="7" width="10" style="750" customWidth="1"/>
    <col min="8" max="8" width="7.140625" style="750" customWidth="1"/>
    <col min="9" max="10" width="8" style="750" customWidth="1"/>
    <col min="11" max="11" width="0.7109375" style="750" customWidth="1"/>
    <col min="12" max="12" width="10.140625" style="750" customWidth="1"/>
    <col min="13" max="15" width="8" style="750" customWidth="1"/>
    <col min="16" max="16" width="0.5703125" style="750" customWidth="1"/>
    <col min="17" max="17" width="9" style="750" customWidth="1"/>
    <col min="18" max="18" width="7.42578125" style="750" customWidth="1"/>
    <col min="19" max="19" width="8" style="750" customWidth="1"/>
    <col min="20" max="20" width="8.85546875" style="750" customWidth="1"/>
    <col min="21" max="21" width="7.5703125" style="750" customWidth="1"/>
    <col min="22" max="22" width="8.28515625" style="750" customWidth="1"/>
    <col min="23" max="23" width="8.85546875" style="750" customWidth="1"/>
    <col min="24" max="16384" width="11.42578125" style="750"/>
  </cols>
  <sheetData>
    <row r="1" spans="1:22" ht="9.75" customHeight="1" x14ac:dyDescent="0.25">
      <c r="B1" s="750" t="s">
        <v>80</v>
      </c>
    </row>
    <row r="2" spans="1:22" s="343" customFormat="1" ht="49.5" customHeight="1" x14ac:dyDescent="0.25">
      <c r="B2" s="1376"/>
      <c r="C2" s="1376"/>
      <c r="D2" s="1376"/>
      <c r="E2" s="1376"/>
      <c r="F2" s="344"/>
      <c r="G2" s="1590"/>
      <c r="H2" s="1590"/>
      <c r="I2" s="1590"/>
      <c r="J2" s="1590"/>
      <c r="K2" s="1590"/>
      <c r="L2" s="1590"/>
      <c r="M2" s="1590"/>
      <c r="N2" s="1590"/>
      <c r="O2" s="1590"/>
      <c r="P2" s="1590"/>
      <c r="Q2" s="1590"/>
      <c r="R2" s="1590"/>
      <c r="T2" s="344"/>
    </row>
    <row r="3" spans="1:22" s="343" customFormat="1" ht="3" customHeight="1" x14ac:dyDescent="0.25">
      <c r="B3" s="344"/>
      <c r="C3" s="344"/>
      <c r="D3" s="344"/>
      <c r="E3" s="344"/>
      <c r="F3" s="344"/>
      <c r="L3" s="344"/>
      <c r="Q3" s="344"/>
      <c r="T3" s="344"/>
    </row>
    <row r="4" spans="1:22" s="345" customFormat="1" ht="15" customHeight="1" x14ac:dyDescent="0.2">
      <c r="B4" s="1414" t="s">
        <v>436</v>
      </c>
      <c r="C4" s="1414"/>
      <c r="D4" s="1414"/>
      <c r="E4" s="1414"/>
      <c r="F4" s="1414"/>
      <c r="G4" s="1414"/>
      <c r="H4" s="1414"/>
      <c r="I4" s="1414"/>
      <c r="J4" s="1414"/>
      <c r="K4" s="1414"/>
      <c r="L4" s="1414"/>
      <c r="M4" s="1414"/>
      <c r="N4" s="1414"/>
      <c r="O4" s="1414"/>
      <c r="P4" s="1414"/>
      <c r="Q4" s="1414"/>
      <c r="R4" s="1414"/>
      <c r="S4" s="1414"/>
      <c r="T4" s="1414"/>
      <c r="U4" s="926"/>
    </row>
    <row r="5" spans="1:22" s="345" customFormat="1" ht="15" customHeight="1" x14ac:dyDescent="0.2">
      <c r="B5" s="1415" t="str">
        <f>porsaad!$B$6</f>
        <v>Situación a 31 de julio de 2024</v>
      </c>
      <c r="C5" s="1415"/>
      <c r="D5" s="1415"/>
      <c r="E5" s="1415"/>
      <c r="F5" s="1415"/>
      <c r="G5" s="1415"/>
      <c r="H5" s="1415"/>
      <c r="I5" s="1415"/>
      <c r="J5" s="1415"/>
      <c r="K5" s="1415"/>
      <c r="L5" s="1415"/>
      <c r="M5" s="1415"/>
      <c r="N5" s="1415"/>
      <c r="O5" s="1415"/>
      <c r="P5" s="1415"/>
      <c r="Q5" s="1415"/>
      <c r="R5" s="1415"/>
      <c r="S5" s="1415"/>
      <c r="T5" s="1415"/>
      <c r="U5" s="927"/>
      <c r="V5" s="877"/>
    </row>
    <row r="6" spans="1:22" s="345" customFormat="1" ht="4.5" customHeight="1" x14ac:dyDescent="0.2"/>
    <row r="7" spans="1:22" s="322" customFormat="1" ht="15" customHeight="1" x14ac:dyDescent="0.2">
      <c r="A7" s="316"/>
      <c r="B7" s="1591" t="s">
        <v>12</v>
      </c>
      <c r="C7" s="922"/>
      <c r="D7" s="1603" t="s">
        <v>74</v>
      </c>
      <c r="E7" s="1596"/>
      <c r="F7" s="922"/>
      <c r="G7" s="1605" t="s">
        <v>31</v>
      </c>
      <c r="H7" s="1606"/>
      <c r="I7" s="1606"/>
      <c r="J7" s="1607"/>
      <c r="K7" s="923"/>
      <c r="L7" s="1605" t="s">
        <v>49</v>
      </c>
      <c r="M7" s="1606"/>
      <c r="N7" s="1606"/>
      <c r="O7" s="1607"/>
      <c r="P7" s="923"/>
      <c r="Q7" s="1605" t="s">
        <v>50</v>
      </c>
      <c r="R7" s="1606"/>
      <c r="S7" s="1606"/>
      <c r="T7" s="1607"/>
    </row>
    <row r="8" spans="1:22" s="322" customFormat="1" ht="35.25" customHeight="1" x14ac:dyDescent="0.2">
      <c r="A8" s="316"/>
      <c r="B8" s="1592"/>
      <c r="C8" s="922"/>
      <c r="D8" s="1604"/>
      <c r="E8" s="1599"/>
      <c r="F8" s="922"/>
      <c r="G8" s="1608" t="s">
        <v>69</v>
      </c>
      <c r="H8" s="1609"/>
      <c r="I8" s="1610" t="s">
        <v>129</v>
      </c>
      <c r="J8" s="1611"/>
      <c r="K8" s="959"/>
      <c r="L8" s="1612" t="s">
        <v>69</v>
      </c>
      <c r="M8" s="1613"/>
      <c r="N8" s="1610" t="s">
        <v>129</v>
      </c>
      <c r="O8" s="1611"/>
      <c r="P8" s="959"/>
      <c r="Q8" s="1612" t="s">
        <v>69</v>
      </c>
      <c r="R8" s="1613"/>
      <c r="S8" s="1610" t="s">
        <v>129</v>
      </c>
      <c r="T8" s="1611"/>
    </row>
    <row r="9" spans="1:22" s="322" customFormat="1" ht="29.25" customHeight="1" x14ac:dyDescent="0.2">
      <c r="A9" s="316"/>
      <c r="B9" s="1593"/>
      <c r="C9" s="941"/>
      <c r="D9" s="958" t="s">
        <v>9</v>
      </c>
      <c r="E9" s="938" t="s">
        <v>10</v>
      </c>
      <c r="F9" s="941"/>
      <c r="G9" s="946" t="s">
        <v>9</v>
      </c>
      <c r="H9" s="947" t="s">
        <v>71</v>
      </c>
      <c r="I9" s="958" t="s">
        <v>9</v>
      </c>
      <c r="J9" s="960" t="s">
        <v>130</v>
      </c>
      <c r="K9" s="941"/>
      <c r="L9" s="939" t="s">
        <v>9</v>
      </c>
      <c r="M9" s="940" t="s">
        <v>71</v>
      </c>
      <c r="N9" s="958" t="s">
        <v>9</v>
      </c>
      <c r="O9" s="960" t="s">
        <v>130</v>
      </c>
      <c r="P9" s="941"/>
      <c r="Q9" s="939" t="s">
        <v>9</v>
      </c>
      <c r="R9" s="940" t="s">
        <v>71</v>
      </c>
      <c r="S9" s="944" t="s">
        <v>9</v>
      </c>
      <c r="T9" s="960" t="s">
        <v>130</v>
      </c>
    </row>
    <row r="10" spans="1:22" s="322" customFormat="1" ht="6" customHeight="1" x14ac:dyDescent="0.2">
      <c r="A10" s="316"/>
      <c r="B10" s="925"/>
      <c r="C10" s="925"/>
      <c r="D10" s="925"/>
      <c r="E10" s="925"/>
      <c r="F10" s="925"/>
      <c r="G10" s="925"/>
      <c r="H10" s="925"/>
      <c r="I10" s="925"/>
      <c r="J10" s="925"/>
      <c r="K10" s="925"/>
      <c r="L10" s="925"/>
      <c r="M10" s="925"/>
      <c r="N10" s="925"/>
      <c r="O10" s="925"/>
      <c r="P10" s="925"/>
      <c r="Q10" s="925"/>
      <c r="R10" s="925"/>
    </row>
    <row r="11" spans="1:22" s="331" customFormat="1" ht="18" customHeight="1" x14ac:dyDescent="0.2">
      <c r="A11" s="330"/>
      <c r="B11" s="928" t="s">
        <v>8</v>
      </c>
      <c r="C11" s="932"/>
      <c r="D11" s="929">
        <f>G11+L11+Q11</f>
        <v>155297</v>
      </c>
      <c r="E11" s="930">
        <f>D11/D$29*100</f>
        <v>45.136735269241612</v>
      </c>
      <c r="F11" s="932"/>
      <c r="G11" s="929">
        <v>31092</v>
      </c>
      <c r="H11" s="930">
        <v>20.020992034617539</v>
      </c>
      <c r="I11" s="929">
        <v>8173</v>
      </c>
      <c r="J11" s="930">
        <v>26.286504567091214</v>
      </c>
      <c r="K11" s="932"/>
      <c r="L11" s="929">
        <v>69443</v>
      </c>
      <c r="M11" s="930">
        <v>44.71625337256998</v>
      </c>
      <c r="N11" s="929">
        <v>17744</v>
      </c>
      <c r="O11" s="930">
        <v>25.551891479342771</v>
      </c>
      <c r="P11" s="932"/>
      <c r="Q11" s="929">
        <v>54762</v>
      </c>
      <c r="R11" s="930">
        <v>35.262754592812485</v>
      </c>
      <c r="S11" s="929">
        <v>14966</v>
      </c>
      <c r="T11" s="930">
        <f>IFERROR(S11/Q11*100,"-")</f>
        <v>27.329169862313286</v>
      </c>
    </row>
    <row r="12" spans="1:22" s="331" customFormat="1" ht="18" customHeight="1" x14ac:dyDescent="0.2">
      <c r="A12" s="330"/>
      <c r="B12" s="933" t="s">
        <v>7</v>
      </c>
      <c r="C12" s="932"/>
      <c r="D12" s="934">
        <f t="shared" ref="D12:D28" si="0">G12+L12+Q12</f>
        <v>5481</v>
      </c>
      <c r="E12" s="935">
        <f t="shared" ref="E12:E29" si="1">D12/D$29*100</f>
        <v>1.5930407284797086</v>
      </c>
      <c r="F12" s="932"/>
      <c r="G12" s="934">
        <v>677</v>
      </c>
      <c r="H12" s="935">
        <v>12.351760627622696</v>
      </c>
      <c r="I12" s="934">
        <v>363</v>
      </c>
      <c r="J12" s="935">
        <v>53.618906942392911</v>
      </c>
      <c r="K12" s="932"/>
      <c r="L12" s="934">
        <v>1615</v>
      </c>
      <c r="M12" s="935">
        <v>29.465426017150154</v>
      </c>
      <c r="N12" s="934">
        <v>735</v>
      </c>
      <c r="O12" s="935">
        <v>45.51083591331269</v>
      </c>
      <c r="P12" s="932"/>
      <c r="Q12" s="934">
        <v>3189</v>
      </c>
      <c r="R12" s="935">
        <v>58.182813355227147</v>
      </c>
      <c r="S12" s="934">
        <v>1455</v>
      </c>
      <c r="T12" s="935">
        <f t="shared" ref="T12:T28" si="2">IFERROR(S12/Q12*100,"-")</f>
        <v>45.625587958607717</v>
      </c>
    </row>
    <row r="13" spans="1:22" s="331" customFormat="1" ht="18" customHeight="1" x14ac:dyDescent="0.2">
      <c r="A13" s="330"/>
      <c r="B13" s="933" t="s">
        <v>37</v>
      </c>
      <c r="C13" s="932"/>
      <c r="D13" s="934">
        <f t="shared" si="0"/>
        <v>7360</v>
      </c>
      <c r="E13" s="935">
        <f t="shared" si="1"/>
        <v>2.1391679915363353</v>
      </c>
      <c r="F13" s="932"/>
      <c r="G13" s="934">
        <v>940</v>
      </c>
      <c r="H13" s="935">
        <v>12.771739130434783</v>
      </c>
      <c r="I13" s="934">
        <v>725</v>
      </c>
      <c r="J13" s="935">
        <v>77.127659574468083</v>
      </c>
      <c r="K13" s="932"/>
      <c r="L13" s="934">
        <v>1933</v>
      </c>
      <c r="M13" s="935">
        <v>26.263586956521738</v>
      </c>
      <c r="N13" s="934">
        <v>1213</v>
      </c>
      <c r="O13" s="935">
        <v>62.752198654940507</v>
      </c>
      <c r="P13" s="932"/>
      <c r="Q13" s="934">
        <v>4487</v>
      </c>
      <c r="R13" s="935">
        <v>60.964673913043477</v>
      </c>
      <c r="S13" s="934">
        <v>2574</v>
      </c>
      <c r="T13" s="935">
        <f t="shared" si="2"/>
        <v>57.365723200356591</v>
      </c>
    </row>
    <row r="14" spans="1:22" s="331" customFormat="1" ht="18" customHeight="1" x14ac:dyDescent="0.2">
      <c r="A14" s="330"/>
      <c r="B14" s="933" t="s">
        <v>38</v>
      </c>
      <c r="C14" s="932"/>
      <c r="D14" s="934">
        <f t="shared" si="0"/>
        <v>2044</v>
      </c>
      <c r="E14" s="935">
        <f t="shared" si="1"/>
        <v>0.59408415417123217</v>
      </c>
      <c r="F14" s="932"/>
      <c r="G14" s="934">
        <v>537</v>
      </c>
      <c r="H14" s="935">
        <v>26.272015655577302</v>
      </c>
      <c r="I14" s="934">
        <v>44</v>
      </c>
      <c r="J14" s="935">
        <v>8.1936685288640589</v>
      </c>
      <c r="K14" s="932"/>
      <c r="L14" s="934">
        <v>779</v>
      </c>
      <c r="M14" s="935">
        <v>38.111545988258314</v>
      </c>
      <c r="N14" s="934">
        <v>54</v>
      </c>
      <c r="O14" s="935">
        <v>6.9319640564826699</v>
      </c>
      <c r="P14" s="932"/>
      <c r="Q14" s="934">
        <v>728</v>
      </c>
      <c r="R14" s="935">
        <v>35.61643835616438</v>
      </c>
      <c r="S14" s="934">
        <v>75</v>
      </c>
      <c r="T14" s="935">
        <f t="shared" si="2"/>
        <v>10.302197802197801</v>
      </c>
    </row>
    <row r="15" spans="1:22" s="331" customFormat="1" ht="18" customHeight="1" x14ac:dyDescent="0.2">
      <c r="A15" s="330"/>
      <c r="B15" s="933" t="s">
        <v>6</v>
      </c>
      <c r="C15" s="932"/>
      <c r="D15" s="934">
        <f t="shared" si="0"/>
        <v>1047</v>
      </c>
      <c r="E15" s="935">
        <f t="shared" si="1"/>
        <v>0.30430827270904115</v>
      </c>
      <c r="F15" s="932"/>
      <c r="G15" s="934">
        <v>329</v>
      </c>
      <c r="H15" s="935">
        <v>31.42311365807068</v>
      </c>
      <c r="I15" s="934">
        <v>56</v>
      </c>
      <c r="J15" s="935">
        <v>17.021276595744681</v>
      </c>
      <c r="K15" s="932"/>
      <c r="L15" s="934">
        <v>316</v>
      </c>
      <c r="M15" s="935">
        <v>30.181470869149951</v>
      </c>
      <c r="N15" s="934">
        <v>48</v>
      </c>
      <c r="O15" s="935">
        <v>15.18987341772152</v>
      </c>
      <c r="P15" s="932"/>
      <c r="Q15" s="934">
        <v>402</v>
      </c>
      <c r="R15" s="935">
        <v>38.395415472779369</v>
      </c>
      <c r="S15" s="934">
        <v>81</v>
      </c>
      <c r="T15" s="935">
        <f t="shared" si="2"/>
        <v>20.149253731343283</v>
      </c>
    </row>
    <row r="16" spans="1:22" s="331" customFormat="1" ht="18" customHeight="1" x14ac:dyDescent="0.2">
      <c r="A16" s="330"/>
      <c r="B16" s="933" t="s">
        <v>5</v>
      </c>
      <c r="C16" s="932"/>
      <c r="D16" s="934">
        <f t="shared" si="0"/>
        <v>1483</v>
      </c>
      <c r="E16" s="935">
        <f t="shared" si="1"/>
        <v>0.43103072438157414</v>
      </c>
      <c r="F16" s="932"/>
      <c r="G16" s="934">
        <v>450</v>
      </c>
      <c r="H16" s="935">
        <v>30.343897505057317</v>
      </c>
      <c r="I16" s="934">
        <v>141</v>
      </c>
      <c r="J16" s="935">
        <v>31.333333333333336</v>
      </c>
      <c r="K16" s="932"/>
      <c r="L16" s="934">
        <v>586</v>
      </c>
      <c r="M16" s="935">
        <v>39.514497639919085</v>
      </c>
      <c r="N16" s="934">
        <v>201</v>
      </c>
      <c r="O16" s="935">
        <v>34.30034129692833</v>
      </c>
      <c r="P16" s="932"/>
      <c r="Q16" s="934">
        <v>447</v>
      </c>
      <c r="R16" s="935">
        <v>30.141604855023601</v>
      </c>
      <c r="S16" s="934">
        <v>173</v>
      </c>
      <c r="T16" s="935">
        <f t="shared" si="2"/>
        <v>38.702460850111855</v>
      </c>
    </row>
    <row r="17" spans="1:20" s="331" customFormat="1" ht="18" customHeight="1" x14ac:dyDescent="0.2">
      <c r="A17" s="330"/>
      <c r="B17" s="933" t="s">
        <v>4</v>
      </c>
      <c r="C17" s="932"/>
      <c r="D17" s="934">
        <f t="shared" si="0"/>
        <v>20877</v>
      </c>
      <c r="E17" s="935">
        <f t="shared" si="1"/>
        <v>6.0678546412097925</v>
      </c>
      <c r="F17" s="932"/>
      <c r="G17" s="934">
        <v>3387</v>
      </c>
      <c r="H17" s="935">
        <v>16.223595344158642</v>
      </c>
      <c r="I17" s="934">
        <v>1886</v>
      </c>
      <c r="J17" s="935">
        <v>55.6834957189253</v>
      </c>
      <c r="K17" s="932"/>
      <c r="L17" s="934">
        <v>6762</v>
      </c>
      <c r="M17" s="935">
        <v>32.38971116539733</v>
      </c>
      <c r="N17" s="934">
        <v>2909</v>
      </c>
      <c r="O17" s="935">
        <v>43.019816622301093</v>
      </c>
      <c r="P17" s="932"/>
      <c r="Q17" s="934">
        <v>10728</v>
      </c>
      <c r="R17" s="935">
        <v>51.386693490444024</v>
      </c>
      <c r="S17" s="934">
        <v>4499</v>
      </c>
      <c r="T17" s="935">
        <f t="shared" si="2"/>
        <v>41.936987322893366</v>
      </c>
    </row>
    <row r="18" spans="1:20" s="331" customFormat="1" ht="18" customHeight="1" x14ac:dyDescent="0.2">
      <c r="A18" s="330"/>
      <c r="B18" s="933" t="s">
        <v>40</v>
      </c>
      <c r="C18" s="932"/>
      <c r="D18" s="934">
        <f t="shared" si="0"/>
        <v>15576</v>
      </c>
      <c r="E18" s="935">
        <f t="shared" si="1"/>
        <v>4.5271305212187443</v>
      </c>
      <c r="F18" s="932"/>
      <c r="G18" s="934">
        <v>2833</v>
      </c>
      <c r="H18" s="935">
        <v>18.188238315356958</v>
      </c>
      <c r="I18" s="934">
        <v>619</v>
      </c>
      <c r="J18" s="935">
        <v>21.849629368160961</v>
      </c>
      <c r="K18" s="932"/>
      <c r="L18" s="934">
        <v>4553</v>
      </c>
      <c r="M18" s="935">
        <v>29.230868002054443</v>
      </c>
      <c r="N18" s="934">
        <v>1340</v>
      </c>
      <c r="O18" s="935">
        <v>29.431144300461231</v>
      </c>
      <c r="P18" s="932"/>
      <c r="Q18" s="934">
        <v>8190</v>
      </c>
      <c r="R18" s="935">
        <v>52.580893682588602</v>
      </c>
      <c r="S18" s="934">
        <v>3013</v>
      </c>
      <c r="T18" s="935">
        <f t="shared" si="2"/>
        <v>36.788766788766793</v>
      </c>
    </row>
    <row r="19" spans="1:20" s="331" customFormat="1" ht="18" customHeight="1" x14ac:dyDescent="0.2">
      <c r="A19" s="330"/>
      <c r="B19" s="933" t="s">
        <v>41</v>
      </c>
      <c r="C19" s="932"/>
      <c r="D19" s="934">
        <f t="shared" si="0"/>
        <v>33737</v>
      </c>
      <c r="E19" s="935">
        <f t="shared" si="1"/>
        <v>9.8055856698996404</v>
      </c>
      <c r="F19" s="932"/>
      <c r="G19" s="934">
        <v>5846</v>
      </c>
      <c r="H19" s="935">
        <v>17.328156030470996</v>
      </c>
      <c r="I19" s="934">
        <v>1043</v>
      </c>
      <c r="J19" s="935">
        <v>17.841258980499486</v>
      </c>
      <c r="K19" s="932"/>
      <c r="L19" s="934">
        <v>13105</v>
      </c>
      <c r="M19" s="935">
        <v>38.844591990989116</v>
      </c>
      <c r="N19" s="934">
        <v>3685</v>
      </c>
      <c r="O19" s="935">
        <v>28.119038534910342</v>
      </c>
      <c r="P19" s="932"/>
      <c r="Q19" s="934">
        <v>14786</v>
      </c>
      <c r="R19" s="935">
        <v>43.827251978539884</v>
      </c>
      <c r="S19" s="934">
        <v>8009</v>
      </c>
      <c r="T19" s="935">
        <f t="shared" si="2"/>
        <v>54.166103070472069</v>
      </c>
    </row>
    <row r="20" spans="1:20" s="331" customFormat="1" ht="18" customHeight="1" x14ac:dyDescent="0.2">
      <c r="A20" s="330"/>
      <c r="B20" s="933" t="s">
        <v>3</v>
      </c>
      <c r="C20" s="932"/>
      <c r="D20" s="934">
        <f t="shared" si="0"/>
        <v>5765</v>
      </c>
      <c r="E20" s="935">
        <f t="shared" si="1"/>
        <v>1.6755847107618169</v>
      </c>
      <c r="F20" s="932"/>
      <c r="G20" s="934">
        <v>1011</v>
      </c>
      <c r="H20" s="935">
        <v>17.536860364267127</v>
      </c>
      <c r="I20" s="934">
        <v>228</v>
      </c>
      <c r="J20" s="935">
        <v>22.551928783382788</v>
      </c>
      <c r="K20" s="932"/>
      <c r="L20" s="934">
        <v>1967</v>
      </c>
      <c r="M20" s="935">
        <v>34.11968777103209</v>
      </c>
      <c r="N20" s="934">
        <v>382</v>
      </c>
      <c r="O20" s="935">
        <v>19.420437214031519</v>
      </c>
      <c r="P20" s="932"/>
      <c r="Q20" s="934">
        <v>2787</v>
      </c>
      <c r="R20" s="935">
        <v>48.343451864700782</v>
      </c>
      <c r="S20" s="934">
        <v>479</v>
      </c>
      <c r="T20" s="935">
        <f t="shared" si="2"/>
        <v>17.186939361320416</v>
      </c>
    </row>
    <row r="21" spans="1:20" s="331" customFormat="1" ht="18" customHeight="1" x14ac:dyDescent="0.2">
      <c r="A21" s="330"/>
      <c r="B21" s="933" t="s">
        <v>2</v>
      </c>
      <c r="C21" s="932"/>
      <c r="D21" s="934">
        <f t="shared" si="0"/>
        <v>935</v>
      </c>
      <c r="E21" s="935">
        <f t="shared" si="1"/>
        <v>0.27175571631609691</v>
      </c>
      <c r="F21" s="932"/>
      <c r="G21" s="934">
        <v>190</v>
      </c>
      <c r="H21" s="935">
        <v>20.320855614973262</v>
      </c>
      <c r="I21" s="934">
        <v>120</v>
      </c>
      <c r="J21" s="935">
        <v>63.157894736842103</v>
      </c>
      <c r="K21" s="932"/>
      <c r="L21" s="934">
        <v>301</v>
      </c>
      <c r="M21" s="935">
        <v>32.192513368983953</v>
      </c>
      <c r="N21" s="934">
        <v>171</v>
      </c>
      <c r="O21" s="935">
        <v>56.810631229235874</v>
      </c>
      <c r="P21" s="932"/>
      <c r="Q21" s="934">
        <v>444</v>
      </c>
      <c r="R21" s="935">
        <v>47.486631016042779</v>
      </c>
      <c r="S21" s="934">
        <v>260</v>
      </c>
      <c r="T21" s="935">
        <f t="shared" si="2"/>
        <v>58.558558558558559</v>
      </c>
    </row>
    <row r="22" spans="1:20" s="331" customFormat="1" ht="18" customHeight="1" x14ac:dyDescent="0.2">
      <c r="A22" s="330"/>
      <c r="B22" s="933" t="s">
        <v>35</v>
      </c>
      <c r="C22" s="932"/>
      <c r="D22" s="934">
        <f t="shared" si="0"/>
        <v>24979</v>
      </c>
      <c r="E22" s="935">
        <f t="shared" si="1"/>
        <v>7.2600920191013749</v>
      </c>
      <c r="F22" s="932"/>
      <c r="G22" s="934">
        <v>8864</v>
      </c>
      <c r="H22" s="935">
        <v>35.485808078786178</v>
      </c>
      <c r="I22" s="934">
        <v>5913</v>
      </c>
      <c r="J22" s="935">
        <v>66.70803249097473</v>
      </c>
      <c r="K22" s="932"/>
      <c r="L22" s="934">
        <v>8718</v>
      </c>
      <c r="M22" s="935">
        <v>34.901317106369348</v>
      </c>
      <c r="N22" s="934">
        <v>5251</v>
      </c>
      <c r="O22" s="935">
        <v>60.231704519385175</v>
      </c>
      <c r="P22" s="932"/>
      <c r="Q22" s="934">
        <v>7397</v>
      </c>
      <c r="R22" s="935">
        <v>29.612874814844471</v>
      </c>
      <c r="S22" s="934">
        <v>4176</v>
      </c>
      <c r="T22" s="935">
        <f t="shared" si="2"/>
        <v>56.455319724212515</v>
      </c>
    </row>
    <row r="23" spans="1:20" s="331" customFormat="1" ht="18" customHeight="1" x14ac:dyDescent="0.2">
      <c r="A23" s="330"/>
      <c r="B23" s="933" t="s">
        <v>42</v>
      </c>
      <c r="C23" s="932"/>
      <c r="D23" s="934">
        <f t="shared" si="0"/>
        <v>53689</v>
      </c>
      <c r="E23" s="935">
        <f t="shared" si="1"/>
        <v>15.604591073042705</v>
      </c>
      <c r="F23" s="932"/>
      <c r="G23" s="934">
        <v>14503</v>
      </c>
      <c r="H23" s="935">
        <v>27.012982175119671</v>
      </c>
      <c r="I23" s="934">
        <v>2813</v>
      </c>
      <c r="J23" s="935">
        <v>19.395987037164726</v>
      </c>
      <c r="K23" s="932"/>
      <c r="L23" s="934">
        <v>20989</v>
      </c>
      <c r="M23" s="935">
        <v>39.09366909422787</v>
      </c>
      <c r="N23" s="934">
        <v>4019</v>
      </c>
      <c r="O23" s="935">
        <v>19.148125208442519</v>
      </c>
      <c r="P23" s="932"/>
      <c r="Q23" s="934">
        <v>18197</v>
      </c>
      <c r="R23" s="935">
        <v>33.893348730652463</v>
      </c>
      <c r="S23" s="934">
        <v>4221</v>
      </c>
      <c r="T23" s="935">
        <f t="shared" si="2"/>
        <v>23.196131230422598</v>
      </c>
    </row>
    <row r="24" spans="1:20" s="331" customFormat="1" ht="18" customHeight="1" x14ac:dyDescent="0.2">
      <c r="A24" s="330">
        <v>47094</v>
      </c>
      <c r="B24" s="933" t="s">
        <v>43</v>
      </c>
      <c r="C24" s="932"/>
      <c r="D24" s="934">
        <f t="shared" si="0"/>
        <v>3795</v>
      </c>
      <c r="E24" s="935">
        <f t="shared" si="1"/>
        <v>1.103008495635923</v>
      </c>
      <c r="F24" s="932"/>
      <c r="G24" s="934">
        <v>543</v>
      </c>
      <c r="H24" s="935">
        <v>14.308300395256918</v>
      </c>
      <c r="I24" s="934">
        <v>248</v>
      </c>
      <c r="J24" s="935">
        <v>45.67219152854512</v>
      </c>
      <c r="K24" s="932"/>
      <c r="L24" s="934">
        <v>1199</v>
      </c>
      <c r="M24" s="935">
        <v>31.594202898550726</v>
      </c>
      <c r="N24" s="934">
        <v>424</v>
      </c>
      <c r="O24" s="935">
        <v>35.362802335279397</v>
      </c>
      <c r="P24" s="932"/>
      <c r="Q24" s="934">
        <v>2053</v>
      </c>
      <c r="R24" s="935">
        <v>54.097496706192359</v>
      </c>
      <c r="S24" s="934">
        <v>700</v>
      </c>
      <c r="T24" s="935">
        <f t="shared" si="2"/>
        <v>34.096444227959083</v>
      </c>
    </row>
    <row r="25" spans="1:20" s="331" customFormat="1" ht="18" customHeight="1" x14ac:dyDescent="0.2">
      <c r="B25" s="933" t="s">
        <v>44</v>
      </c>
      <c r="C25" s="932"/>
      <c r="D25" s="934">
        <f t="shared" si="0"/>
        <v>1122</v>
      </c>
      <c r="E25" s="935">
        <f t="shared" si="1"/>
        <v>0.32610685957931634</v>
      </c>
      <c r="F25" s="932"/>
      <c r="G25" s="934">
        <v>166</v>
      </c>
      <c r="H25" s="935">
        <v>14.795008912655971</v>
      </c>
      <c r="I25" s="934">
        <v>2</v>
      </c>
      <c r="J25" s="935">
        <v>1.2048192771084338</v>
      </c>
      <c r="K25" s="932"/>
      <c r="L25" s="934">
        <v>303</v>
      </c>
      <c r="M25" s="935">
        <v>27.00534759358289</v>
      </c>
      <c r="N25" s="934">
        <v>3</v>
      </c>
      <c r="O25" s="935">
        <v>0.99009900990099009</v>
      </c>
      <c r="P25" s="932"/>
      <c r="Q25" s="934">
        <v>653</v>
      </c>
      <c r="R25" s="935">
        <v>58.199643493761144</v>
      </c>
      <c r="S25" s="934">
        <v>4</v>
      </c>
      <c r="T25" s="935">
        <f t="shared" si="2"/>
        <v>0.61255742725880558</v>
      </c>
    </row>
    <row r="26" spans="1:20" s="331" customFormat="1" ht="18" customHeight="1" x14ac:dyDescent="0.2">
      <c r="B26" s="933" t="s">
        <v>45</v>
      </c>
      <c r="C26" s="932"/>
      <c r="D26" s="934">
        <f t="shared" si="0"/>
        <v>5868</v>
      </c>
      <c r="E26" s="935">
        <f t="shared" si="1"/>
        <v>1.705521436730328</v>
      </c>
      <c r="F26" s="932"/>
      <c r="G26" s="934">
        <v>1344</v>
      </c>
      <c r="H26" s="935">
        <v>22.903885480572598</v>
      </c>
      <c r="I26" s="934">
        <v>144</v>
      </c>
      <c r="J26" s="935">
        <v>10.714285714285714</v>
      </c>
      <c r="K26" s="932"/>
      <c r="L26" s="934">
        <v>1851</v>
      </c>
      <c r="M26" s="935">
        <v>31.543967280163599</v>
      </c>
      <c r="N26" s="934">
        <v>316</v>
      </c>
      <c r="O26" s="935">
        <v>17.071853052404109</v>
      </c>
      <c r="P26" s="932"/>
      <c r="Q26" s="934">
        <v>2673</v>
      </c>
      <c r="R26" s="935">
        <v>45.552147239263803</v>
      </c>
      <c r="S26" s="934">
        <v>781</v>
      </c>
      <c r="T26" s="935">
        <f t="shared" si="2"/>
        <v>29.218106995884774</v>
      </c>
    </row>
    <row r="27" spans="1:20" s="331" customFormat="1" ht="18" customHeight="1" x14ac:dyDescent="0.2">
      <c r="B27" s="933" t="s">
        <v>46</v>
      </c>
      <c r="C27" s="932"/>
      <c r="D27" s="934">
        <f t="shared" si="0"/>
        <v>3732</v>
      </c>
      <c r="E27" s="935">
        <f t="shared" si="1"/>
        <v>1.0846976826648917</v>
      </c>
      <c r="F27" s="932"/>
      <c r="G27" s="934">
        <v>699</v>
      </c>
      <c r="H27" s="935">
        <v>18.729903536977492</v>
      </c>
      <c r="I27" s="934">
        <v>141</v>
      </c>
      <c r="J27" s="935">
        <v>20.171673819742487</v>
      </c>
      <c r="K27" s="932"/>
      <c r="L27" s="934">
        <v>1415</v>
      </c>
      <c r="M27" s="935">
        <v>37.915326902465168</v>
      </c>
      <c r="N27" s="934">
        <v>335</v>
      </c>
      <c r="O27" s="935">
        <v>23.674911660777383</v>
      </c>
      <c r="P27" s="932"/>
      <c r="Q27" s="934">
        <v>1618</v>
      </c>
      <c r="R27" s="935">
        <v>43.354769560557344</v>
      </c>
      <c r="S27" s="934">
        <v>644</v>
      </c>
      <c r="T27" s="935">
        <f t="shared" si="2"/>
        <v>39.802224969097651</v>
      </c>
    </row>
    <row r="28" spans="1:20" s="331" customFormat="1" ht="18" customHeight="1" x14ac:dyDescent="0.2">
      <c r="B28" s="955" t="s">
        <v>1</v>
      </c>
      <c r="C28" s="932"/>
      <c r="D28" s="956">
        <f t="shared" si="0"/>
        <v>1272</v>
      </c>
      <c r="E28" s="957">
        <f t="shared" si="1"/>
        <v>0.36970403331986668</v>
      </c>
      <c r="F28" s="932"/>
      <c r="G28" s="956">
        <v>363</v>
      </c>
      <c r="H28" s="957">
        <v>28.537735849056606</v>
      </c>
      <c r="I28" s="956">
        <v>155</v>
      </c>
      <c r="J28" s="957">
        <v>42.699724517906333</v>
      </c>
      <c r="K28" s="932"/>
      <c r="L28" s="956">
        <v>428</v>
      </c>
      <c r="M28" s="957">
        <v>33.647798742138363</v>
      </c>
      <c r="N28" s="956">
        <v>171</v>
      </c>
      <c r="O28" s="957">
        <v>39.953271028037385</v>
      </c>
      <c r="P28" s="932"/>
      <c r="Q28" s="956">
        <v>481</v>
      </c>
      <c r="R28" s="957">
        <v>37.814465408805034</v>
      </c>
      <c r="S28" s="956">
        <v>235</v>
      </c>
      <c r="T28" s="957">
        <f t="shared" si="2"/>
        <v>48.856548856548862</v>
      </c>
    </row>
    <row r="29" spans="1:20" s="319" customFormat="1" ht="18" customHeight="1" x14ac:dyDescent="0.2">
      <c r="B29" s="1291" t="s">
        <v>0</v>
      </c>
      <c r="C29" s="1284"/>
      <c r="D29" s="1292">
        <f>SUM(D11:D28)</f>
        <v>344059</v>
      </c>
      <c r="E29" s="1293">
        <f t="shared" si="1"/>
        <v>100</v>
      </c>
      <c r="F29" s="1284"/>
      <c r="G29" s="1292">
        <f>SUM(G11:G28)</f>
        <v>73774</v>
      </c>
      <c r="H29" s="1293">
        <f t="shared" ref="H29" si="3">G29/$D29*100</f>
        <v>21.442252636902392</v>
      </c>
      <c r="I29" s="1292">
        <f>SUM(I11:I28)</f>
        <v>22814</v>
      </c>
      <c r="J29" s="1293">
        <f>I29/G29*100</f>
        <v>30.924173828177949</v>
      </c>
      <c r="K29" s="1284"/>
      <c r="L29" s="1292">
        <f>SUM(L11:L28)</f>
        <v>136263</v>
      </c>
      <c r="M29" s="1293">
        <f t="shared" ref="M29" si="4">L29/$D29*100</f>
        <v>39.604544569390718</v>
      </c>
      <c r="N29" s="1292">
        <f>SUM(N11:N28)</f>
        <v>39001</v>
      </c>
      <c r="O29" s="1293">
        <f>N29/L29*100</f>
        <v>28.621856263255619</v>
      </c>
      <c r="P29" s="1284"/>
      <c r="Q29" s="1292">
        <f>SUM(Q11:Q28)</f>
        <v>134022</v>
      </c>
      <c r="R29" s="1293">
        <f t="shared" ref="R29" si="5">Q29/$D29*100</f>
        <v>38.953202793706893</v>
      </c>
      <c r="S29" s="1292">
        <f>SUM(S11:S28)</f>
        <v>46345</v>
      </c>
      <c r="T29" s="1293">
        <f>S29/Q29*100</f>
        <v>34.580143558520241</v>
      </c>
    </row>
    <row r="30" spans="1:20" s="328" customFormat="1" ht="6.75" customHeight="1" x14ac:dyDescent="0.2">
      <c r="B30" s="1601"/>
      <c r="C30" s="1601"/>
      <c r="D30" s="1601"/>
      <c r="E30" s="1601"/>
      <c r="F30" s="781"/>
    </row>
    <row r="31" spans="1:20" x14ac:dyDescent="0.25">
      <c r="B31" s="1602"/>
      <c r="C31" s="1602"/>
      <c r="D31" s="1602"/>
      <c r="E31" s="1602"/>
      <c r="F31" s="1602"/>
      <c r="G31" s="1602"/>
      <c r="H31" s="1602"/>
      <c r="I31" s="1602"/>
      <c r="J31" s="1602"/>
      <c r="K31" s="1602"/>
      <c r="L31" s="1602"/>
      <c r="M31" s="1602"/>
      <c r="N31" s="1602"/>
      <c r="O31" s="1602"/>
      <c r="P31" s="1602"/>
      <c r="Q31" s="1602"/>
      <c r="R31" s="1602"/>
    </row>
    <row r="32" spans="1:20" x14ac:dyDescent="0.25">
      <c r="G32" s="937"/>
      <c r="L32" s="937"/>
    </row>
    <row r="33" spans="2:12" x14ac:dyDescent="0.25">
      <c r="B33" s="937"/>
      <c r="L33" s="937"/>
    </row>
  </sheetData>
  <mergeCells count="17">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 ref="S8:T8"/>
    <mergeCell ref="B4:T4"/>
  </mergeCells>
  <printOptions horizontalCentered="1"/>
  <pageMargins left="0" right="0" top="0.43307086614173229" bottom="0.43307086614173229" header="0" footer="0"/>
  <pageSetup paperSize="9" scale="96"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61">
    <pageSetUpPr fitToPage="1"/>
  </sheetPr>
  <dimension ref="A1:V33"/>
  <sheetViews>
    <sheetView zoomScaleNormal="100" workbookViewId="0"/>
  </sheetViews>
  <sheetFormatPr baseColWidth="10" defaultColWidth="11.42578125" defaultRowHeight="15" x14ac:dyDescent="0.25"/>
  <cols>
    <col min="1" max="1" width="1" style="750" customWidth="1"/>
    <col min="2" max="2" width="30.28515625" style="750" customWidth="1"/>
    <col min="3" max="3" width="0.85546875" style="750" customWidth="1"/>
    <col min="4" max="4" width="10.140625" style="750" customWidth="1"/>
    <col min="5" max="5" width="8.140625" style="750" customWidth="1"/>
    <col min="6" max="6" width="0.85546875" style="750" customWidth="1"/>
    <col min="7" max="7" width="10" style="750" customWidth="1"/>
    <col min="8" max="8" width="7.140625" style="750" customWidth="1"/>
    <col min="9" max="10" width="8" style="750" customWidth="1"/>
    <col min="11" max="11" width="0.7109375" style="750" customWidth="1"/>
    <col min="12" max="12" width="10.140625" style="750" customWidth="1"/>
    <col min="13" max="15" width="8" style="750" customWidth="1"/>
    <col min="16" max="16" width="0.5703125" style="750" customWidth="1"/>
    <col min="17" max="17" width="9" style="750" customWidth="1"/>
    <col min="18" max="18" width="7.42578125" style="750" customWidth="1"/>
    <col min="19" max="19" width="8" style="750" customWidth="1"/>
    <col min="20" max="20" width="8.85546875" style="750" customWidth="1"/>
    <col min="21" max="21" width="7.5703125" style="750" customWidth="1"/>
    <col min="22" max="22" width="8.28515625" style="750" customWidth="1"/>
    <col min="23" max="23" width="8.85546875" style="750" customWidth="1"/>
    <col min="24" max="16384" width="11.42578125" style="750"/>
  </cols>
  <sheetData>
    <row r="1" spans="1:22" ht="9.75" customHeight="1" x14ac:dyDescent="0.25">
      <c r="B1" s="750" t="s">
        <v>63</v>
      </c>
    </row>
    <row r="2" spans="1:22" s="343" customFormat="1" ht="49.5" customHeight="1" x14ac:dyDescent="0.25">
      <c r="B2" s="1376"/>
      <c r="C2" s="1376"/>
      <c r="D2" s="1376"/>
      <c r="E2" s="1376"/>
      <c r="F2" s="344"/>
      <c r="G2" s="1590"/>
      <c r="H2" s="1590"/>
      <c r="I2" s="1590"/>
      <c r="J2" s="1590"/>
      <c r="K2" s="1590"/>
      <c r="L2" s="1590"/>
      <c r="M2" s="1590"/>
      <c r="N2" s="1590"/>
      <c r="O2" s="1590"/>
      <c r="P2" s="1590"/>
      <c r="Q2" s="1590"/>
      <c r="R2" s="1590"/>
      <c r="T2" s="344"/>
    </row>
    <row r="3" spans="1:22" s="343" customFormat="1" ht="3" customHeight="1" x14ac:dyDescent="0.25">
      <c r="B3" s="344"/>
      <c r="C3" s="344"/>
      <c r="D3" s="344"/>
      <c r="E3" s="344"/>
      <c r="F3" s="344"/>
      <c r="L3" s="344"/>
      <c r="Q3" s="344"/>
      <c r="T3" s="344"/>
    </row>
    <row r="4" spans="1:22" s="345" customFormat="1" ht="15" customHeight="1" x14ac:dyDescent="0.2">
      <c r="B4" s="1414" t="s">
        <v>435</v>
      </c>
      <c r="C4" s="1414"/>
      <c r="D4" s="1414"/>
      <c r="E4" s="1414"/>
      <c r="F4" s="1414"/>
      <c r="G4" s="1414"/>
      <c r="H4" s="1414"/>
      <c r="I4" s="1414"/>
      <c r="J4" s="1414"/>
      <c r="K4" s="1414"/>
      <c r="L4" s="1414"/>
      <c r="M4" s="1414"/>
      <c r="N4" s="1414"/>
      <c r="O4" s="1414"/>
      <c r="P4" s="1414"/>
      <c r="Q4" s="1414"/>
      <c r="R4" s="1414"/>
      <c r="S4" s="1414"/>
      <c r="T4" s="1414"/>
      <c r="U4" s="926"/>
    </row>
    <row r="5" spans="1:22" s="345" customFormat="1" ht="15" customHeight="1" x14ac:dyDescent="0.2">
      <c r="B5" s="1415" t="str">
        <f>porsaad!$B$6</f>
        <v>Situación a 31 de julio de 2024</v>
      </c>
      <c r="C5" s="1415"/>
      <c r="D5" s="1415"/>
      <c r="E5" s="1415"/>
      <c r="F5" s="1415"/>
      <c r="G5" s="1415"/>
      <c r="H5" s="1415"/>
      <c r="I5" s="1415"/>
      <c r="J5" s="1415"/>
      <c r="K5" s="1415"/>
      <c r="L5" s="1415"/>
      <c r="M5" s="1415"/>
      <c r="N5" s="1415"/>
      <c r="O5" s="1415"/>
      <c r="P5" s="1415"/>
      <c r="Q5" s="1415"/>
      <c r="R5" s="1415"/>
      <c r="S5" s="1415"/>
      <c r="T5" s="1415"/>
      <c r="U5" s="927"/>
      <c r="V5" s="877"/>
    </row>
    <row r="6" spans="1:22" s="345" customFormat="1" ht="4.5" customHeight="1" x14ac:dyDescent="0.2"/>
    <row r="7" spans="1:22" s="322" customFormat="1" ht="15" customHeight="1" x14ac:dyDescent="0.2">
      <c r="A7" s="316"/>
      <c r="B7" s="1591" t="s">
        <v>12</v>
      </c>
      <c r="C7" s="922"/>
      <c r="D7" s="1603" t="s">
        <v>75</v>
      </c>
      <c r="E7" s="1596"/>
      <c r="F7" s="922"/>
      <c r="G7" s="1605" t="s">
        <v>31</v>
      </c>
      <c r="H7" s="1606"/>
      <c r="I7" s="1606"/>
      <c r="J7" s="1607"/>
      <c r="K7" s="923"/>
      <c r="L7" s="1605" t="s">
        <v>49</v>
      </c>
      <c r="M7" s="1606"/>
      <c r="N7" s="1606"/>
      <c r="O7" s="1607"/>
      <c r="P7" s="923"/>
      <c r="Q7" s="1605" t="s">
        <v>50</v>
      </c>
      <c r="R7" s="1606"/>
      <c r="S7" s="1606"/>
      <c r="T7" s="1607"/>
    </row>
    <row r="8" spans="1:22" s="322" customFormat="1" ht="35.25" customHeight="1" x14ac:dyDescent="0.2">
      <c r="A8" s="316"/>
      <c r="B8" s="1592"/>
      <c r="C8" s="922"/>
      <c r="D8" s="1604"/>
      <c r="E8" s="1599"/>
      <c r="F8" s="922"/>
      <c r="G8" s="1608" t="s">
        <v>69</v>
      </c>
      <c r="H8" s="1609"/>
      <c r="I8" s="1610" t="s">
        <v>129</v>
      </c>
      <c r="J8" s="1611"/>
      <c r="K8" s="959"/>
      <c r="L8" s="1612" t="s">
        <v>69</v>
      </c>
      <c r="M8" s="1613"/>
      <c r="N8" s="1610" t="s">
        <v>129</v>
      </c>
      <c r="O8" s="1611"/>
      <c r="P8" s="959"/>
      <c r="Q8" s="1612" t="s">
        <v>69</v>
      </c>
      <c r="R8" s="1613"/>
      <c r="S8" s="1610" t="s">
        <v>129</v>
      </c>
      <c r="T8" s="1611"/>
    </row>
    <row r="9" spans="1:22" s="322" customFormat="1" ht="29.25" customHeight="1" x14ac:dyDescent="0.2">
      <c r="A9" s="316"/>
      <c r="B9" s="1593"/>
      <c r="C9" s="941"/>
      <c r="D9" s="958" t="s">
        <v>9</v>
      </c>
      <c r="E9" s="938" t="s">
        <v>10</v>
      </c>
      <c r="F9" s="941"/>
      <c r="G9" s="946" t="s">
        <v>9</v>
      </c>
      <c r="H9" s="947" t="s">
        <v>71</v>
      </c>
      <c r="I9" s="958" t="s">
        <v>9</v>
      </c>
      <c r="J9" s="960" t="s">
        <v>130</v>
      </c>
      <c r="K9" s="941"/>
      <c r="L9" s="939" t="s">
        <v>9</v>
      </c>
      <c r="M9" s="940" t="s">
        <v>71</v>
      </c>
      <c r="N9" s="958" t="s">
        <v>9</v>
      </c>
      <c r="O9" s="960" t="s">
        <v>130</v>
      </c>
      <c r="P9" s="941"/>
      <c r="Q9" s="939" t="s">
        <v>9</v>
      </c>
      <c r="R9" s="940" t="s">
        <v>71</v>
      </c>
      <c r="S9" s="944" t="s">
        <v>9</v>
      </c>
      <c r="T9" s="960" t="s">
        <v>130</v>
      </c>
    </row>
    <row r="10" spans="1:22" s="322" customFormat="1" ht="6" customHeight="1" x14ac:dyDescent="0.2">
      <c r="A10" s="316"/>
      <c r="B10" s="925"/>
      <c r="C10" s="925"/>
      <c r="D10" s="925"/>
      <c r="E10" s="925"/>
      <c r="F10" s="925"/>
      <c r="G10" s="925"/>
      <c r="H10" s="925"/>
      <c r="I10" s="925"/>
      <c r="J10" s="925"/>
      <c r="K10" s="925"/>
      <c r="L10" s="925"/>
      <c r="M10" s="925"/>
      <c r="N10" s="925"/>
      <c r="O10" s="925"/>
      <c r="P10" s="925"/>
      <c r="Q10" s="925"/>
      <c r="R10" s="925"/>
    </row>
    <row r="11" spans="1:22" s="331" customFormat="1" ht="18" customHeight="1" x14ac:dyDescent="0.2">
      <c r="A11" s="330"/>
      <c r="B11" s="928" t="s">
        <v>8</v>
      </c>
      <c r="C11" s="932"/>
      <c r="D11" s="929">
        <f>G11+L11+Q11</f>
        <v>14743</v>
      </c>
      <c r="E11" s="930">
        <f>D11/D$29*100</f>
        <v>13.802497799913867</v>
      </c>
      <c r="F11" s="932"/>
      <c r="G11" s="929">
        <v>5979</v>
      </c>
      <c r="H11" s="930">
        <v>40.554839584887745</v>
      </c>
      <c r="I11" s="929">
        <v>2092</v>
      </c>
      <c r="J11" s="930">
        <v>34.989128616825553</v>
      </c>
      <c r="K11" s="932"/>
      <c r="L11" s="929">
        <v>8222</v>
      </c>
      <c r="M11" s="930">
        <v>55.768839449230143</v>
      </c>
      <c r="N11" s="929">
        <v>3388</v>
      </c>
      <c r="O11" s="930">
        <v>41.206519095110679</v>
      </c>
      <c r="P11" s="932"/>
      <c r="Q11" s="929">
        <v>542</v>
      </c>
      <c r="R11" s="930">
        <v>3.6763209658821134</v>
      </c>
      <c r="S11" s="929">
        <v>444</v>
      </c>
      <c r="T11" s="930">
        <f>IFERROR(S11/Q11*100,"-")</f>
        <v>81.91881918819189</v>
      </c>
    </row>
    <row r="12" spans="1:22" s="331" customFormat="1" ht="18" customHeight="1" x14ac:dyDescent="0.2">
      <c r="A12" s="330"/>
      <c r="B12" s="933" t="s">
        <v>7</v>
      </c>
      <c r="C12" s="932"/>
      <c r="D12" s="934">
        <f t="shared" ref="D12:D28" si="0">G12+L12+Q12</f>
        <v>1752</v>
      </c>
      <c r="E12" s="935">
        <f t="shared" ref="E12:E29" si="1">D12/D$29*100</f>
        <v>1.6402344261988129</v>
      </c>
      <c r="F12" s="932"/>
      <c r="G12" s="934">
        <v>468</v>
      </c>
      <c r="H12" s="935">
        <v>26.712328767123289</v>
      </c>
      <c r="I12" s="934">
        <v>220</v>
      </c>
      <c r="J12" s="935">
        <v>47.008547008547005</v>
      </c>
      <c r="K12" s="932"/>
      <c r="L12" s="934">
        <v>659</v>
      </c>
      <c r="M12" s="935">
        <v>37.614155251141554</v>
      </c>
      <c r="N12" s="934">
        <v>271</v>
      </c>
      <c r="O12" s="935">
        <v>41.122913505311075</v>
      </c>
      <c r="P12" s="932"/>
      <c r="Q12" s="934">
        <v>625</v>
      </c>
      <c r="R12" s="935">
        <v>35.673515981735157</v>
      </c>
      <c r="S12" s="934">
        <v>138</v>
      </c>
      <c r="T12" s="935">
        <f t="shared" ref="T12:T28" si="2">IFERROR(S12/Q12*100,"-")</f>
        <v>22.08</v>
      </c>
    </row>
    <row r="13" spans="1:22" s="331" customFormat="1" ht="18" customHeight="1" x14ac:dyDescent="0.2">
      <c r="A13" s="330"/>
      <c r="B13" s="933" t="s">
        <v>37</v>
      </c>
      <c r="C13" s="932"/>
      <c r="D13" s="934">
        <f t="shared" si="0"/>
        <v>2257</v>
      </c>
      <c r="E13" s="935">
        <f t="shared" si="1"/>
        <v>2.1130188926545208</v>
      </c>
      <c r="F13" s="932"/>
      <c r="G13" s="934">
        <v>573</v>
      </c>
      <c r="H13" s="935">
        <v>25.387682764731945</v>
      </c>
      <c r="I13" s="934">
        <v>10</v>
      </c>
      <c r="J13" s="935">
        <v>1.7452006980802792</v>
      </c>
      <c r="K13" s="932"/>
      <c r="L13" s="934">
        <v>879</v>
      </c>
      <c r="M13" s="935">
        <v>38.945502879929109</v>
      </c>
      <c r="N13" s="934">
        <v>17</v>
      </c>
      <c r="O13" s="935">
        <v>1.9340159271899888</v>
      </c>
      <c r="P13" s="932"/>
      <c r="Q13" s="934">
        <v>805</v>
      </c>
      <c r="R13" s="935">
        <v>35.666814355338943</v>
      </c>
      <c r="S13" s="934">
        <v>25</v>
      </c>
      <c r="T13" s="935">
        <f t="shared" si="2"/>
        <v>3.1055900621118013</v>
      </c>
    </row>
    <row r="14" spans="1:22" s="331" customFormat="1" ht="18" customHeight="1" x14ac:dyDescent="0.2">
      <c r="A14" s="330"/>
      <c r="B14" s="933" t="s">
        <v>38</v>
      </c>
      <c r="C14" s="932"/>
      <c r="D14" s="934">
        <f t="shared" si="0"/>
        <v>1699</v>
      </c>
      <c r="E14" s="935">
        <f t="shared" si="1"/>
        <v>1.5906154623925701</v>
      </c>
      <c r="F14" s="932"/>
      <c r="G14" s="934">
        <v>589</v>
      </c>
      <c r="H14" s="935">
        <v>34.667451442024721</v>
      </c>
      <c r="I14" s="934">
        <v>275</v>
      </c>
      <c r="J14" s="935">
        <v>46.689303904923598</v>
      </c>
      <c r="K14" s="932"/>
      <c r="L14" s="934">
        <v>924</v>
      </c>
      <c r="M14" s="935">
        <v>54.384932313125368</v>
      </c>
      <c r="N14" s="934">
        <v>194</v>
      </c>
      <c r="O14" s="935">
        <v>20.995670995670995</v>
      </c>
      <c r="P14" s="932"/>
      <c r="Q14" s="934">
        <v>186</v>
      </c>
      <c r="R14" s="935">
        <v>10.947616244849911</v>
      </c>
      <c r="S14" s="934">
        <v>59</v>
      </c>
      <c r="T14" s="935">
        <f t="shared" si="2"/>
        <v>31.72043010752688</v>
      </c>
    </row>
    <row r="15" spans="1:22" s="331" customFormat="1" ht="18" customHeight="1" x14ac:dyDescent="0.2">
      <c r="A15" s="330"/>
      <c r="B15" s="933" t="s">
        <v>6</v>
      </c>
      <c r="C15" s="932"/>
      <c r="D15" s="934">
        <f t="shared" si="0"/>
        <v>5624</v>
      </c>
      <c r="E15" s="935">
        <f t="shared" si="1"/>
        <v>5.2652274046473311</v>
      </c>
      <c r="F15" s="932"/>
      <c r="G15" s="934">
        <v>1417</v>
      </c>
      <c r="H15" s="935">
        <v>25.195590327169278</v>
      </c>
      <c r="I15" s="934">
        <v>752</v>
      </c>
      <c r="J15" s="935">
        <v>53.069865913902618</v>
      </c>
      <c r="K15" s="932"/>
      <c r="L15" s="934">
        <v>1950</v>
      </c>
      <c r="M15" s="935">
        <v>34.672830725462305</v>
      </c>
      <c r="N15" s="934">
        <v>1147</v>
      </c>
      <c r="O15" s="935">
        <v>58.820512820512818</v>
      </c>
      <c r="P15" s="932"/>
      <c r="Q15" s="934">
        <v>2257</v>
      </c>
      <c r="R15" s="935">
        <v>40.131578947368425</v>
      </c>
      <c r="S15" s="934">
        <v>1561</v>
      </c>
      <c r="T15" s="935">
        <f t="shared" si="2"/>
        <v>69.162605228179004</v>
      </c>
    </row>
    <row r="16" spans="1:22" s="331" customFormat="1" ht="18" customHeight="1" x14ac:dyDescent="0.2">
      <c r="A16" s="330"/>
      <c r="B16" s="933" t="s">
        <v>5</v>
      </c>
      <c r="C16" s="932"/>
      <c r="D16" s="934">
        <f t="shared" si="0"/>
        <v>2243</v>
      </c>
      <c r="E16" s="935">
        <f t="shared" si="1"/>
        <v>2.0999119965547588</v>
      </c>
      <c r="F16" s="932"/>
      <c r="G16" s="934">
        <v>781</v>
      </c>
      <c r="H16" s="935">
        <v>34.819438252340618</v>
      </c>
      <c r="I16" s="934">
        <v>2</v>
      </c>
      <c r="J16" s="935">
        <v>0.25608194622279129</v>
      </c>
      <c r="K16" s="932"/>
      <c r="L16" s="934">
        <v>857</v>
      </c>
      <c r="M16" s="935">
        <v>38.207757467677219</v>
      </c>
      <c r="N16" s="934">
        <v>3</v>
      </c>
      <c r="O16" s="935">
        <v>0.3500583430571762</v>
      </c>
      <c r="P16" s="932"/>
      <c r="Q16" s="934">
        <v>605</v>
      </c>
      <c r="R16" s="935">
        <v>26.972804279982164</v>
      </c>
      <c r="S16" s="934">
        <v>7</v>
      </c>
      <c r="T16" s="935">
        <f t="shared" si="2"/>
        <v>1.1570247933884297</v>
      </c>
    </row>
    <row r="17" spans="1:20" s="331" customFormat="1" ht="18" customHeight="1" x14ac:dyDescent="0.2">
      <c r="A17" s="330"/>
      <c r="B17" s="933" t="s">
        <v>4</v>
      </c>
      <c r="C17" s="932"/>
      <c r="D17" s="934">
        <f t="shared" si="0"/>
        <v>8019</v>
      </c>
      <c r="E17" s="935">
        <f t="shared" si="1"/>
        <v>7.5074428445709369</v>
      </c>
      <c r="F17" s="932"/>
      <c r="G17" s="934">
        <v>2052</v>
      </c>
      <c r="H17" s="935">
        <v>25.589225589225588</v>
      </c>
      <c r="I17" s="934">
        <v>20</v>
      </c>
      <c r="J17" s="935">
        <v>0.97465886939571145</v>
      </c>
      <c r="K17" s="932"/>
      <c r="L17" s="934">
        <v>2442</v>
      </c>
      <c r="M17" s="935">
        <v>30.452674897119341</v>
      </c>
      <c r="N17" s="934">
        <v>15</v>
      </c>
      <c r="O17" s="935">
        <v>0.61425061425061422</v>
      </c>
      <c r="P17" s="932"/>
      <c r="Q17" s="934">
        <v>3525</v>
      </c>
      <c r="R17" s="935">
        <v>43.958099513655071</v>
      </c>
      <c r="S17" s="934">
        <v>23</v>
      </c>
      <c r="T17" s="935">
        <f t="shared" si="2"/>
        <v>0.65248226950354615</v>
      </c>
    </row>
    <row r="18" spans="1:20" s="331" customFormat="1" ht="18" customHeight="1" x14ac:dyDescent="0.2">
      <c r="A18" s="330"/>
      <c r="B18" s="933" t="s">
        <v>40</v>
      </c>
      <c r="C18" s="932"/>
      <c r="D18" s="934">
        <f t="shared" si="0"/>
        <v>3685</v>
      </c>
      <c r="E18" s="935">
        <f t="shared" si="1"/>
        <v>3.4499222948302655</v>
      </c>
      <c r="F18" s="932"/>
      <c r="G18" s="934">
        <v>1210</v>
      </c>
      <c r="H18" s="935">
        <v>32.835820895522389</v>
      </c>
      <c r="I18" s="934">
        <v>313</v>
      </c>
      <c r="J18" s="935">
        <v>25.867768595041323</v>
      </c>
      <c r="K18" s="932"/>
      <c r="L18" s="934">
        <v>1486</v>
      </c>
      <c r="M18" s="935">
        <v>40.325644504748979</v>
      </c>
      <c r="N18" s="934">
        <v>638</v>
      </c>
      <c r="O18" s="935">
        <v>42.934051144010766</v>
      </c>
      <c r="P18" s="932"/>
      <c r="Q18" s="934">
        <v>989</v>
      </c>
      <c r="R18" s="935">
        <v>26.838534599728632</v>
      </c>
      <c r="S18" s="934">
        <v>527</v>
      </c>
      <c r="T18" s="935">
        <f t="shared" si="2"/>
        <v>53.28614762386249</v>
      </c>
    </row>
    <row r="19" spans="1:20" s="331" customFormat="1" ht="18" customHeight="1" x14ac:dyDescent="0.2">
      <c r="A19" s="330"/>
      <c r="B19" s="933" t="s">
        <v>41</v>
      </c>
      <c r="C19" s="932"/>
      <c r="D19" s="934">
        <f t="shared" si="0"/>
        <v>13920</v>
      </c>
      <c r="E19" s="935">
        <f t="shared" si="1"/>
        <v>13.031999550620704</v>
      </c>
      <c r="F19" s="932"/>
      <c r="G19" s="934">
        <v>3506</v>
      </c>
      <c r="H19" s="935">
        <v>25.186781609195403</v>
      </c>
      <c r="I19" s="934">
        <v>301</v>
      </c>
      <c r="J19" s="935">
        <v>8.5852823730747296</v>
      </c>
      <c r="K19" s="932"/>
      <c r="L19" s="934">
        <v>7212</v>
      </c>
      <c r="M19" s="935">
        <v>51.810344827586206</v>
      </c>
      <c r="N19" s="934">
        <v>1189</v>
      </c>
      <c r="O19" s="935">
        <v>16.48641153632834</v>
      </c>
      <c r="P19" s="932"/>
      <c r="Q19" s="934">
        <v>3202</v>
      </c>
      <c r="R19" s="935">
        <v>23.00287356321839</v>
      </c>
      <c r="S19" s="934">
        <v>2805</v>
      </c>
      <c r="T19" s="935">
        <f t="shared" si="2"/>
        <v>87.601499063085569</v>
      </c>
    </row>
    <row r="20" spans="1:20" s="331" customFormat="1" ht="18" customHeight="1" x14ac:dyDescent="0.2">
      <c r="A20" s="330"/>
      <c r="B20" s="933" t="s">
        <v>3</v>
      </c>
      <c r="C20" s="932"/>
      <c r="D20" s="934">
        <f t="shared" si="0"/>
        <v>9377</v>
      </c>
      <c r="E20" s="935">
        <f t="shared" si="1"/>
        <v>8.7788117662478697</v>
      </c>
      <c r="F20" s="932"/>
      <c r="G20" s="934">
        <v>2984</v>
      </c>
      <c r="H20" s="935">
        <v>31.822544523834917</v>
      </c>
      <c r="I20" s="934">
        <v>318</v>
      </c>
      <c r="J20" s="935">
        <v>10.656836461126005</v>
      </c>
      <c r="K20" s="932"/>
      <c r="L20" s="934">
        <v>4199</v>
      </c>
      <c r="M20" s="935">
        <v>44.779780313533109</v>
      </c>
      <c r="N20" s="934">
        <v>737</v>
      </c>
      <c r="O20" s="935">
        <v>17.551798047154087</v>
      </c>
      <c r="P20" s="932"/>
      <c r="Q20" s="934">
        <v>2194</v>
      </c>
      <c r="R20" s="935">
        <v>23.397675162631973</v>
      </c>
      <c r="S20" s="934">
        <v>487</v>
      </c>
      <c r="T20" s="935">
        <f t="shared" si="2"/>
        <v>22.196900638103919</v>
      </c>
    </row>
    <row r="21" spans="1:20" s="331" customFormat="1" ht="18" customHeight="1" x14ac:dyDescent="0.2">
      <c r="A21" s="330"/>
      <c r="B21" s="933" t="s">
        <v>2</v>
      </c>
      <c r="C21" s="932"/>
      <c r="D21" s="934">
        <f t="shared" si="0"/>
        <v>2365</v>
      </c>
      <c r="E21" s="935">
        <f t="shared" si="1"/>
        <v>2.2141292339955436</v>
      </c>
      <c r="F21" s="932"/>
      <c r="G21" s="934">
        <v>742</v>
      </c>
      <c r="H21" s="935">
        <v>31.374207188160675</v>
      </c>
      <c r="I21" s="934">
        <v>512</v>
      </c>
      <c r="J21" s="935">
        <v>69.002695417789766</v>
      </c>
      <c r="K21" s="932"/>
      <c r="L21" s="934">
        <v>899</v>
      </c>
      <c r="M21" s="935">
        <v>38.012684989429175</v>
      </c>
      <c r="N21" s="934">
        <v>647</v>
      </c>
      <c r="O21" s="935">
        <v>71.968854282536157</v>
      </c>
      <c r="P21" s="932"/>
      <c r="Q21" s="934">
        <v>724</v>
      </c>
      <c r="R21" s="935">
        <v>30.613107822410146</v>
      </c>
      <c r="S21" s="934">
        <v>568</v>
      </c>
      <c r="T21" s="935">
        <f t="shared" si="2"/>
        <v>78.453038674033152</v>
      </c>
    </row>
    <row r="22" spans="1:20" s="331" customFormat="1" ht="18" customHeight="1" x14ac:dyDescent="0.2">
      <c r="A22" s="330"/>
      <c r="B22" s="933" t="s">
        <v>35</v>
      </c>
      <c r="C22" s="932"/>
      <c r="D22" s="934">
        <f t="shared" si="0"/>
        <v>8934</v>
      </c>
      <c r="E22" s="935">
        <f t="shared" si="1"/>
        <v>8.3640721253768238</v>
      </c>
      <c r="F22" s="932"/>
      <c r="G22" s="934">
        <v>1968</v>
      </c>
      <c r="H22" s="935">
        <v>22.028206850235058</v>
      </c>
      <c r="I22" s="934">
        <v>348</v>
      </c>
      <c r="J22" s="935">
        <v>17.682926829268293</v>
      </c>
      <c r="K22" s="932"/>
      <c r="L22" s="934">
        <v>3192</v>
      </c>
      <c r="M22" s="935">
        <v>35.728676964405643</v>
      </c>
      <c r="N22" s="934">
        <v>940</v>
      </c>
      <c r="O22" s="935">
        <v>29.448621553884713</v>
      </c>
      <c r="P22" s="932"/>
      <c r="Q22" s="934">
        <v>3774</v>
      </c>
      <c r="R22" s="935">
        <v>42.243116185359305</v>
      </c>
      <c r="S22" s="934">
        <v>1652</v>
      </c>
      <c r="T22" s="935">
        <f t="shared" si="2"/>
        <v>43.773184949655537</v>
      </c>
    </row>
    <row r="23" spans="1:20" s="331" customFormat="1" ht="18" customHeight="1" x14ac:dyDescent="0.2">
      <c r="A23" s="330"/>
      <c r="B23" s="933" t="s">
        <v>42</v>
      </c>
      <c r="C23" s="932"/>
      <c r="D23" s="934">
        <f t="shared" si="0"/>
        <v>18200</v>
      </c>
      <c r="E23" s="935">
        <f t="shared" si="1"/>
        <v>17.038964929690863</v>
      </c>
      <c r="F23" s="932"/>
      <c r="G23" s="934">
        <v>6859</v>
      </c>
      <c r="H23" s="935">
        <v>37.68681318681319</v>
      </c>
      <c r="I23" s="934">
        <v>2453</v>
      </c>
      <c r="J23" s="935">
        <v>35.763230791660597</v>
      </c>
      <c r="K23" s="932"/>
      <c r="L23" s="934">
        <v>7902</v>
      </c>
      <c r="M23" s="935">
        <v>43.417582417582416</v>
      </c>
      <c r="N23" s="934">
        <v>3953</v>
      </c>
      <c r="O23" s="935">
        <v>50.025310048089089</v>
      </c>
      <c r="P23" s="932"/>
      <c r="Q23" s="934">
        <v>3439</v>
      </c>
      <c r="R23" s="935">
        <v>18.895604395604394</v>
      </c>
      <c r="S23" s="934">
        <v>2070</v>
      </c>
      <c r="T23" s="935">
        <f t="shared" si="2"/>
        <v>60.191916254725207</v>
      </c>
    </row>
    <row r="24" spans="1:20" s="331" customFormat="1" ht="18" customHeight="1" x14ac:dyDescent="0.2">
      <c r="A24" s="330">
        <v>47094</v>
      </c>
      <c r="B24" s="933" t="s">
        <v>43</v>
      </c>
      <c r="C24" s="932"/>
      <c r="D24" s="934">
        <f t="shared" si="0"/>
        <v>4080</v>
      </c>
      <c r="E24" s="935">
        <f t="shared" si="1"/>
        <v>3.8197240062164135</v>
      </c>
      <c r="F24" s="932"/>
      <c r="G24" s="934">
        <v>1439</v>
      </c>
      <c r="H24" s="935">
        <v>35.269607843137258</v>
      </c>
      <c r="I24" s="934">
        <v>336</v>
      </c>
      <c r="J24" s="935">
        <v>23.349548297428772</v>
      </c>
      <c r="K24" s="932"/>
      <c r="L24" s="934">
        <v>2011</v>
      </c>
      <c r="M24" s="935">
        <v>49.28921568627451</v>
      </c>
      <c r="N24" s="934">
        <v>359</v>
      </c>
      <c r="O24" s="935">
        <v>17.851815017404277</v>
      </c>
      <c r="P24" s="932"/>
      <c r="Q24" s="934">
        <v>630</v>
      </c>
      <c r="R24" s="935">
        <v>15.441176470588236</v>
      </c>
      <c r="S24" s="934">
        <v>179</v>
      </c>
      <c r="T24" s="935">
        <f t="shared" si="2"/>
        <v>28.412698412698411</v>
      </c>
    </row>
    <row r="25" spans="1:20" s="331" customFormat="1" ht="18" customHeight="1" x14ac:dyDescent="0.2">
      <c r="B25" s="933" t="s">
        <v>44</v>
      </c>
      <c r="C25" s="932"/>
      <c r="D25" s="934">
        <f t="shared" si="0"/>
        <v>748</v>
      </c>
      <c r="E25" s="935">
        <f t="shared" si="1"/>
        <v>0.70028273447300915</v>
      </c>
      <c r="F25" s="932"/>
      <c r="G25" s="934">
        <v>185</v>
      </c>
      <c r="H25" s="935">
        <v>24.732620320855613</v>
      </c>
      <c r="I25" s="934">
        <v>41</v>
      </c>
      <c r="J25" s="935">
        <v>22.162162162162165</v>
      </c>
      <c r="K25" s="932"/>
      <c r="L25" s="934">
        <v>314</v>
      </c>
      <c r="M25" s="935">
        <v>41.978609625668447</v>
      </c>
      <c r="N25" s="934">
        <v>101</v>
      </c>
      <c r="O25" s="935">
        <v>32.165605095541402</v>
      </c>
      <c r="P25" s="932"/>
      <c r="Q25" s="934">
        <v>249</v>
      </c>
      <c r="R25" s="935">
        <v>33.288770053475936</v>
      </c>
      <c r="S25" s="934">
        <v>97</v>
      </c>
      <c r="T25" s="935">
        <f t="shared" si="2"/>
        <v>38.955823293172692</v>
      </c>
    </row>
    <row r="26" spans="1:20" s="331" customFormat="1" ht="18" customHeight="1" x14ac:dyDescent="0.2">
      <c r="B26" s="933" t="s">
        <v>45</v>
      </c>
      <c r="C26" s="932"/>
      <c r="D26" s="934">
        <f t="shared" si="0"/>
        <v>7737</v>
      </c>
      <c r="E26" s="935">
        <f t="shared" si="1"/>
        <v>7.2434325088471541</v>
      </c>
      <c r="F26" s="932"/>
      <c r="G26" s="934">
        <v>1940</v>
      </c>
      <c r="H26" s="935">
        <v>25.074318211192971</v>
      </c>
      <c r="I26" s="934">
        <v>232</v>
      </c>
      <c r="J26" s="935">
        <v>11.958762886597938</v>
      </c>
      <c r="K26" s="932"/>
      <c r="L26" s="934">
        <v>3246</v>
      </c>
      <c r="M26" s="935">
        <v>41.954245831717721</v>
      </c>
      <c r="N26" s="934">
        <v>430</v>
      </c>
      <c r="O26" s="935">
        <v>13.247073321010475</v>
      </c>
      <c r="P26" s="932"/>
      <c r="Q26" s="934">
        <v>2551</v>
      </c>
      <c r="R26" s="935">
        <v>32.971435957089312</v>
      </c>
      <c r="S26" s="934">
        <v>674</v>
      </c>
      <c r="T26" s="935">
        <f t="shared" si="2"/>
        <v>26.421011368090948</v>
      </c>
    </row>
    <row r="27" spans="1:20" s="331" customFormat="1" ht="18" customHeight="1" x14ac:dyDescent="0.2">
      <c r="B27" s="933" t="s">
        <v>46</v>
      </c>
      <c r="C27" s="932"/>
      <c r="D27" s="934">
        <f t="shared" si="0"/>
        <v>1363</v>
      </c>
      <c r="E27" s="935">
        <f t="shared" si="1"/>
        <v>1.2760499559982774</v>
      </c>
      <c r="F27" s="932"/>
      <c r="G27" s="934">
        <v>428</v>
      </c>
      <c r="H27" s="935">
        <v>31.401320616287602</v>
      </c>
      <c r="I27" s="934">
        <v>41</v>
      </c>
      <c r="J27" s="935">
        <v>9.5794392523364476</v>
      </c>
      <c r="K27" s="932"/>
      <c r="L27" s="934">
        <v>686</v>
      </c>
      <c r="M27" s="935">
        <v>50.330154071900225</v>
      </c>
      <c r="N27" s="934">
        <v>65</v>
      </c>
      <c r="O27" s="935">
        <v>9.4752186588921283</v>
      </c>
      <c r="P27" s="932"/>
      <c r="Q27" s="934">
        <v>249</v>
      </c>
      <c r="R27" s="935">
        <v>18.268525311812176</v>
      </c>
      <c r="S27" s="934">
        <v>65</v>
      </c>
      <c r="T27" s="935">
        <f t="shared" si="2"/>
        <v>26.104417670682732</v>
      </c>
    </row>
    <row r="28" spans="1:20" s="331" customFormat="1" ht="18" customHeight="1" x14ac:dyDescent="0.2">
      <c r="B28" s="955" t="s">
        <v>1</v>
      </c>
      <c r="C28" s="932"/>
      <c r="D28" s="956">
        <f t="shared" si="0"/>
        <v>68</v>
      </c>
      <c r="E28" s="957">
        <f t="shared" si="1"/>
        <v>6.3662066770273557E-2</v>
      </c>
      <c r="F28" s="932"/>
      <c r="G28" s="956">
        <v>20</v>
      </c>
      <c r="H28" s="957">
        <v>29.411764705882355</v>
      </c>
      <c r="I28" s="956">
        <v>11</v>
      </c>
      <c r="J28" s="957">
        <v>55.000000000000007</v>
      </c>
      <c r="K28" s="932"/>
      <c r="L28" s="956">
        <v>30</v>
      </c>
      <c r="M28" s="957">
        <v>44.117647058823529</v>
      </c>
      <c r="N28" s="956">
        <v>15</v>
      </c>
      <c r="O28" s="957">
        <v>50</v>
      </c>
      <c r="P28" s="932"/>
      <c r="Q28" s="956">
        <v>18</v>
      </c>
      <c r="R28" s="957">
        <v>26.47058823529412</v>
      </c>
      <c r="S28" s="956">
        <v>9</v>
      </c>
      <c r="T28" s="957">
        <f t="shared" si="2"/>
        <v>50</v>
      </c>
    </row>
    <row r="29" spans="1:20" s="319" customFormat="1" ht="18" customHeight="1" x14ac:dyDescent="0.2">
      <c r="B29" s="1291" t="s">
        <v>0</v>
      </c>
      <c r="C29" s="1284"/>
      <c r="D29" s="1292">
        <f>SUM(D11:D28)</f>
        <v>106814</v>
      </c>
      <c r="E29" s="1293">
        <f t="shared" si="1"/>
        <v>100</v>
      </c>
      <c r="F29" s="1284"/>
      <c r="G29" s="1292">
        <f>SUM(G11:G28)</f>
        <v>33140</v>
      </c>
      <c r="H29" s="1293">
        <f t="shared" ref="H29" si="3">G29/$D29*100</f>
        <v>31.025895481865675</v>
      </c>
      <c r="I29" s="1292">
        <f>SUM(I11:I28)</f>
        <v>8277</v>
      </c>
      <c r="J29" s="1293">
        <f>I29/G29*100</f>
        <v>24.975859987929994</v>
      </c>
      <c r="K29" s="1284"/>
      <c r="L29" s="1292">
        <f>SUM(L11:L28)</f>
        <v>47110</v>
      </c>
      <c r="M29" s="1293">
        <f t="shared" ref="M29" si="4">L29/$D29*100</f>
        <v>44.104705375699815</v>
      </c>
      <c r="N29" s="1292">
        <f>SUM(N11:N28)</f>
        <v>14109</v>
      </c>
      <c r="O29" s="1293">
        <f>N29/L29*100</f>
        <v>29.949055402250053</v>
      </c>
      <c r="P29" s="1284"/>
      <c r="Q29" s="1292">
        <f>SUM(Q11:Q28)</f>
        <v>26564</v>
      </c>
      <c r="R29" s="1293">
        <f t="shared" ref="R29" si="5">Q29/$D29*100</f>
        <v>24.86939914243451</v>
      </c>
      <c r="S29" s="1292">
        <f>SUM(S11:S28)</f>
        <v>11390</v>
      </c>
      <c r="T29" s="1293">
        <f>S29/Q29*100</f>
        <v>42.877578677909952</v>
      </c>
    </row>
    <row r="30" spans="1:20" s="328" customFormat="1" ht="6.75" customHeight="1" x14ac:dyDescent="0.2">
      <c r="B30" s="1601"/>
      <c r="C30" s="1601"/>
      <c r="D30" s="1601"/>
      <c r="E30" s="1601"/>
      <c r="F30" s="781"/>
    </row>
    <row r="31" spans="1:20" x14ac:dyDescent="0.25">
      <c r="B31" s="1602"/>
      <c r="C31" s="1602"/>
      <c r="D31" s="1602"/>
      <c r="E31" s="1602"/>
      <c r="F31" s="1602"/>
      <c r="G31" s="1602"/>
      <c r="H31" s="1602"/>
      <c r="I31" s="1602"/>
      <c r="J31" s="1602"/>
      <c r="K31" s="1602"/>
      <c r="L31" s="1602"/>
      <c r="M31" s="1602"/>
      <c r="N31" s="1602"/>
      <c r="O31" s="1602"/>
      <c r="P31" s="1602"/>
      <c r="Q31" s="1602"/>
      <c r="R31" s="1602"/>
    </row>
    <row r="32" spans="1:20" x14ac:dyDescent="0.25">
      <c r="G32" s="937"/>
      <c r="L32" s="937"/>
    </row>
    <row r="33" spans="2:12" x14ac:dyDescent="0.25">
      <c r="B33" s="937"/>
      <c r="L33" s="937"/>
    </row>
  </sheetData>
  <mergeCells count="17">
    <mergeCell ref="S8:T8"/>
    <mergeCell ref="B4:T4"/>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s>
  <printOptions horizontalCentered="1"/>
  <pageMargins left="0" right="0" top="0.43307086614173229" bottom="0.43307086614173229" header="0" footer="0"/>
  <pageSetup paperSize="9" scale="96"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09">
    <tabColor theme="0"/>
    <pageSetUpPr fitToPage="1"/>
  </sheetPr>
  <dimension ref="A1:AB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4" width="7.7109375" style="220" customWidth="1"/>
    <col min="25" max="25" width="11.42578125" style="220" customWidth="1"/>
    <col min="26" max="26" width="11.42578125" style="220"/>
    <col min="27" max="27" width="11.85546875" style="220" bestFit="1" customWidth="1"/>
    <col min="28" max="16384" width="11.42578125" style="220"/>
  </cols>
  <sheetData>
    <row r="1" spans="1:26" x14ac:dyDescent="0.25">
      <c r="A1" s="219"/>
      <c r="B1" s="219"/>
      <c r="J1" s="221"/>
      <c r="K1" s="221"/>
    </row>
    <row r="2" spans="1:26" ht="48.75" customHeight="1" x14ac:dyDescent="0.25">
      <c r="A2" s="219"/>
      <c r="B2" s="219"/>
      <c r="J2" s="221"/>
      <c r="K2" s="221"/>
    </row>
    <row r="3" spans="1:26" ht="24" customHeight="1" x14ac:dyDescent="0.25">
      <c r="A3" s="219"/>
      <c r="B3" s="1373" t="s">
        <v>367</v>
      </c>
      <c r="C3" s="1373"/>
      <c r="D3" s="1373"/>
      <c r="E3" s="1373"/>
      <c r="F3" s="1373"/>
      <c r="G3" s="1373"/>
      <c r="H3" s="1373"/>
      <c r="I3" s="1373"/>
      <c r="J3" s="1373"/>
      <c r="K3" s="1373"/>
      <c r="L3" s="1373"/>
      <c r="M3" s="1373"/>
      <c r="N3" s="1373"/>
      <c r="O3" s="1373"/>
      <c r="P3" s="1373"/>
      <c r="Q3" s="1373"/>
      <c r="R3" s="1373"/>
      <c r="S3" s="1373"/>
      <c r="T3" s="1373"/>
      <c r="U3" s="1373"/>
      <c r="V3" s="1373"/>
      <c r="W3" s="1373"/>
    </row>
    <row r="5" spans="1:26" x14ac:dyDescent="0.25">
      <c r="B5" s="219"/>
      <c r="C5" s="219"/>
      <c r="D5" s="1362" t="s">
        <v>366</v>
      </c>
      <c r="E5" s="1362"/>
      <c r="F5" s="1362"/>
      <c r="G5" s="1362"/>
      <c r="H5" s="1362"/>
      <c r="I5" s="1362"/>
      <c r="J5" s="1362"/>
      <c r="K5" s="1362"/>
      <c r="L5" s="219"/>
      <c r="M5" s="1363" t="s">
        <v>340</v>
      </c>
      <c r="N5" s="1363"/>
      <c r="O5" s="1363"/>
      <c r="P5" s="1363"/>
      <c r="Q5" s="1363"/>
      <c r="R5" s="1363"/>
      <c r="S5" s="1363"/>
      <c r="T5" s="1363"/>
      <c r="U5" s="1363"/>
      <c r="V5" s="1363"/>
      <c r="W5" s="1363"/>
      <c r="X5" s="1363"/>
    </row>
    <row r="6" spans="1:26" ht="21" customHeight="1" x14ac:dyDescent="0.25">
      <c r="B6" s="219"/>
      <c r="C6" s="219"/>
      <c r="D6" s="1363"/>
      <c r="E6" s="1363"/>
      <c r="F6" s="1363"/>
      <c r="G6" s="1363"/>
      <c r="H6" s="1363"/>
      <c r="I6" s="1363"/>
      <c r="J6" s="1363"/>
      <c r="K6" s="1363"/>
      <c r="L6" s="219"/>
      <c r="M6" s="1364">
        <v>43830</v>
      </c>
      <c r="N6" s="1365"/>
      <c r="O6" s="1366">
        <v>44196</v>
      </c>
      <c r="P6" s="1367"/>
      <c r="Q6" s="1366">
        <v>44561</v>
      </c>
      <c r="R6" s="1367"/>
      <c r="S6" s="1370">
        <v>44926</v>
      </c>
      <c r="T6" s="1371"/>
      <c r="U6" s="1368">
        <v>45291</v>
      </c>
      <c r="V6" s="1372"/>
      <c r="W6" s="1368">
        <f>EVO_sol!W6</f>
        <v>45504</v>
      </c>
      <c r="X6" s="1369"/>
    </row>
    <row r="7" spans="1:26" x14ac:dyDescent="0.25">
      <c r="B7" s="225"/>
      <c r="C7" s="219"/>
      <c r="D7" s="226">
        <v>43465</v>
      </c>
      <c r="E7" s="227">
        <v>43830</v>
      </c>
      <c r="F7" s="228">
        <v>44196</v>
      </c>
      <c r="G7" s="228">
        <v>44561</v>
      </c>
      <c r="H7" s="228">
        <v>44926</v>
      </c>
      <c r="I7" s="228">
        <v>45291</v>
      </c>
      <c r="J7" s="228">
        <f>EVO!J7</f>
        <v>45504</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25">
      <c r="B8" s="225"/>
      <c r="C8" s="219"/>
      <c r="D8" s="234"/>
      <c r="E8" s="234"/>
      <c r="F8" s="234"/>
      <c r="G8" s="297"/>
      <c r="H8" s="297"/>
      <c r="I8" s="297"/>
      <c r="J8" s="234"/>
      <c r="K8" s="234"/>
      <c r="L8" s="219"/>
    </row>
    <row r="9" spans="1:26" ht="15" customHeight="1" x14ac:dyDescent="0.25">
      <c r="B9" s="298" t="s">
        <v>8</v>
      </c>
      <c r="C9" s="219"/>
      <c r="D9" s="299">
        <v>354473</v>
      </c>
      <c r="E9" s="300">
        <v>361314</v>
      </c>
      <c r="F9" s="300">
        <v>351802</v>
      </c>
      <c r="G9" s="254">
        <v>362202</v>
      </c>
      <c r="H9" s="254">
        <v>375118</v>
      </c>
      <c r="I9" s="254">
        <v>392545</v>
      </c>
      <c r="J9" s="301">
        <v>374894</v>
      </c>
      <c r="K9" s="302"/>
      <c r="L9" s="222"/>
      <c r="M9" s="278">
        <v>1.9299072143717622E-2</v>
      </c>
      <c r="N9" s="279">
        <v>6841</v>
      </c>
      <c r="O9" s="280">
        <v>-2.632613184100252E-2</v>
      </c>
      <c r="P9" s="279">
        <v>-9512</v>
      </c>
      <c r="Q9" s="280">
        <f t="shared" ref="Q9:Q27" si="0">G9/F9-1</f>
        <v>2.9562083217264279E-2</v>
      </c>
      <c r="R9" s="279">
        <f t="shared" ref="R9:R27" si="1">G9-F9</f>
        <v>10400</v>
      </c>
      <c r="S9" s="280">
        <f>H9/G9-1</f>
        <v>3.5659659527004228E-2</v>
      </c>
      <c r="T9" s="279">
        <f>H9-G9</f>
        <v>12916</v>
      </c>
      <c r="U9" s="280">
        <f>I9/H9-1</f>
        <v>4.6457381410649479E-2</v>
      </c>
      <c r="V9" s="279">
        <f>I9-H9</f>
        <v>17427</v>
      </c>
      <c r="W9" s="280">
        <v>-3.1053813687456189E-2</v>
      </c>
      <c r="X9" s="279">
        <v>-12015</v>
      </c>
    </row>
    <row r="10" spans="1:26" x14ac:dyDescent="0.25">
      <c r="B10" s="303" t="s">
        <v>7</v>
      </c>
      <c r="C10" s="219"/>
      <c r="D10" s="253">
        <v>42117</v>
      </c>
      <c r="E10" s="254">
        <v>47743</v>
      </c>
      <c r="F10" s="254">
        <v>44726</v>
      </c>
      <c r="G10" s="254">
        <v>45995</v>
      </c>
      <c r="H10" s="254">
        <v>46968</v>
      </c>
      <c r="I10" s="254">
        <v>48583</v>
      </c>
      <c r="J10" s="257">
        <v>50437</v>
      </c>
      <c r="L10" s="222"/>
      <c r="M10" s="256">
        <v>0.13358026450127025</v>
      </c>
      <c r="N10" s="257">
        <v>5626</v>
      </c>
      <c r="O10" s="258">
        <v>-6.3192509896738747E-2</v>
      </c>
      <c r="P10" s="257">
        <v>-3017</v>
      </c>
      <c r="Q10" s="258">
        <f t="shared" si="0"/>
        <v>2.837275857443089E-2</v>
      </c>
      <c r="R10" s="257">
        <f t="shared" si="1"/>
        <v>1269</v>
      </c>
      <c r="S10" s="258">
        <f t="shared" ref="S10:S26" si="2">H10/G10-1</f>
        <v>2.1154473312316568E-2</v>
      </c>
      <c r="T10" s="257">
        <f t="shared" ref="T10:T26" si="3">H10-G10</f>
        <v>973</v>
      </c>
      <c r="U10" s="258">
        <f t="shared" ref="U10:U26" si="4">I10/H10-1</f>
        <v>3.438511326860838E-2</v>
      </c>
      <c r="V10" s="257">
        <f t="shared" ref="V10:V26" si="5">I10-H10</f>
        <v>1615</v>
      </c>
      <c r="W10" s="258">
        <v>5.151565692365434E-2</v>
      </c>
      <c r="X10" s="257">
        <v>2471</v>
      </c>
    </row>
    <row r="11" spans="1:26" x14ac:dyDescent="0.25">
      <c r="B11" s="303" t="s">
        <v>37</v>
      </c>
      <c r="C11" s="219"/>
      <c r="D11" s="253">
        <v>33668</v>
      </c>
      <c r="E11" s="254">
        <v>35198</v>
      </c>
      <c r="F11" s="254">
        <v>35711</v>
      </c>
      <c r="G11" s="254">
        <v>38230</v>
      </c>
      <c r="H11" s="254">
        <v>40199</v>
      </c>
      <c r="I11" s="254">
        <v>41209</v>
      </c>
      <c r="J11" s="257">
        <v>41301</v>
      </c>
      <c r="L11" s="222"/>
      <c r="M11" s="256">
        <v>4.5443744802186048E-2</v>
      </c>
      <c r="N11" s="257">
        <v>1530</v>
      </c>
      <c r="O11" s="258">
        <v>1.4574691743849177E-2</v>
      </c>
      <c r="P11" s="257">
        <v>513</v>
      </c>
      <c r="Q11" s="258">
        <f t="shared" si="0"/>
        <v>7.0538489541037697E-2</v>
      </c>
      <c r="R11" s="257">
        <f t="shared" si="1"/>
        <v>2519</v>
      </c>
      <c r="S11" s="258">
        <f t="shared" si="2"/>
        <v>5.1504054407533362E-2</v>
      </c>
      <c r="T11" s="257">
        <f t="shared" si="3"/>
        <v>1969</v>
      </c>
      <c r="U11" s="258">
        <f t="shared" si="4"/>
        <v>2.5125003109530031E-2</v>
      </c>
      <c r="V11" s="257">
        <f t="shared" si="5"/>
        <v>1010</v>
      </c>
      <c r="W11" s="258">
        <v>-1.358968235013136E-2</v>
      </c>
      <c r="X11" s="257">
        <v>-569</v>
      </c>
    </row>
    <row r="12" spans="1:26" x14ac:dyDescent="0.25">
      <c r="B12" s="303" t="s">
        <v>38</v>
      </c>
      <c r="C12" s="219"/>
      <c r="D12" s="253">
        <v>25370</v>
      </c>
      <c r="E12" s="254">
        <v>30928</v>
      </c>
      <c r="F12" s="254">
        <v>31586</v>
      </c>
      <c r="G12" s="254">
        <v>33061</v>
      </c>
      <c r="H12" s="254">
        <v>36020</v>
      </c>
      <c r="I12" s="254">
        <v>40725</v>
      </c>
      <c r="J12" s="257">
        <v>43076</v>
      </c>
      <c r="L12" s="222"/>
      <c r="M12" s="256">
        <v>0.21907765076862429</v>
      </c>
      <c r="N12" s="257">
        <v>5558</v>
      </c>
      <c r="O12" s="258">
        <v>2.1275219865493966E-2</v>
      </c>
      <c r="P12" s="257">
        <v>658</v>
      </c>
      <c r="Q12" s="258">
        <f t="shared" si="0"/>
        <v>4.6697904134743284E-2</v>
      </c>
      <c r="R12" s="257">
        <f t="shared" si="1"/>
        <v>1475</v>
      </c>
      <c r="S12" s="258">
        <f t="shared" si="2"/>
        <v>8.9501225008318031E-2</v>
      </c>
      <c r="T12" s="257">
        <f t="shared" si="3"/>
        <v>2959</v>
      </c>
      <c r="U12" s="258">
        <f t="shared" si="4"/>
        <v>0.13062187673514725</v>
      </c>
      <c r="V12" s="257">
        <f t="shared" si="5"/>
        <v>4705</v>
      </c>
      <c r="W12" s="258">
        <v>0.11529399580560806</v>
      </c>
      <c r="X12" s="257">
        <v>4453</v>
      </c>
    </row>
    <row r="13" spans="1:26" x14ac:dyDescent="0.25">
      <c r="B13" s="303" t="s">
        <v>6</v>
      </c>
      <c r="C13" s="219"/>
      <c r="D13" s="253">
        <v>35850</v>
      </c>
      <c r="E13" s="254">
        <v>37916</v>
      </c>
      <c r="F13" s="254">
        <v>38655</v>
      </c>
      <c r="G13" s="254">
        <v>42298</v>
      </c>
      <c r="H13" s="254">
        <v>47498</v>
      </c>
      <c r="I13" s="254">
        <v>52927</v>
      </c>
      <c r="J13" s="257">
        <v>55884</v>
      </c>
      <c r="K13" s="304"/>
      <c r="L13" s="219"/>
      <c r="M13" s="256">
        <v>5.7629009762901084E-2</v>
      </c>
      <c r="N13" s="257">
        <v>2066</v>
      </c>
      <c r="O13" s="258">
        <v>1.9490452579385975E-2</v>
      </c>
      <c r="P13" s="257">
        <v>739</v>
      </c>
      <c r="Q13" s="258">
        <f t="shared" si="0"/>
        <v>9.4243952916828411E-2</v>
      </c>
      <c r="R13" s="257">
        <f t="shared" si="1"/>
        <v>3643</v>
      </c>
      <c r="S13" s="258">
        <f t="shared" si="2"/>
        <v>0.12293725471653505</v>
      </c>
      <c r="T13" s="257">
        <f t="shared" si="3"/>
        <v>5200</v>
      </c>
      <c r="U13" s="258">
        <f t="shared" si="4"/>
        <v>0.11429954945471388</v>
      </c>
      <c r="V13" s="257">
        <f t="shared" si="5"/>
        <v>5429</v>
      </c>
      <c r="W13" s="258">
        <v>0.10471069642398234</v>
      </c>
      <c r="X13" s="257">
        <v>5297</v>
      </c>
      <c r="Z13" s="224"/>
    </row>
    <row r="14" spans="1:26" x14ac:dyDescent="0.25">
      <c r="B14" s="303" t="s">
        <v>5</v>
      </c>
      <c r="C14" s="219"/>
      <c r="D14" s="253">
        <v>24151</v>
      </c>
      <c r="E14" s="254">
        <v>24993</v>
      </c>
      <c r="F14" s="254">
        <v>24832</v>
      </c>
      <c r="G14" s="254">
        <v>22687</v>
      </c>
      <c r="H14" s="254">
        <v>22423</v>
      </c>
      <c r="I14" s="254">
        <v>23077</v>
      </c>
      <c r="J14" s="257">
        <v>23141</v>
      </c>
      <c r="L14" s="222"/>
      <c r="M14" s="256">
        <v>3.4863980787545046E-2</v>
      </c>
      <c r="N14" s="257">
        <v>842</v>
      </c>
      <c r="O14" s="258">
        <v>-6.441803705037441E-3</v>
      </c>
      <c r="P14" s="257">
        <v>-161</v>
      </c>
      <c r="Q14" s="258">
        <f t="shared" si="0"/>
        <v>-8.6380476804123751E-2</v>
      </c>
      <c r="R14" s="257">
        <f t="shared" si="1"/>
        <v>-2145</v>
      </c>
      <c r="S14" s="258">
        <f t="shared" si="2"/>
        <v>-1.1636620090800909E-2</v>
      </c>
      <c r="T14" s="257">
        <f t="shared" si="3"/>
        <v>-264</v>
      </c>
      <c r="U14" s="258">
        <f t="shared" si="4"/>
        <v>2.9166480845560283E-2</v>
      </c>
      <c r="V14" s="257">
        <f t="shared" si="5"/>
        <v>654</v>
      </c>
      <c r="W14" s="258">
        <v>1.1539974647025497E-2</v>
      </c>
      <c r="X14" s="257">
        <v>264</v>
      </c>
      <c r="Z14" s="224"/>
    </row>
    <row r="15" spans="1:26" x14ac:dyDescent="0.25">
      <c r="B15" s="303" t="s">
        <v>4</v>
      </c>
      <c r="C15" s="219"/>
      <c r="D15" s="253">
        <v>120362</v>
      </c>
      <c r="E15" s="254">
        <v>134693</v>
      </c>
      <c r="F15" s="254">
        <v>132386</v>
      </c>
      <c r="G15" s="254">
        <v>133847</v>
      </c>
      <c r="H15" s="254">
        <v>139217</v>
      </c>
      <c r="I15" s="254">
        <v>150140</v>
      </c>
      <c r="J15" s="257">
        <v>153594</v>
      </c>
      <c r="L15" s="222"/>
      <c r="M15" s="256">
        <v>0.11906581811535211</v>
      </c>
      <c r="N15" s="257">
        <v>14331</v>
      </c>
      <c r="O15" s="258">
        <v>-1.7127838863192579E-2</v>
      </c>
      <c r="P15" s="257">
        <v>-2307</v>
      </c>
      <c r="Q15" s="258">
        <f t="shared" si="0"/>
        <v>1.1035910141555805E-2</v>
      </c>
      <c r="R15" s="257">
        <f t="shared" si="1"/>
        <v>1461</v>
      </c>
      <c r="S15" s="258">
        <f t="shared" si="2"/>
        <v>4.0120436020232075E-2</v>
      </c>
      <c r="T15" s="257">
        <f t="shared" si="3"/>
        <v>5370</v>
      </c>
      <c r="U15" s="258">
        <f t="shared" si="4"/>
        <v>7.8460245515993066E-2</v>
      </c>
      <c r="V15" s="257">
        <f t="shared" si="5"/>
        <v>10923</v>
      </c>
      <c r="W15" s="258">
        <v>6.7611057434991961E-2</v>
      </c>
      <c r="X15" s="257">
        <v>9727</v>
      </c>
      <c r="Z15" s="224"/>
    </row>
    <row r="16" spans="1:26" x14ac:dyDescent="0.25">
      <c r="B16" s="303" t="s">
        <v>40</v>
      </c>
      <c r="C16" s="219"/>
      <c r="D16" s="253">
        <v>81735</v>
      </c>
      <c r="E16" s="254">
        <v>85461</v>
      </c>
      <c r="F16" s="254">
        <v>81399</v>
      </c>
      <c r="G16" s="254">
        <v>83372</v>
      </c>
      <c r="H16" s="254">
        <v>86743</v>
      </c>
      <c r="I16" s="254">
        <v>91940</v>
      </c>
      <c r="J16" s="257">
        <v>95703</v>
      </c>
      <c r="L16" s="222"/>
      <c r="M16" s="256">
        <v>4.5586346118553944E-2</v>
      </c>
      <c r="N16" s="257">
        <v>3726</v>
      </c>
      <c r="O16" s="258">
        <v>-4.7530452487099417E-2</v>
      </c>
      <c r="P16" s="257">
        <v>-4062</v>
      </c>
      <c r="Q16" s="258">
        <f t="shared" si="0"/>
        <v>2.4238627010159774E-2</v>
      </c>
      <c r="R16" s="257">
        <f t="shared" si="1"/>
        <v>1973</v>
      </c>
      <c r="S16" s="258">
        <f t="shared" si="2"/>
        <v>4.0433238977114705E-2</v>
      </c>
      <c r="T16" s="257">
        <f t="shared" si="3"/>
        <v>3371</v>
      </c>
      <c r="U16" s="258">
        <f t="shared" si="4"/>
        <v>5.9912615427181404E-2</v>
      </c>
      <c r="V16" s="257">
        <f t="shared" si="5"/>
        <v>5197</v>
      </c>
      <c r="W16" s="258">
        <v>5.3093157859988027E-2</v>
      </c>
      <c r="X16" s="257">
        <v>4825</v>
      </c>
      <c r="Z16" s="224"/>
    </row>
    <row r="17" spans="2:28" x14ac:dyDescent="0.25">
      <c r="B17" s="303" t="s">
        <v>41</v>
      </c>
      <c r="C17" s="219"/>
      <c r="D17" s="253">
        <v>292526</v>
      </c>
      <c r="E17" s="254">
        <v>307817</v>
      </c>
      <c r="F17" s="254">
        <v>300021</v>
      </c>
      <c r="G17" s="254">
        <v>315907</v>
      </c>
      <c r="H17" s="254">
        <v>330438</v>
      </c>
      <c r="I17" s="254">
        <v>327571</v>
      </c>
      <c r="J17" s="257">
        <v>341024</v>
      </c>
      <c r="K17" s="304"/>
      <c r="L17" s="219"/>
      <c r="M17" s="256">
        <v>5.2272276652331806E-2</v>
      </c>
      <c r="N17" s="257">
        <v>15291</v>
      </c>
      <c r="O17" s="258">
        <v>-2.5326736340098188E-2</v>
      </c>
      <c r="P17" s="257">
        <v>-7796</v>
      </c>
      <c r="Q17" s="258">
        <f t="shared" si="0"/>
        <v>5.2949626859453147E-2</v>
      </c>
      <c r="R17" s="257">
        <f t="shared" si="1"/>
        <v>15886</v>
      </c>
      <c r="S17" s="258">
        <f t="shared" si="2"/>
        <v>4.5997714517247212E-2</v>
      </c>
      <c r="T17" s="257">
        <f t="shared" si="3"/>
        <v>14531</v>
      </c>
      <c r="U17" s="258">
        <f t="shared" si="4"/>
        <v>-8.676362888045519E-3</v>
      </c>
      <c r="V17" s="257">
        <f t="shared" si="5"/>
        <v>-2867</v>
      </c>
      <c r="W17" s="258">
        <v>-8.0167549013904216E-3</v>
      </c>
      <c r="X17" s="257">
        <v>-2756</v>
      </c>
      <c r="Z17" s="224"/>
    </row>
    <row r="18" spans="2:28" x14ac:dyDescent="0.25">
      <c r="B18" s="303" t="s">
        <v>3</v>
      </c>
      <c r="C18" s="219"/>
      <c r="D18" s="253">
        <v>102144</v>
      </c>
      <c r="E18" s="254">
        <v>121696</v>
      </c>
      <c r="F18" s="254">
        <v>136159</v>
      </c>
      <c r="G18" s="254">
        <v>151649</v>
      </c>
      <c r="H18" s="254">
        <v>169110</v>
      </c>
      <c r="I18" s="254">
        <v>189030</v>
      </c>
      <c r="J18" s="257">
        <v>195460</v>
      </c>
      <c r="L18" s="222"/>
      <c r="M18" s="256">
        <v>0.19141604010025071</v>
      </c>
      <c r="N18" s="257">
        <v>19552</v>
      </c>
      <c r="O18" s="258">
        <v>0.11884531948461752</v>
      </c>
      <c r="P18" s="257">
        <v>14463</v>
      </c>
      <c r="Q18" s="258">
        <f>G18/F18-1</f>
        <v>0.11376405525892519</v>
      </c>
      <c r="R18" s="257">
        <f>G18-F18</f>
        <v>15490</v>
      </c>
      <c r="S18" s="258">
        <f t="shared" si="2"/>
        <v>0.11514088454259497</v>
      </c>
      <c r="T18" s="257">
        <f t="shared" si="3"/>
        <v>17461</v>
      </c>
      <c r="U18" s="258">
        <f t="shared" si="4"/>
        <v>0.11779315238602095</v>
      </c>
      <c r="V18" s="257">
        <f t="shared" si="5"/>
        <v>19920</v>
      </c>
      <c r="W18" s="258">
        <v>7.1436402306663371E-2</v>
      </c>
      <c r="X18" s="257">
        <v>13032</v>
      </c>
      <c r="Z18" s="224"/>
    </row>
    <row r="19" spans="2:28" x14ac:dyDescent="0.25">
      <c r="B19" s="303" t="s">
        <v>2</v>
      </c>
      <c r="C19" s="219"/>
      <c r="D19" s="253">
        <v>46533</v>
      </c>
      <c r="E19" s="254">
        <v>49654</v>
      </c>
      <c r="F19" s="254">
        <v>49281</v>
      </c>
      <c r="G19" s="254">
        <v>50941</v>
      </c>
      <c r="H19" s="254">
        <v>53876</v>
      </c>
      <c r="I19" s="254">
        <v>56464</v>
      </c>
      <c r="J19" s="257">
        <v>56412</v>
      </c>
      <c r="L19" s="222"/>
      <c r="M19" s="256">
        <v>6.7070681022070255E-2</v>
      </c>
      <c r="N19" s="257">
        <v>3121</v>
      </c>
      <c r="O19" s="258">
        <v>-7.5119829218189826E-3</v>
      </c>
      <c r="P19" s="257">
        <v>-373</v>
      </c>
      <c r="Q19" s="258">
        <f t="shared" si="0"/>
        <v>3.3684381404598174E-2</v>
      </c>
      <c r="R19" s="257">
        <f t="shared" si="1"/>
        <v>1660</v>
      </c>
      <c r="S19" s="258">
        <f t="shared" si="2"/>
        <v>5.761567303350934E-2</v>
      </c>
      <c r="T19" s="257">
        <f t="shared" si="3"/>
        <v>2935</v>
      </c>
      <c r="U19" s="258">
        <f t="shared" si="4"/>
        <v>4.8036231346053837E-2</v>
      </c>
      <c r="V19" s="257">
        <f t="shared" si="5"/>
        <v>2588</v>
      </c>
      <c r="W19" s="258">
        <v>2.4052861836731054E-2</v>
      </c>
      <c r="X19" s="257">
        <v>1325</v>
      </c>
      <c r="Z19" s="224"/>
    </row>
    <row r="20" spans="2:28" x14ac:dyDescent="0.25">
      <c r="B20" s="303" t="s">
        <v>35</v>
      </c>
      <c r="C20" s="219"/>
      <c r="D20" s="253">
        <v>79727</v>
      </c>
      <c r="E20" s="254">
        <v>80292</v>
      </c>
      <c r="F20" s="254">
        <v>77049</v>
      </c>
      <c r="G20" s="254">
        <v>77553</v>
      </c>
      <c r="H20" s="254">
        <v>79015</v>
      </c>
      <c r="I20" s="254">
        <v>83386</v>
      </c>
      <c r="J20" s="257">
        <v>84084</v>
      </c>
      <c r="L20" s="222"/>
      <c r="M20" s="256">
        <v>7.0866833067844137E-3</v>
      </c>
      <c r="N20" s="257">
        <v>565</v>
      </c>
      <c r="O20" s="258">
        <v>-4.0390076221790472E-2</v>
      </c>
      <c r="P20" s="257">
        <v>-3243</v>
      </c>
      <c r="Q20" s="258">
        <f t="shared" si="0"/>
        <v>6.5412919051512919E-3</v>
      </c>
      <c r="R20" s="257">
        <f t="shared" si="1"/>
        <v>504</v>
      </c>
      <c r="S20" s="258">
        <f t="shared" si="2"/>
        <v>1.8851624050649329E-2</v>
      </c>
      <c r="T20" s="257">
        <f t="shared" si="3"/>
        <v>1462</v>
      </c>
      <c r="U20" s="258">
        <f t="shared" si="4"/>
        <v>5.5318610390432177E-2</v>
      </c>
      <c r="V20" s="257">
        <f t="shared" si="5"/>
        <v>4371</v>
      </c>
      <c r="W20" s="258">
        <v>1.4221096435679481E-2</v>
      </c>
      <c r="X20" s="257">
        <v>1179</v>
      </c>
      <c r="Z20" s="224"/>
    </row>
    <row r="21" spans="2:28" x14ac:dyDescent="0.25">
      <c r="B21" s="303" t="s">
        <v>42</v>
      </c>
      <c r="C21" s="219"/>
      <c r="D21" s="253">
        <v>215050</v>
      </c>
      <c r="E21" s="254">
        <v>227239</v>
      </c>
      <c r="F21" s="254">
        <v>216497</v>
      </c>
      <c r="G21" s="254">
        <v>215854</v>
      </c>
      <c r="H21" s="254">
        <v>224758</v>
      </c>
      <c r="I21" s="254">
        <v>237020</v>
      </c>
      <c r="J21" s="257">
        <v>252333</v>
      </c>
      <c r="L21" s="222"/>
      <c r="M21" s="256">
        <v>5.6679841897233185E-2</v>
      </c>
      <c r="N21" s="257">
        <v>12189</v>
      </c>
      <c r="O21" s="258">
        <v>-4.7271815137366335E-2</v>
      </c>
      <c r="P21" s="257">
        <v>-10742</v>
      </c>
      <c r="Q21" s="258">
        <f t="shared" si="0"/>
        <v>-2.9700180602963977E-3</v>
      </c>
      <c r="R21" s="257">
        <f t="shared" si="1"/>
        <v>-643</v>
      </c>
      <c r="S21" s="258">
        <f t="shared" si="2"/>
        <v>4.1250104237123164E-2</v>
      </c>
      <c r="T21" s="257">
        <f t="shared" si="3"/>
        <v>8904</v>
      </c>
      <c r="U21" s="258">
        <f t="shared" si="4"/>
        <v>5.4556456277418341E-2</v>
      </c>
      <c r="V21" s="257">
        <f t="shared" si="5"/>
        <v>12262</v>
      </c>
      <c r="W21" s="258">
        <v>7.7986824904519025E-2</v>
      </c>
      <c r="X21" s="257">
        <v>18255</v>
      </c>
      <c r="Z21" s="224"/>
    </row>
    <row r="22" spans="2:28" x14ac:dyDescent="0.25">
      <c r="B22" s="303" t="s">
        <v>43</v>
      </c>
      <c r="C22" s="219"/>
      <c r="D22" s="253">
        <v>43671</v>
      </c>
      <c r="E22" s="254">
        <v>46430</v>
      </c>
      <c r="F22" s="254">
        <v>45294</v>
      </c>
      <c r="G22" s="254">
        <v>47556</v>
      </c>
      <c r="H22" s="254">
        <v>50117</v>
      </c>
      <c r="I22" s="254">
        <v>54056</v>
      </c>
      <c r="J22" s="257">
        <v>57229</v>
      </c>
      <c r="L22" s="222"/>
      <c r="M22" s="256">
        <v>6.3176936639875336E-2</v>
      </c>
      <c r="N22" s="257">
        <v>2759</v>
      </c>
      <c r="O22" s="258">
        <v>-2.446693947878531E-2</v>
      </c>
      <c r="P22" s="257">
        <v>-1136</v>
      </c>
      <c r="Q22" s="258">
        <f t="shared" si="0"/>
        <v>4.994038945555701E-2</v>
      </c>
      <c r="R22" s="257">
        <f t="shared" si="1"/>
        <v>2262</v>
      </c>
      <c r="S22" s="258">
        <f t="shared" si="2"/>
        <v>5.3852300445790258E-2</v>
      </c>
      <c r="T22" s="257">
        <f t="shared" si="3"/>
        <v>2561</v>
      </c>
      <c r="U22" s="258">
        <f t="shared" si="4"/>
        <v>7.8596085160723916E-2</v>
      </c>
      <c r="V22" s="257">
        <f t="shared" si="5"/>
        <v>3939</v>
      </c>
      <c r="W22" s="258">
        <v>0.10333725346546108</v>
      </c>
      <c r="X22" s="257">
        <v>5360</v>
      </c>
      <c r="Z22" s="224"/>
    </row>
    <row r="23" spans="2:28" x14ac:dyDescent="0.25">
      <c r="B23" s="303" t="s">
        <v>44</v>
      </c>
      <c r="C23" s="219"/>
      <c r="D23" s="253">
        <v>19559</v>
      </c>
      <c r="E23" s="254">
        <v>18635</v>
      </c>
      <c r="F23" s="254">
        <v>19594</v>
      </c>
      <c r="G23" s="254">
        <v>20339</v>
      </c>
      <c r="H23" s="254">
        <v>21233</v>
      </c>
      <c r="I23" s="254">
        <v>22030</v>
      </c>
      <c r="J23" s="257">
        <v>21713</v>
      </c>
      <c r="K23" s="304"/>
      <c r="L23" s="219"/>
      <c r="M23" s="256">
        <v>-4.7241679022444916E-2</v>
      </c>
      <c r="N23" s="257">
        <v>-924</v>
      </c>
      <c r="O23" s="258">
        <v>5.1462302119667402E-2</v>
      </c>
      <c r="P23" s="257">
        <v>959</v>
      </c>
      <c r="Q23" s="258">
        <f t="shared" si="0"/>
        <v>3.8021843421455648E-2</v>
      </c>
      <c r="R23" s="257">
        <f t="shared" si="1"/>
        <v>745</v>
      </c>
      <c r="S23" s="258">
        <f t="shared" si="2"/>
        <v>4.3954963370863798E-2</v>
      </c>
      <c r="T23" s="257">
        <f t="shared" si="3"/>
        <v>894</v>
      </c>
      <c r="U23" s="258">
        <f t="shared" si="4"/>
        <v>3.7535911081806539E-2</v>
      </c>
      <c r="V23" s="257">
        <f t="shared" si="5"/>
        <v>797</v>
      </c>
      <c r="W23" s="258">
        <v>-5.0635242128516111E-4</v>
      </c>
      <c r="X23" s="257">
        <v>-11</v>
      </c>
      <c r="Z23" s="224"/>
    </row>
    <row r="24" spans="2:28" x14ac:dyDescent="0.25">
      <c r="B24" s="303" t="s">
        <v>45</v>
      </c>
      <c r="C24" s="219"/>
      <c r="D24" s="253">
        <v>102231</v>
      </c>
      <c r="E24" s="254">
        <v>105837</v>
      </c>
      <c r="F24" s="254">
        <v>105419</v>
      </c>
      <c r="G24" s="254">
        <v>106624</v>
      </c>
      <c r="H24" s="254">
        <v>108415</v>
      </c>
      <c r="I24" s="254">
        <v>113823</v>
      </c>
      <c r="J24" s="257">
        <v>115847</v>
      </c>
      <c r="L24" s="222"/>
      <c r="M24" s="256">
        <v>3.5273058074360986E-2</v>
      </c>
      <c r="N24" s="257">
        <v>3606</v>
      </c>
      <c r="O24" s="258">
        <v>-3.9494694671995401E-3</v>
      </c>
      <c r="P24" s="257">
        <v>-418</v>
      </c>
      <c r="Q24" s="258">
        <f t="shared" si="0"/>
        <v>1.1430577030705935E-2</v>
      </c>
      <c r="R24" s="257">
        <f t="shared" si="1"/>
        <v>1205</v>
      </c>
      <c r="S24" s="258">
        <f t="shared" si="2"/>
        <v>1.6797343937575038E-2</v>
      </c>
      <c r="T24" s="257">
        <f t="shared" si="3"/>
        <v>1791</v>
      </c>
      <c r="U24" s="258">
        <f t="shared" si="4"/>
        <v>4.9882396347368907E-2</v>
      </c>
      <c r="V24" s="257">
        <f t="shared" si="5"/>
        <v>5408</v>
      </c>
      <c r="W24" s="258">
        <v>3.8446368705068235E-2</v>
      </c>
      <c r="X24" s="257">
        <v>4289</v>
      </c>
      <c r="Z24" s="224"/>
    </row>
    <row r="25" spans="2:28" x14ac:dyDescent="0.25">
      <c r="B25" s="303" t="s">
        <v>46</v>
      </c>
      <c r="C25" s="219"/>
      <c r="D25" s="253">
        <v>15250</v>
      </c>
      <c r="E25" s="254">
        <v>15370</v>
      </c>
      <c r="F25" s="254">
        <v>14678</v>
      </c>
      <c r="G25" s="254">
        <v>15446</v>
      </c>
      <c r="H25" s="254">
        <v>14352</v>
      </c>
      <c r="I25" s="254">
        <v>14615</v>
      </c>
      <c r="J25" s="257">
        <v>14817</v>
      </c>
      <c r="L25" s="222"/>
      <c r="M25" s="256">
        <v>7.8688524590164732E-3</v>
      </c>
      <c r="N25" s="257">
        <v>120</v>
      </c>
      <c r="O25" s="258">
        <v>-4.5022771633051351E-2</v>
      </c>
      <c r="P25" s="257">
        <v>-692</v>
      </c>
      <c r="Q25" s="258">
        <f t="shared" si="0"/>
        <v>5.2323204796293821E-2</v>
      </c>
      <c r="R25" s="257">
        <f t="shared" si="1"/>
        <v>768</v>
      </c>
      <c r="S25" s="258">
        <f t="shared" si="2"/>
        <v>-7.0827398679269682E-2</v>
      </c>
      <c r="T25" s="257">
        <f t="shared" si="3"/>
        <v>-1094</v>
      </c>
      <c r="U25" s="258">
        <f t="shared" si="4"/>
        <v>1.8324972129319939E-2</v>
      </c>
      <c r="V25" s="257">
        <f t="shared" si="5"/>
        <v>263</v>
      </c>
      <c r="W25" s="258">
        <v>2.1509824198552296E-2</v>
      </c>
      <c r="X25" s="257">
        <v>312</v>
      </c>
      <c r="Z25" s="224"/>
    </row>
    <row r="26" spans="2:28" x14ac:dyDescent="0.25">
      <c r="B26" s="305" t="s">
        <v>1</v>
      </c>
      <c r="C26" s="219"/>
      <c r="D26" s="260">
        <v>4201</v>
      </c>
      <c r="E26" s="261">
        <v>4335</v>
      </c>
      <c r="F26" s="261">
        <v>4305</v>
      </c>
      <c r="G26" s="261">
        <v>4447</v>
      </c>
      <c r="H26" s="261">
        <v>4708</v>
      </c>
      <c r="I26" s="261">
        <v>5044</v>
      </c>
      <c r="J26" s="265">
        <v>5290</v>
      </c>
      <c r="L26" s="222"/>
      <c r="M26" s="264">
        <v>3.1897167341109256E-2</v>
      </c>
      <c r="N26" s="265">
        <v>134</v>
      </c>
      <c r="O26" s="266">
        <v>-6.9204152249134898E-3</v>
      </c>
      <c r="P26" s="265">
        <v>-30</v>
      </c>
      <c r="Q26" s="266">
        <f t="shared" si="0"/>
        <v>3.2984901277584244E-2</v>
      </c>
      <c r="R26" s="265">
        <f t="shared" si="1"/>
        <v>142</v>
      </c>
      <c r="S26" s="266">
        <f t="shared" si="2"/>
        <v>5.8691252529795346E-2</v>
      </c>
      <c r="T26" s="265">
        <f t="shared" si="3"/>
        <v>261</v>
      </c>
      <c r="U26" s="266">
        <f t="shared" si="4"/>
        <v>7.136788445199671E-2</v>
      </c>
      <c r="V26" s="265">
        <f t="shared" si="5"/>
        <v>336</v>
      </c>
      <c r="W26" s="266">
        <v>6.545820745216524E-2</v>
      </c>
      <c r="X26" s="265">
        <v>325</v>
      </c>
      <c r="Z26" s="224"/>
      <c r="AA26" s="224"/>
      <c r="AB26" s="286"/>
    </row>
    <row r="27" spans="2:28" x14ac:dyDescent="0.25">
      <c r="B27" s="235" t="s">
        <v>0</v>
      </c>
      <c r="C27" s="219"/>
      <c r="D27" s="1228">
        <f>SUM(D9:D26)</f>
        <v>1638618</v>
      </c>
      <c r="E27" s="306">
        <f>SUM(E9:E26)</f>
        <v>1735551</v>
      </c>
      <c r="F27" s="307">
        <f>SUM(F9:F26)</f>
        <v>1709394</v>
      </c>
      <c r="G27" s="306">
        <f>SUM(G9:G26)</f>
        <v>1768008</v>
      </c>
      <c r="H27" s="307">
        <v>1850208</v>
      </c>
      <c r="I27" s="306">
        <f>SUM(I9:I26)</f>
        <v>1944185</v>
      </c>
      <c r="J27" s="306">
        <f>SUM(J9:J26)</f>
        <v>1982239</v>
      </c>
      <c r="K27" s="308"/>
      <c r="L27" s="222"/>
      <c r="M27" s="240">
        <f>E27/D27-1</f>
        <v>5.9155336997396502E-2</v>
      </c>
      <c r="N27" s="241">
        <f>E27-D27</f>
        <v>96933</v>
      </c>
      <c r="O27" s="242">
        <f>F27/E27-1</f>
        <v>-1.507129436127197E-2</v>
      </c>
      <c r="P27" s="243">
        <f>F27-E27</f>
        <v>-26157</v>
      </c>
      <c r="Q27" s="242">
        <f t="shared" si="0"/>
        <v>3.4289344644944375E-2</v>
      </c>
      <c r="R27" s="237">
        <f t="shared" si="1"/>
        <v>58614</v>
      </c>
      <c r="S27" s="242">
        <f>H27/G27-1</f>
        <v>4.6493002294107244E-2</v>
      </c>
      <c r="T27" s="243">
        <f>H27-G27</f>
        <v>82200</v>
      </c>
      <c r="U27" s="309">
        <f>I27/H27-1</f>
        <v>5.0792667635206401E-2</v>
      </c>
      <c r="V27" s="237">
        <f>I27-H27</f>
        <v>93977</v>
      </c>
      <c r="W27" s="242">
        <v>2.8945598076487888E-2</v>
      </c>
      <c r="X27" s="243">
        <f>SUM(X9:X26)</f>
        <v>55763</v>
      </c>
    </row>
    <row r="28" spans="2:28" x14ac:dyDescent="0.2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64"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300-000003000000}">
          <x14:colorSeries rgb="FF376092"/>
          <x14:colorNegative rgb="FFD00000"/>
          <x14:colorAxis rgb="FF000000"/>
          <x14:colorMarkers rgb="FFD00000"/>
          <x14:colorFirst rgb="FFD00000"/>
          <x14:colorLast rgb="FFD00000"/>
          <x14:colorHigh rgb="FFD00000"/>
          <x14:colorLow rgb="FFD00000"/>
          <x14:sparklines>
            <x14:sparkline>
              <xm:f>EVO_resol!D9:J9</xm:f>
              <xm:sqref>K9</xm:sqref>
            </x14:sparkline>
            <x14:sparkline>
              <xm:f>EVO_resol!D10:J10</xm:f>
              <xm:sqref>K10</xm:sqref>
            </x14:sparkline>
            <x14:sparkline>
              <xm:f>EVO_resol!D11:J11</xm:f>
              <xm:sqref>K11</xm:sqref>
            </x14:sparkline>
            <x14:sparkline>
              <xm:f>EVO_resol!D12:J12</xm:f>
              <xm:sqref>K12</xm:sqref>
            </x14:sparkline>
            <x14:sparkline>
              <xm:f>EVO_resol!D13:J13</xm:f>
              <xm:sqref>K13</xm:sqref>
            </x14:sparkline>
            <x14:sparkline>
              <xm:f>EVO_resol!D14:J14</xm:f>
              <xm:sqref>K14</xm:sqref>
            </x14:sparkline>
            <x14:sparkline>
              <xm:f>EVO_resol!D15:J15</xm:f>
              <xm:sqref>K15</xm:sqref>
            </x14:sparkline>
            <x14:sparkline>
              <xm:f>EVO_resol!D16:J16</xm:f>
              <xm:sqref>K16</xm:sqref>
            </x14:sparkline>
            <x14:sparkline>
              <xm:f>EVO_resol!D17:J17</xm:f>
              <xm:sqref>K17</xm:sqref>
            </x14:sparkline>
            <x14:sparkline>
              <xm:f>EVO_resol!D18:J18</xm:f>
              <xm:sqref>K18</xm:sqref>
            </x14:sparkline>
            <x14:sparkline>
              <xm:f>EVO_resol!D19:J19</xm:f>
              <xm:sqref>K19</xm:sqref>
            </x14:sparkline>
            <x14:sparkline>
              <xm:f>EVO_resol!D20:J20</xm:f>
              <xm:sqref>K20</xm:sqref>
            </x14:sparkline>
            <x14:sparkline>
              <xm:f>EVO_resol!D21:J21</xm:f>
              <xm:sqref>K21</xm:sqref>
            </x14:sparkline>
            <x14:sparkline>
              <xm:f>EVO_resol!D22:J22</xm:f>
              <xm:sqref>K22</xm:sqref>
            </x14:sparkline>
            <x14:sparkline>
              <xm:f>EVO_resol!D23:J23</xm:f>
              <xm:sqref>K23</xm:sqref>
            </x14:sparkline>
            <x14:sparkline>
              <xm:f>EVO_resol!D24:J24</xm:f>
              <xm:sqref>K24</xm:sqref>
            </x14:sparkline>
            <x14:sparkline>
              <xm:f>EVO_resol!D25:J25</xm:f>
              <xm:sqref>K25</xm:sqref>
            </x14:sparkline>
            <x14:sparkline>
              <xm:f>EVO_resol!D26:J26</xm:f>
              <xm:sqref>K26</xm:sqref>
            </x14:sparkline>
            <x14:sparkline>
              <xm:f>EVO_resol!D27:J27</xm:f>
              <xm:sqref>K27</xm:sqref>
            </x14:sparkline>
          </x14:sparklines>
        </x14:sparklineGroup>
      </x14:sparklineGroup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62">
    <pageSetUpPr fitToPage="1"/>
  </sheetPr>
  <dimension ref="A1:V37"/>
  <sheetViews>
    <sheetView zoomScaleNormal="100" workbookViewId="0"/>
  </sheetViews>
  <sheetFormatPr baseColWidth="10" defaultColWidth="11.42578125" defaultRowHeight="15" x14ac:dyDescent="0.25"/>
  <cols>
    <col min="1" max="1" width="1" style="750" customWidth="1"/>
    <col min="2" max="2" width="30.28515625" style="750" customWidth="1"/>
    <col min="3" max="3" width="0.85546875" style="750" customWidth="1"/>
    <col min="4" max="4" width="10.140625" style="750" customWidth="1"/>
    <col min="5" max="5" width="8.140625" style="750" customWidth="1"/>
    <col min="6" max="6" width="0.85546875" style="750" customWidth="1"/>
    <col min="7" max="7" width="10" style="750" customWidth="1"/>
    <col min="8" max="8" width="7.140625" style="750" customWidth="1"/>
    <col min="9" max="10" width="8" style="750" customWidth="1"/>
    <col min="11" max="11" width="0.7109375" style="750" customWidth="1"/>
    <col min="12" max="12" width="10.140625" style="750" customWidth="1"/>
    <col min="13" max="15" width="8" style="750" customWidth="1"/>
    <col min="16" max="16" width="0.5703125" style="750" customWidth="1"/>
    <col min="17" max="17" width="9" style="750" customWidth="1"/>
    <col min="18" max="18" width="7.42578125" style="750" customWidth="1"/>
    <col min="19" max="19" width="8" style="750" customWidth="1"/>
    <col min="20" max="20" width="8.85546875" style="750" customWidth="1"/>
    <col min="21" max="21" width="7.5703125" style="750" customWidth="1"/>
    <col min="22" max="22" width="8.28515625" style="750" customWidth="1"/>
    <col min="23" max="23" width="8.85546875" style="750" customWidth="1"/>
    <col min="24" max="16384" width="11.42578125" style="750"/>
  </cols>
  <sheetData>
    <row r="1" spans="1:22" ht="9.75" customHeight="1" x14ac:dyDescent="0.25">
      <c r="B1" s="750" t="s">
        <v>58</v>
      </c>
    </row>
    <row r="2" spans="1:22" s="343" customFormat="1" ht="49.5" customHeight="1" x14ac:dyDescent="0.25">
      <c r="B2" s="1376"/>
      <c r="C2" s="1376"/>
      <c r="D2" s="1376"/>
      <c r="E2" s="1376"/>
      <c r="F2" s="344"/>
      <c r="G2" s="1590"/>
      <c r="H2" s="1590"/>
      <c r="I2" s="1590"/>
      <c r="J2" s="1590"/>
      <c r="K2" s="1590"/>
      <c r="L2" s="1590"/>
      <c r="M2" s="1590"/>
      <c r="N2" s="1590"/>
      <c r="O2" s="1590"/>
      <c r="P2" s="1590"/>
      <c r="Q2" s="1590"/>
      <c r="R2" s="1590"/>
      <c r="T2" s="344"/>
    </row>
    <row r="3" spans="1:22" s="343" customFormat="1" ht="3" customHeight="1" x14ac:dyDescent="0.25">
      <c r="B3" s="344"/>
      <c r="C3" s="344"/>
      <c r="D3" s="344"/>
      <c r="E3" s="344"/>
      <c r="F3" s="344"/>
      <c r="L3" s="344"/>
      <c r="Q3" s="344"/>
      <c r="T3" s="344"/>
    </row>
    <row r="4" spans="1:22" s="345" customFormat="1" ht="15" customHeight="1" x14ac:dyDescent="0.2">
      <c r="B4" s="1414" t="s">
        <v>434</v>
      </c>
      <c r="C4" s="1414"/>
      <c r="D4" s="1414"/>
      <c r="E4" s="1414"/>
      <c r="F4" s="1414"/>
      <c r="G4" s="1414"/>
      <c r="H4" s="1414"/>
      <c r="I4" s="1414"/>
      <c r="J4" s="1414"/>
      <c r="K4" s="1414"/>
      <c r="L4" s="1414"/>
      <c r="M4" s="1414"/>
      <c r="N4" s="1414"/>
      <c r="O4" s="1414"/>
      <c r="P4" s="1414"/>
      <c r="Q4" s="1414"/>
      <c r="R4" s="1414"/>
      <c r="S4" s="1414"/>
      <c r="T4" s="1414"/>
      <c r="U4" s="926"/>
    </row>
    <row r="5" spans="1:22" s="345" customFormat="1" ht="15" customHeight="1" x14ac:dyDescent="0.2">
      <c r="B5" s="1415" t="str">
        <f>porsaad!$B$6</f>
        <v>Situación a 31 de julio de 2024</v>
      </c>
      <c r="C5" s="1415"/>
      <c r="D5" s="1415"/>
      <c r="E5" s="1415"/>
      <c r="F5" s="1415"/>
      <c r="G5" s="1415"/>
      <c r="H5" s="1415"/>
      <c r="I5" s="1415"/>
      <c r="J5" s="1415"/>
      <c r="K5" s="1415"/>
      <c r="L5" s="1415"/>
      <c r="M5" s="1415"/>
      <c r="N5" s="1415"/>
      <c r="O5" s="1415"/>
      <c r="P5" s="1415"/>
      <c r="Q5" s="1415"/>
      <c r="R5" s="1415"/>
      <c r="S5" s="1415"/>
      <c r="T5" s="1415"/>
      <c r="U5" s="927"/>
      <c r="V5" s="877"/>
    </row>
    <row r="6" spans="1:22" s="345" customFormat="1" ht="4.5" customHeight="1" x14ac:dyDescent="0.2"/>
    <row r="7" spans="1:22" s="322" customFormat="1" ht="15" customHeight="1" x14ac:dyDescent="0.2">
      <c r="A7" s="316"/>
      <c r="B7" s="1591" t="s">
        <v>12</v>
      </c>
      <c r="C7" s="922"/>
      <c r="D7" s="1603" t="s">
        <v>76</v>
      </c>
      <c r="E7" s="1596"/>
      <c r="F7" s="922"/>
      <c r="G7" s="1605" t="s">
        <v>31</v>
      </c>
      <c r="H7" s="1606"/>
      <c r="I7" s="1606"/>
      <c r="J7" s="1607"/>
      <c r="K7" s="923"/>
      <c r="L7" s="1605" t="s">
        <v>49</v>
      </c>
      <c r="M7" s="1606"/>
      <c r="N7" s="1606"/>
      <c r="O7" s="1607"/>
      <c r="P7" s="923"/>
      <c r="Q7" s="1605" t="s">
        <v>50</v>
      </c>
      <c r="R7" s="1606"/>
      <c r="S7" s="1606"/>
      <c r="T7" s="1607"/>
    </row>
    <row r="8" spans="1:22" s="322" customFormat="1" ht="35.25" customHeight="1" x14ac:dyDescent="0.2">
      <c r="A8" s="316"/>
      <c r="B8" s="1592"/>
      <c r="C8" s="922"/>
      <c r="D8" s="1604"/>
      <c r="E8" s="1599"/>
      <c r="F8" s="922"/>
      <c r="G8" s="1608" t="s">
        <v>69</v>
      </c>
      <c r="H8" s="1609"/>
      <c r="I8" s="1610" t="s">
        <v>287</v>
      </c>
      <c r="J8" s="1611"/>
      <c r="K8" s="959"/>
      <c r="L8" s="1612" t="s">
        <v>69</v>
      </c>
      <c r="M8" s="1613"/>
      <c r="N8" s="1610" t="s">
        <v>287</v>
      </c>
      <c r="O8" s="1611"/>
      <c r="P8" s="959"/>
      <c r="Q8" s="1612" t="s">
        <v>69</v>
      </c>
      <c r="R8" s="1613"/>
      <c r="S8" s="1610" t="s">
        <v>287</v>
      </c>
      <c r="T8" s="1611"/>
    </row>
    <row r="9" spans="1:22" s="322" customFormat="1" ht="29.25" customHeight="1" x14ac:dyDescent="0.2">
      <c r="A9" s="316"/>
      <c r="B9" s="1593"/>
      <c r="C9" s="941"/>
      <c r="D9" s="958" t="s">
        <v>9</v>
      </c>
      <c r="E9" s="938" t="s">
        <v>10</v>
      </c>
      <c r="F9" s="941"/>
      <c r="G9" s="946" t="s">
        <v>9</v>
      </c>
      <c r="H9" s="947" t="s">
        <v>71</v>
      </c>
      <c r="I9" s="958" t="s">
        <v>9</v>
      </c>
      <c r="J9" s="960" t="s">
        <v>130</v>
      </c>
      <c r="K9" s="941"/>
      <c r="L9" s="939" t="s">
        <v>9</v>
      </c>
      <c r="M9" s="940" t="s">
        <v>71</v>
      </c>
      <c r="N9" s="958" t="s">
        <v>9</v>
      </c>
      <c r="O9" s="960" t="s">
        <v>130</v>
      </c>
      <c r="P9" s="941"/>
      <c r="Q9" s="939" t="s">
        <v>9</v>
      </c>
      <c r="R9" s="940" t="s">
        <v>71</v>
      </c>
      <c r="S9" s="944" t="s">
        <v>9</v>
      </c>
      <c r="T9" s="960" t="s">
        <v>130</v>
      </c>
    </row>
    <row r="10" spans="1:22" s="322" customFormat="1" ht="6" customHeight="1" x14ac:dyDescent="0.2">
      <c r="A10" s="316"/>
      <c r="B10" s="925"/>
      <c r="C10" s="925"/>
      <c r="D10" s="925"/>
      <c r="E10" s="925"/>
      <c r="F10" s="925"/>
      <c r="G10" s="925"/>
      <c r="H10" s="925"/>
      <c r="I10" s="925"/>
      <c r="J10" s="925"/>
      <c r="K10" s="925"/>
      <c r="L10" s="925"/>
      <c r="M10" s="925"/>
      <c r="N10" s="925"/>
      <c r="O10" s="925"/>
      <c r="P10" s="925"/>
      <c r="Q10" s="925"/>
      <c r="R10" s="925"/>
    </row>
    <row r="11" spans="1:22" s="331" customFormat="1" ht="18" customHeight="1" x14ac:dyDescent="0.2">
      <c r="A11" s="330"/>
      <c r="B11" s="928" t="s">
        <v>8</v>
      </c>
      <c r="C11" s="932"/>
      <c r="D11" s="929">
        <f>G11+L11+Q11</f>
        <v>28887</v>
      </c>
      <c r="E11" s="930">
        <f>D11/D$29*100</f>
        <v>15.826932138200068</v>
      </c>
      <c r="F11" s="932"/>
      <c r="G11" s="929">
        <v>12854</v>
      </c>
      <c r="H11" s="930">
        <v>44.497524838162491</v>
      </c>
      <c r="I11" s="929">
        <v>12804</v>
      </c>
      <c r="J11" s="930">
        <v>99.611016026139723</v>
      </c>
      <c r="K11" s="932"/>
      <c r="L11" s="929">
        <v>15941</v>
      </c>
      <c r="M11" s="930">
        <v>55.1839927995292</v>
      </c>
      <c r="N11" s="929">
        <v>15797</v>
      </c>
      <c r="O11" s="930">
        <v>99.09666896681513</v>
      </c>
      <c r="P11" s="932"/>
      <c r="Q11" s="929">
        <v>92</v>
      </c>
      <c r="R11" s="930">
        <v>0.31848236230830479</v>
      </c>
      <c r="S11" s="929">
        <v>90</v>
      </c>
      <c r="T11" s="930">
        <f>IFERROR(S11/Q11*100,"-")</f>
        <v>97.826086956521735</v>
      </c>
    </row>
    <row r="12" spans="1:22" s="331" customFormat="1" ht="18" customHeight="1" x14ac:dyDescent="0.2">
      <c r="A12" s="330"/>
      <c r="B12" s="933" t="s">
        <v>7</v>
      </c>
      <c r="C12" s="932"/>
      <c r="D12" s="934">
        <f t="shared" ref="D12:D28" si="0">G12+L12+Q12</f>
        <v>4152</v>
      </c>
      <c r="E12" s="935">
        <f t="shared" ref="E12:E29" si="1">D12/D$29*100</f>
        <v>2.2748441249630171</v>
      </c>
      <c r="F12" s="932"/>
      <c r="G12" s="934">
        <v>2828</v>
      </c>
      <c r="H12" s="935">
        <v>68.111753371868971</v>
      </c>
      <c r="I12" s="934">
        <v>1161</v>
      </c>
      <c r="J12" s="935">
        <v>41.053748231966054</v>
      </c>
      <c r="K12" s="932"/>
      <c r="L12" s="934">
        <v>1221</v>
      </c>
      <c r="M12" s="935">
        <v>29.407514450867051</v>
      </c>
      <c r="N12" s="934">
        <v>550</v>
      </c>
      <c r="O12" s="935">
        <v>45.045045045045043</v>
      </c>
      <c r="P12" s="932"/>
      <c r="Q12" s="934">
        <v>103</v>
      </c>
      <c r="R12" s="935">
        <v>2.480732177263969</v>
      </c>
      <c r="S12" s="934">
        <v>54</v>
      </c>
      <c r="T12" s="935">
        <f t="shared" ref="T12:T28" si="2">IFERROR(S12/Q12*100,"-")</f>
        <v>52.427184466019419</v>
      </c>
    </row>
    <row r="13" spans="1:22" s="331" customFormat="1" ht="18" customHeight="1" x14ac:dyDescent="0.2">
      <c r="A13" s="330"/>
      <c r="B13" s="933" t="s">
        <v>37</v>
      </c>
      <c r="C13" s="932"/>
      <c r="D13" s="934">
        <f t="shared" si="0"/>
        <v>3823</v>
      </c>
      <c r="E13" s="935">
        <f t="shared" si="1"/>
        <v>2.0945879310533755</v>
      </c>
      <c r="F13" s="932"/>
      <c r="G13" s="934">
        <v>1809</v>
      </c>
      <c r="H13" s="935">
        <v>47.31885953439707</v>
      </c>
      <c r="I13" s="934">
        <v>29</v>
      </c>
      <c r="J13" s="935">
        <v>1.6030956329463792</v>
      </c>
      <c r="K13" s="932"/>
      <c r="L13" s="934">
        <v>1939</v>
      </c>
      <c r="M13" s="935">
        <v>50.719330368820302</v>
      </c>
      <c r="N13" s="934">
        <v>38</v>
      </c>
      <c r="O13" s="935">
        <v>1.9597730789066528</v>
      </c>
      <c r="P13" s="932"/>
      <c r="Q13" s="934">
        <v>75</v>
      </c>
      <c r="R13" s="935">
        <v>1.9618100967826315</v>
      </c>
      <c r="S13" s="934">
        <v>22</v>
      </c>
      <c r="T13" s="935">
        <f t="shared" si="2"/>
        <v>29.333333333333332</v>
      </c>
    </row>
    <row r="14" spans="1:22" s="331" customFormat="1" ht="18" customHeight="1" x14ac:dyDescent="0.2">
      <c r="A14" s="330"/>
      <c r="B14" s="933" t="s">
        <v>38</v>
      </c>
      <c r="C14" s="932"/>
      <c r="D14" s="934">
        <f t="shared" si="0"/>
        <v>2990</v>
      </c>
      <c r="E14" s="935">
        <f t="shared" si="1"/>
        <v>1.6381945890268357</v>
      </c>
      <c r="F14" s="932"/>
      <c r="G14" s="934">
        <v>2129</v>
      </c>
      <c r="H14" s="935">
        <v>71.204013377926429</v>
      </c>
      <c r="I14" s="934">
        <v>2083</v>
      </c>
      <c r="J14" s="935">
        <v>97.839361202442461</v>
      </c>
      <c r="K14" s="932"/>
      <c r="L14" s="934">
        <v>856</v>
      </c>
      <c r="M14" s="935">
        <v>28.628762541806019</v>
      </c>
      <c r="N14" s="934">
        <v>758</v>
      </c>
      <c r="O14" s="935">
        <v>88.55140186915888</v>
      </c>
      <c r="P14" s="932"/>
      <c r="Q14" s="934">
        <v>5</v>
      </c>
      <c r="R14" s="935">
        <v>0.16722408026755853</v>
      </c>
      <c r="S14" s="934">
        <v>5</v>
      </c>
      <c r="T14" s="935">
        <f t="shared" si="2"/>
        <v>100</v>
      </c>
    </row>
    <row r="15" spans="1:22" s="331" customFormat="1" ht="18" customHeight="1" x14ac:dyDescent="0.2">
      <c r="A15" s="330"/>
      <c r="B15" s="933" t="s">
        <v>6</v>
      </c>
      <c r="C15" s="932"/>
      <c r="D15" s="934">
        <f t="shared" si="0"/>
        <v>4879</v>
      </c>
      <c r="E15" s="935">
        <f t="shared" si="1"/>
        <v>2.6731610032983051</v>
      </c>
      <c r="F15" s="932"/>
      <c r="G15" s="934">
        <v>2879</v>
      </c>
      <c r="H15" s="935">
        <v>59.007993441278948</v>
      </c>
      <c r="I15" s="934">
        <v>2697</v>
      </c>
      <c r="J15" s="935">
        <v>93.678360541854815</v>
      </c>
      <c r="K15" s="932"/>
      <c r="L15" s="934">
        <v>1920</v>
      </c>
      <c r="M15" s="935">
        <v>39.352326296372212</v>
      </c>
      <c r="N15" s="934">
        <v>1732</v>
      </c>
      <c r="O15" s="935">
        <v>90.208333333333329</v>
      </c>
      <c r="P15" s="932"/>
      <c r="Q15" s="934">
        <v>80</v>
      </c>
      <c r="R15" s="935">
        <v>1.639680262348842</v>
      </c>
      <c r="S15" s="934">
        <v>70</v>
      </c>
      <c r="T15" s="935">
        <f t="shared" si="2"/>
        <v>87.5</v>
      </c>
    </row>
    <row r="16" spans="1:22" s="331" customFormat="1" ht="18" customHeight="1" x14ac:dyDescent="0.2">
      <c r="A16" s="330"/>
      <c r="B16" s="933" t="s">
        <v>5</v>
      </c>
      <c r="C16" s="932"/>
      <c r="D16" s="934">
        <f t="shared" si="0"/>
        <v>4749</v>
      </c>
      <c r="E16" s="935">
        <f t="shared" si="1"/>
        <v>2.6019351516014857</v>
      </c>
      <c r="F16" s="932"/>
      <c r="G16" s="934">
        <v>1994</v>
      </c>
      <c r="H16" s="935">
        <v>41.987786902505789</v>
      </c>
      <c r="I16" s="934">
        <v>12</v>
      </c>
      <c r="J16" s="935">
        <v>0.60180541624874617</v>
      </c>
      <c r="K16" s="932"/>
      <c r="L16" s="934">
        <v>2707</v>
      </c>
      <c r="M16" s="935">
        <v>57.001473994525163</v>
      </c>
      <c r="N16" s="934">
        <v>18</v>
      </c>
      <c r="O16" s="935">
        <v>0.66494274104174367</v>
      </c>
      <c r="P16" s="932"/>
      <c r="Q16" s="934">
        <v>48</v>
      </c>
      <c r="R16" s="935">
        <v>1.010739102969046</v>
      </c>
      <c r="S16" s="934">
        <v>0</v>
      </c>
      <c r="T16" s="935">
        <f t="shared" si="2"/>
        <v>0</v>
      </c>
    </row>
    <row r="17" spans="1:20" s="331" customFormat="1" ht="18" customHeight="1" x14ac:dyDescent="0.2">
      <c r="A17" s="330"/>
      <c r="B17" s="933" t="s">
        <v>4</v>
      </c>
      <c r="C17" s="932"/>
      <c r="D17" s="934">
        <f t="shared" si="0"/>
        <v>8477</v>
      </c>
      <c r="E17" s="935">
        <f t="shared" si="1"/>
        <v>4.6444734217994936</v>
      </c>
      <c r="F17" s="932"/>
      <c r="G17" s="934">
        <v>5240</v>
      </c>
      <c r="H17" s="935">
        <v>61.814321104164208</v>
      </c>
      <c r="I17" s="934">
        <v>402</v>
      </c>
      <c r="J17" s="935">
        <v>7.6717557251908399</v>
      </c>
      <c r="K17" s="932"/>
      <c r="L17" s="934">
        <v>3233</v>
      </c>
      <c r="M17" s="935">
        <v>38.138492391176122</v>
      </c>
      <c r="N17" s="934">
        <v>95</v>
      </c>
      <c r="O17" s="935">
        <v>2.9384472626043925</v>
      </c>
      <c r="P17" s="932"/>
      <c r="Q17" s="934">
        <v>4</v>
      </c>
      <c r="R17" s="935">
        <v>4.7186504659667339E-2</v>
      </c>
      <c r="S17" s="934">
        <v>2</v>
      </c>
      <c r="T17" s="935">
        <f t="shared" si="2"/>
        <v>50</v>
      </c>
    </row>
    <row r="18" spans="1:20" s="331" customFormat="1" ht="18" customHeight="1" x14ac:dyDescent="0.2">
      <c r="A18" s="330"/>
      <c r="B18" s="933" t="s">
        <v>40</v>
      </c>
      <c r="C18" s="932"/>
      <c r="D18" s="934">
        <f t="shared" si="0"/>
        <v>12433</v>
      </c>
      <c r="E18" s="935">
        <f t="shared" si="1"/>
        <v>6.8119308780503847</v>
      </c>
      <c r="F18" s="932"/>
      <c r="G18" s="934">
        <v>6947</v>
      </c>
      <c r="H18" s="935">
        <v>55.875492640553368</v>
      </c>
      <c r="I18" s="934">
        <v>6856</v>
      </c>
      <c r="J18" s="935">
        <v>98.690082049805667</v>
      </c>
      <c r="K18" s="932"/>
      <c r="L18" s="934">
        <v>3999</v>
      </c>
      <c r="M18" s="935">
        <v>32.164401190380438</v>
      </c>
      <c r="N18" s="934">
        <v>3890</v>
      </c>
      <c r="O18" s="935">
        <v>97.274318579644913</v>
      </c>
      <c r="P18" s="932"/>
      <c r="Q18" s="934">
        <v>1487</v>
      </c>
      <c r="R18" s="935">
        <v>11.960106169066195</v>
      </c>
      <c r="S18" s="934">
        <v>1442</v>
      </c>
      <c r="T18" s="935">
        <f t="shared" si="2"/>
        <v>96.973772696704771</v>
      </c>
    </row>
    <row r="19" spans="1:20" s="331" customFormat="1" ht="18" customHeight="1" x14ac:dyDescent="0.2">
      <c r="A19" s="330"/>
      <c r="B19" s="933" t="s">
        <v>41</v>
      </c>
      <c r="C19" s="932"/>
      <c r="D19" s="934">
        <f t="shared" si="0"/>
        <v>38202</v>
      </c>
      <c r="E19" s="935">
        <f t="shared" si="1"/>
        <v>20.930538357860595</v>
      </c>
      <c r="F19" s="932"/>
      <c r="G19" s="934">
        <v>15016</v>
      </c>
      <c r="H19" s="935">
        <v>39.306842573687241</v>
      </c>
      <c r="I19" s="934">
        <v>14431</v>
      </c>
      <c r="J19" s="935">
        <v>96.104155567394784</v>
      </c>
      <c r="K19" s="932"/>
      <c r="L19" s="934">
        <v>20021</v>
      </c>
      <c r="M19" s="935">
        <v>52.408250876917442</v>
      </c>
      <c r="N19" s="934">
        <v>18549</v>
      </c>
      <c r="O19" s="935">
        <v>92.647719894111177</v>
      </c>
      <c r="P19" s="932"/>
      <c r="Q19" s="934">
        <v>3165</v>
      </c>
      <c r="R19" s="935">
        <v>8.2849065493953198</v>
      </c>
      <c r="S19" s="934">
        <v>3138</v>
      </c>
      <c r="T19" s="935">
        <f t="shared" si="2"/>
        <v>99.146919431279628</v>
      </c>
    </row>
    <row r="20" spans="1:20" s="331" customFormat="1" ht="18" customHeight="1" x14ac:dyDescent="0.2">
      <c r="A20" s="330"/>
      <c r="B20" s="933" t="s">
        <v>3</v>
      </c>
      <c r="C20" s="932"/>
      <c r="D20" s="934">
        <f t="shared" si="0"/>
        <v>13939</v>
      </c>
      <c r="E20" s="935">
        <f t="shared" si="1"/>
        <v>7.6370549753996864</v>
      </c>
      <c r="F20" s="932"/>
      <c r="G20" s="934">
        <v>6509</v>
      </c>
      <c r="H20" s="935">
        <v>46.696319678599615</v>
      </c>
      <c r="I20" s="934">
        <v>6233</v>
      </c>
      <c r="J20" s="935">
        <v>95.759717314487631</v>
      </c>
      <c r="K20" s="932"/>
      <c r="L20" s="934">
        <v>6494</v>
      </c>
      <c r="M20" s="935">
        <v>46.588707941746179</v>
      </c>
      <c r="N20" s="934">
        <v>6043</v>
      </c>
      <c r="O20" s="935">
        <v>93.055127810286422</v>
      </c>
      <c r="P20" s="932"/>
      <c r="Q20" s="934">
        <v>936</v>
      </c>
      <c r="R20" s="935">
        <v>6.714972379654208</v>
      </c>
      <c r="S20" s="934">
        <v>589</v>
      </c>
      <c r="T20" s="935">
        <f t="shared" si="2"/>
        <v>62.927350427350426</v>
      </c>
    </row>
    <row r="21" spans="1:20" s="331" customFormat="1" ht="18" customHeight="1" x14ac:dyDescent="0.2">
      <c r="A21" s="330"/>
      <c r="B21" s="933" t="s">
        <v>2</v>
      </c>
      <c r="C21" s="932"/>
      <c r="D21" s="934">
        <f t="shared" si="0"/>
        <v>5318</v>
      </c>
      <c r="E21" s="935">
        <f t="shared" si="1"/>
        <v>2.9136852255667933</v>
      </c>
      <c r="F21" s="932"/>
      <c r="G21" s="934">
        <v>3439</v>
      </c>
      <c r="H21" s="935">
        <v>64.667168108311387</v>
      </c>
      <c r="I21" s="934">
        <v>3415</v>
      </c>
      <c r="J21" s="935">
        <v>99.302122710090146</v>
      </c>
      <c r="K21" s="932"/>
      <c r="L21" s="934">
        <v>1836</v>
      </c>
      <c r="M21" s="935">
        <v>34.524257239563745</v>
      </c>
      <c r="N21" s="934">
        <v>1824</v>
      </c>
      <c r="O21" s="935">
        <v>99.346405228758172</v>
      </c>
      <c r="P21" s="932"/>
      <c r="Q21" s="934">
        <v>43</v>
      </c>
      <c r="R21" s="935">
        <v>0.80857465212485891</v>
      </c>
      <c r="S21" s="934">
        <v>43</v>
      </c>
      <c r="T21" s="935">
        <f t="shared" si="2"/>
        <v>100</v>
      </c>
    </row>
    <row r="22" spans="1:20" s="331" customFormat="1" ht="18" customHeight="1" x14ac:dyDescent="0.2">
      <c r="A22" s="330"/>
      <c r="B22" s="933" t="s">
        <v>35</v>
      </c>
      <c r="C22" s="932"/>
      <c r="D22" s="934">
        <f t="shared" si="0"/>
        <v>6861</v>
      </c>
      <c r="E22" s="935">
        <f t="shared" si="1"/>
        <v>3.7590812960913449</v>
      </c>
      <c r="F22" s="932"/>
      <c r="G22" s="934">
        <v>4098</v>
      </c>
      <c r="H22" s="935">
        <v>59.728902492348055</v>
      </c>
      <c r="I22" s="934">
        <v>3998</v>
      </c>
      <c r="J22" s="935">
        <v>97.559785261102988</v>
      </c>
      <c r="K22" s="932"/>
      <c r="L22" s="934">
        <v>2607</v>
      </c>
      <c r="M22" s="935">
        <v>37.997376475732402</v>
      </c>
      <c r="N22" s="934">
        <v>2582</v>
      </c>
      <c r="O22" s="935">
        <v>99.041043344840816</v>
      </c>
      <c r="P22" s="932"/>
      <c r="Q22" s="934">
        <v>156</v>
      </c>
      <c r="R22" s="935">
        <v>2.2737210319195453</v>
      </c>
      <c r="S22" s="934">
        <v>156</v>
      </c>
      <c r="T22" s="935">
        <f t="shared" si="2"/>
        <v>100</v>
      </c>
    </row>
    <row r="23" spans="1:20" s="331" customFormat="1" ht="18" customHeight="1" x14ac:dyDescent="0.2">
      <c r="A23" s="330"/>
      <c r="B23" s="933" t="s">
        <v>42</v>
      </c>
      <c r="C23" s="932"/>
      <c r="D23" s="934">
        <f t="shared" si="0"/>
        <v>24664</v>
      </c>
      <c r="E23" s="935">
        <f t="shared" si="1"/>
        <v>13.51318774038725</v>
      </c>
      <c r="F23" s="932"/>
      <c r="G23" s="934">
        <v>15261</v>
      </c>
      <c r="H23" s="935">
        <v>61.875608173856634</v>
      </c>
      <c r="I23" s="934">
        <v>13004</v>
      </c>
      <c r="J23" s="935">
        <v>85.21066771509075</v>
      </c>
      <c r="K23" s="932"/>
      <c r="L23" s="934">
        <v>8083</v>
      </c>
      <c r="M23" s="935">
        <v>32.772461887771655</v>
      </c>
      <c r="N23" s="934">
        <v>7206</v>
      </c>
      <c r="O23" s="935">
        <v>89.150068044043053</v>
      </c>
      <c r="P23" s="932"/>
      <c r="Q23" s="934">
        <v>1320</v>
      </c>
      <c r="R23" s="935">
        <v>5.3519299383717165</v>
      </c>
      <c r="S23" s="934">
        <v>1309</v>
      </c>
      <c r="T23" s="935">
        <f t="shared" si="2"/>
        <v>99.166666666666671</v>
      </c>
    </row>
    <row r="24" spans="1:20" s="331" customFormat="1" ht="18" customHeight="1" x14ac:dyDescent="0.2">
      <c r="A24" s="330">
        <v>47094</v>
      </c>
      <c r="B24" s="933" t="s">
        <v>43</v>
      </c>
      <c r="C24" s="932"/>
      <c r="D24" s="934">
        <f t="shared" si="0"/>
        <v>5194</v>
      </c>
      <c r="E24" s="935">
        <f t="shared" si="1"/>
        <v>2.8457467208713663</v>
      </c>
      <c r="F24" s="932"/>
      <c r="G24" s="934">
        <v>2730</v>
      </c>
      <c r="H24" s="935">
        <v>52.560646900269539</v>
      </c>
      <c r="I24" s="934">
        <v>2721</v>
      </c>
      <c r="J24" s="935">
        <v>99.670329670329664</v>
      </c>
      <c r="K24" s="932"/>
      <c r="L24" s="934">
        <v>2441</v>
      </c>
      <c r="M24" s="935">
        <v>46.996534462841737</v>
      </c>
      <c r="N24" s="934">
        <v>2434</v>
      </c>
      <c r="O24" s="935">
        <v>99.713232281851703</v>
      </c>
      <c r="P24" s="932"/>
      <c r="Q24" s="934">
        <v>23</v>
      </c>
      <c r="R24" s="935">
        <v>0.44281863688871775</v>
      </c>
      <c r="S24" s="934">
        <v>22</v>
      </c>
      <c r="T24" s="935">
        <f t="shared" si="2"/>
        <v>95.652173913043484</v>
      </c>
    </row>
    <row r="25" spans="1:20" s="331" customFormat="1" ht="18" customHeight="1" x14ac:dyDescent="0.2">
      <c r="B25" s="933" t="s">
        <v>44</v>
      </c>
      <c r="C25" s="932"/>
      <c r="D25" s="934">
        <f t="shared" si="0"/>
        <v>2492</v>
      </c>
      <c r="E25" s="935">
        <f t="shared" si="1"/>
        <v>1.3653447879113294</v>
      </c>
      <c r="F25" s="932"/>
      <c r="G25" s="934">
        <v>947</v>
      </c>
      <c r="H25" s="935">
        <v>38.001605136436595</v>
      </c>
      <c r="I25" s="934">
        <v>941</v>
      </c>
      <c r="J25" s="935">
        <v>99.366420274551217</v>
      </c>
      <c r="K25" s="932"/>
      <c r="L25" s="934">
        <v>1457</v>
      </c>
      <c r="M25" s="935">
        <v>58.46709470304976</v>
      </c>
      <c r="N25" s="934">
        <v>1448</v>
      </c>
      <c r="O25" s="935">
        <v>99.382292381606035</v>
      </c>
      <c r="P25" s="932"/>
      <c r="Q25" s="934">
        <v>88</v>
      </c>
      <c r="R25" s="935">
        <v>3.5313001605136436</v>
      </c>
      <c r="S25" s="934">
        <v>88</v>
      </c>
      <c r="T25" s="935">
        <f t="shared" si="2"/>
        <v>100</v>
      </c>
    </row>
    <row r="26" spans="1:20" s="331" customFormat="1" ht="18" customHeight="1" x14ac:dyDescent="0.2">
      <c r="B26" s="933" t="s">
        <v>45</v>
      </c>
      <c r="C26" s="932"/>
      <c r="D26" s="934">
        <f t="shared" si="0"/>
        <v>13245</v>
      </c>
      <c r="E26" s="935">
        <f t="shared" si="1"/>
        <v>7.2568185055720535</v>
      </c>
      <c r="F26" s="932"/>
      <c r="G26" s="934">
        <v>6110</v>
      </c>
      <c r="H26" s="935">
        <v>46.130615326538319</v>
      </c>
      <c r="I26" s="934">
        <v>5226</v>
      </c>
      <c r="J26" s="935">
        <v>85.531914893617028</v>
      </c>
      <c r="K26" s="932"/>
      <c r="L26" s="934">
        <v>4798</v>
      </c>
      <c r="M26" s="935">
        <v>36.224990562476407</v>
      </c>
      <c r="N26" s="934">
        <v>3896</v>
      </c>
      <c r="O26" s="935">
        <v>81.200500208420181</v>
      </c>
      <c r="P26" s="932"/>
      <c r="Q26" s="934">
        <v>2337</v>
      </c>
      <c r="R26" s="935">
        <v>17.644394110985278</v>
      </c>
      <c r="S26" s="934">
        <v>1661</v>
      </c>
      <c r="T26" s="935">
        <f t="shared" si="2"/>
        <v>71.074026529738973</v>
      </c>
    </row>
    <row r="27" spans="1:20" s="331" customFormat="1" ht="18" customHeight="1" x14ac:dyDescent="0.2">
      <c r="B27" s="933" t="s">
        <v>46</v>
      </c>
      <c r="C27" s="932"/>
      <c r="D27" s="934">
        <f t="shared" si="0"/>
        <v>1989</v>
      </c>
      <c r="E27" s="935">
        <f t="shared" si="1"/>
        <v>1.0897555309613298</v>
      </c>
      <c r="F27" s="932"/>
      <c r="G27" s="934">
        <v>708</v>
      </c>
      <c r="H27" s="935">
        <v>35.595776772247362</v>
      </c>
      <c r="I27" s="934">
        <v>523</v>
      </c>
      <c r="J27" s="935">
        <v>73.870056497175142</v>
      </c>
      <c r="K27" s="932"/>
      <c r="L27" s="934">
        <v>1168</v>
      </c>
      <c r="M27" s="935">
        <v>58.722976370035198</v>
      </c>
      <c r="N27" s="934">
        <v>882</v>
      </c>
      <c r="O27" s="935">
        <v>75.513698630136986</v>
      </c>
      <c r="P27" s="932"/>
      <c r="Q27" s="934">
        <v>113</v>
      </c>
      <c r="R27" s="935">
        <v>5.6812468577174462</v>
      </c>
      <c r="S27" s="934">
        <v>88</v>
      </c>
      <c r="T27" s="935">
        <f t="shared" si="2"/>
        <v>77.876106194690266</v>
      </c>
    </row>
    <row r="28" spans="1:20" s="331" customFormat="1" ht="18" customHeight="1" x14ac:dyDescent="0.2">
      <c r="B28" s="955" t="s">
        <v>1</v>
      </c>
      <c r="C28" s="932"/>
      <c r="D28" s="956">
        <f t="shared" si="0"/>
        <v>224</v>
      </c>
      <c r="E28" s="957">
        <f t="shared" si="1"/>
        <v>0.12272762138528803</v>
      </c>
      <c r="F28" s="932"/>
      <c r="G28" s="956">
        <v>110</v>
      </c>
      <c r="H28" s="957">
        <v>49.107142857142854</v>
      </c>
      <c r="I28" s="956">
        <v>100</v>
      </c>
      <c r="J28" s="957">
        <v>90.909090909090907</v>
      </c>
      <c r="K28" s="932"/>
      <c r="L28" s="956">
        <v>114</v>
      </c>
      <c r="M28" s="957">
        <v>50.892857142857139</v>
      </c>
      <c r="N28" s="956">
        <v>108</v>
      </c>
      <c r="O28" s="957">
        <v>94.73684210526315</v>
      </c>
      <c r="P28" s="932"/>
      <c r="Q28" s="956">
        <v>0</v>
      </c>
      <c r="R28" s="957">
        <v>0</v>
      </c>
      <c r="S28" s="956">
        <v>0</v>
      </c>
      <c r="T28" s="957" t="str">
        <f t="shared" si="2"/>
        <v>-</v>
      </c>
    </row>
    <row r="29" spans="1:20" s="319" customFormat="1" ht="18" customHeight="1" x14ac:dyDescent="0.2">
      <c r="B29" s="1291" t="s">
        <v>0</v>
      </c>
      <c r="C29" s="1284"/>
      <c r="D29" s="1292">
        <f>SUM(D11:D28)</f>
        <v>182518</v>
      </c>
      <c r="E29" s="1293">
        <f t="shared" si="1"/>
        <v>100</v>
      </c>
      <c r="F29" s="1284"/>
      <c r="G29" s="1292">
        <f>SUM(G11:G28)</f>
        <v>91608</v>
      </c>
      <c r="H29" s="1293">
        <f t="shared" ref="H29" si="3">G29/$D29*100</f>
        <v>50.19121401724761</v>
      </c>
      <c r="I29" s="1292">
        <f>SUM(I11:I28)</f>
        <v>76636</v>
      </c>
      <c r="J29" s="1293">
        <f>I29/G29*100</f>
        <v>83.656449218408866</v>
      </c>
      <c r="K29" s="1284"/>
      <c r="L29" s="1292">
        <f>SUM(L11:L28)</f>
        <v>80835</v>
      </c>
      <c r="M29" s="1293">
        <f t="shared" ref="M29" si="4">L29/$D29*100</f>
        <v>44.288782476248919</v>
      </c>
      <c r="N29" s="1292">
        <f>SUM(N11:N28)</f>
        <v>67850</v>
      </c>
      <c r="O29" s="1293">
        <f>N29/L29*100</f>
        <v>83.936413682192125</v>
      </c>
      <c r="P29" s="1284"/>
      <c r="Q29" s="1292">
        <f>SUM(Q11:Q28)</f>
        <v>10075</v>
      </c>
      <c r="R29" s="1293">
        <f t="shared" ref="R29" si="5">Q29/$D29*100</f>
        <v>5.5200035065034676</v>
      </c>
      <c r="S29" s="1292">
        <f>SUM(S11:S28)</f>
        <v>8779</v>
      </c>
      <c r="T29" s="1293">
        <f>S29/Q29*100</f>
        <v>87.136476426799007</v>
      </c>
    </row>
    <row r="30" spans="1:20" s="328" customFormat="1" ht="6.75" customHeight="1" x14ac:dyDescent="0.2">
      <c r="B30" s="1601"/>
      <c r="C30" s="1601"/>
      <c r="D30" s="1601"/>
      <c r="E30" s="1601"/>
      <c r="F30" s="781"/>
    </row>
    <row r="31" spans="1:20" x14ac:dyDescent="0.25">
      <c r="B31" s="1602"/>
      <c r="C31" s="1602"/>
      <c r="D31" s="1602"/>
      <c r="E31" s="1602"/>
      <c r="F31" s="1602"/>
      <c r="G31" s="1602"/>
      <c r="H31" s="1602"/>
      <c r="I31" s="1602"/>
      <c r="J31" s="1602"/>
      <c r="K31" s="1602"/>
      <c r="L31" s="1602"/>
      <c r="M31" s="1602"/>
      <c r="N31" s="1602"/>
      <c r="O31" s="1602"/>
      <c r="P31" s="1602"/>
      <c r="Q31" s="1602"/>
      <c r="R31" s="1602"/>
    </row>
    <row r="32" spans="1:20" x14ac:dyDescent="0.25">
      <c r="G32" s="937"/>
      <c r="L32" s="937"/>
    </row>
    <row r="33" spans="2:17" x14ac:dyDescent="0.25">
      <c r="B33" s="937"/>
      <c r="L33" s="937"/>
    </row>
    <row r="34" spans="2:17" s="567" customFormat="1" x14ac:dyDescent="0.25">
      <c r="B34" s="567" t="s">
        <v>39</v>
      </c>
      <c r="G34" s="567" t="e">
        <f>GETPIVOTDATA("ID PRESTACION
COUNT",#REF!,"
CCAA",$B34,"
Tipo Prestación",$B$1,"Grado Resuelto",G$7)</f>
        <v>#REF!</v>
      </c>
      <c r="K34" s="567" t="e">
        <f>GETPIVOTDATA("ID PRESTACION
COUNT",#REF!,"
CCAA",$B34,"
Tipo Prestación",$B$1,"Grado Resuelto",K$7)</f>
        <v>#REF!</v>
      </c>
      <c r="L34" s="567" t="e">
        <f>GETPIVOTDATA("ID PRESTACION
COUNT",#REF!,"
CCAA",$B34,"
Tipo Prestación",$B$1,"Grado Resuelto",L$7)</f>
        <v>#REF!</v>
      </c>
      <c r="P34" s="567" t="e">
        <f>GETPIVOTDATA("ID PRESTACION
COUNT",#REF!,"
CCAA",$B34,"
Tipo Prestación",$B$1,"Grado Resuelto",P$7)</f>
        <v>#REF!</v>
      </c>
      <c r="Q34" s="567" t="e">
        <f>GETPIVOTDATA("ID PRESTACION
COUNT",#REF!,"
CCAA",$B34,"
Tipo Prestación",$B$1,"Grado Resuelto",Q$7)</f>
        <v>#REF!</v>
      </c>
    </row>
    <row r="35" spans="2:17" s="567" customFormat="1" x14ac:dyDescent="0.25">
      <c r="B35" s="567" t="s">
        <v>47</v>
      </c>
      <c r="G35" s="567" t="e">
        <f>GETPIVOTDATA("ID PRESTACION
COUNT",#REF!,"
CCAA",$B35,"
Tipo Prestación",$B$1,"Grado Resuelto",G$7)</f>
        <v>#REF!</v>
      </c>
      <c r="K35" s="567" t="e">
        <f>GETPIVOTDATA("ID PRESTACION
COUNT",#REF!,"
CCAA",$B35,"
Tipo Prestación",$B$1,"Grado Resuelto",K$7)</f>
        <v>#REF!</v>
      </c>
      <c r="L35" s="567" t="e">
        <f>GETPIVOTDATA("ID PRESTACION
COUNT",#REF!,"
CCAA",$B35,"
Tipo Prestación",$B$1,"Grado Resuelto",L$7)</f>
        <v>#REF!</v>
      </c>
      <c r="P35" s="567" t="e">
        <f>GETPIVOTDATA("ID PRESTACION
COUNT",#REF!,"
CCAA",$B35,"
Tipo Prestación",$B$1,"Grado Resuelto",P$7)</f>
        <v>#REF!</v>
      </c>
      <c r="Q35" s="567" t="e">
        <f>GETPIVOTDATA("ID PRESTACION
COUNT",#REF!,"
CCAA",$B35,"
Tipo Prestación",$B$1,"Grado Resuelto",Q$7)</f>
        <v>#REF!</v>
      </c>
    </row>
    <row r="36" spans="2:17" s="567" customFormat="1" x14ac:dyDescent="0.25"/>
    <row r="37" spans="2:17" s="567" customFormat="1" x14ac:dyDescent="0.25"/>
  </sheetData>
  <mergeCells count="17">
    <mergeCell ref="S8:T8"/>
    <mergeCell ref="B4:T4"/>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s>
  <printOptions horizontalCentered="1"/>
  <pageMargins left="0" right="0" top="0.43307086614173229" bottom="0.43307086614173229" header="0" footer="0"/>
  <pageSetup paperSize="9" scale="96"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63">
    <pageSetUpPr fitToPage="1"/>
  </sheetPr>
  <dimension ref="A1:V33"/>
  <sheetViews>
    <sheetView zoomScaleNormal="100" workbookViewId="0"/>
  </sheetViews>
  <sheetFormatPr baseColWidth="10" defaultColWidth="11.42578125" defaultRowHeight="15" x14ac:dyDescent="0.25"/>
  <cols>
    <col min="1" max="1" width="1" style="750" customWidth="1"/>
    <col min="2" max="2" width="30.28515625" style="750" customWidth="1"/>
    <col min="3" max="3" width="0.85546875" style="750" customWidth="1"/>
    <col min="4" max="4" width="10.140625" style="750" customWidth="1"/>
    <col min="5" max="5" width="8.140625" style="750" customWidth="1"/>
    <col min="6" max="6" width="0.85546875" style="750" customWidth="1"/>
    <col min="7" max="7" width="10" style="750" customWidth="1"/>
    <col min="8" max="8" width="7.140625" style="750" customWidth="1"/>
    <col min="9" max="10" width="8" style="750" customWidth="1"/>
    <col min="11" max="11" width="0.7109375" style="750" customWidth="1"/>
    <col min="12" max="12" width="10.140625" style="750" customWidth="1"/>
    <col min="13" max="15" width="8" style="750" customWidth="1"/>
    <col min="16" max="16" width="0.5703125" style="750" customWidth="1"/>
    <col min="17" max="17" width="9" style="750" customWidth="1"/>
    <col min="18" max="18" width="7.42578125" style="750" customWidth="1"/>
    <col min="19" max="19" width="8" style="750" customWidth="1"/>
    <col min="20" max="20" width="8.85546875" style="750" customWidth="1"/>
    <col min="21" max="21" width="7.5703125" style="750" customWidth="1"/>
    <col min="22" max="22" width="8.28515625" style="750" customWidth="1"/>
    <col min="23" max="23" width="8.85546875" style="750" customWidth="1"/>
    <col min="24" max="16384" width="11.42578125" style="750"/>
  </cols>
  <sheetData>
    <row r="1" spans="1:22" ht="9.75" customHeight="1" x14ac:dyDescent="0.25">
      <c r="B1" s="750" t="s">
        <v>67</v>
      </c>
    </row>
    <row r="2" spans="1:22" s="343" customFormat="1" ht="49.5" customHeight="1" x14ac:dyDescent="0.25">
      <c r="B2" s="1376"/>
      <c r="C2" s="1376"/>
      <c r="D2" s="1376"/>
      <c r="E2" s="1376"/>
      <c r="F2" s="344"/>
      <c r="G2" s="1590"/>
      <c r="H2" s="1590"/>
      <c r="I2" s="1590"/>
      <c r="J2" s="1590"/>
      <c r="K2" s="1590"/>
      <c r="L2" s="1590"/>
      <c r="M2" s="1590"/>
      <c r="N2" s="1590"/>
      <c r="O2" s="1590"/>
      <c r="P2" s="1590"/>
      <c r="Q2" s="1590"/>
      <c r="R2" s="1590"/>
      <c r="T2" s="344"/>
    </row>
    <row r="3" spans="1:22" s="343" customFormat="1" ht="3" customHeight="1" x14ac:dyDescent="0.25">
      <c r="B3" s="344"/>
      <c r="C3" s="344"/>
      <c r="D3" s="344"/>
      <c r="E3" s="344"/>
      <c r="F3" s="344"/>
      <c r="L3" s="344"/>
      <c r="Q3" s="344"/>
      <c r="T3" s="344"/>
    </row>
    <row r="4" spans="1:22" s="345" customFormat="1" ht="15" customHeight="1" x14ac:dyDescent="0.2">
      <c r="B4" s="1414" t="s">
        <v>433</v>
      </c>
      <c r="C4" s="1414"/>
      <c r="D4" s="1414"/>
      <c r="E4" s="1414"/>
      <c r="F4" s="1414"/>
      <c r="G4" s="1414"/>
      <c r="H4" s="1414"/>
      <c r="I4" s="1414"/>
      <c r="J4" s="1414"/>
      <c r="K4" s="1414"/>
      <c r="L4" s="1414"/>
      <c r="M4" s="1414"/>
      <c r="N4" s="1414"/>
      <c r="O4" s="1414"/>
      <c r="P4" s="1414"/>
      <c r="Q4" s="1414"/>
      <c r="R4" s="1414"/>
      <c r="S4" s="1414"/>
      <c r="T4" s="1414"/>
      <c r="U4" s="926"/>
    </row>
    <row r="5" spans="1:22" s="345" customFormat="1" ht="15" customHeight="1" x14ac:dyDescent="0.2">
      <c r="B5" s="1415" t="str">
        <f>porsaad!$B$6</f>
        <v>Situación a 31 de julio de 2024</v>
      </c>
      <c r="C5" s="1415"/>
      <c r="D5" s="1415"/>
      <c r="E5" s="1415"/>
      <c r="F5" s="1415"/>
      <c r="G5" s="1415"/>
      <c r="H5" s="1415"/>
      <c r="I5" s="1415"/>
      <c r="J5" s="1415"/>
      <c r="K5" s="1415"/>
      <c r="L5" s="1415"/>
      <c r="M5" s="1415"/>
      <c r="N5" s="1415"/>
      <c r="O5" s="1415"/>
      <c r="P5" s="1415"/>
      <c r="Q5" s="1415"/>
      <c r="R5" s="1415"/>
      <c r="S5" s="1415"/>
      <c r="T5" s="1415"/>
      <c r="U5" s="927"/>
      <c r="V5" s="877"/>
    </row>
    <row r="6" spans="1:22" s="345" customFormat="1" ht="4.5" customHeight="1" x14ac:dyDescent="0.2"/>
    <row r="7" spans="1:22" s="322" customFormat="1" ht="15" customHeight="1" x14ac:dyDescent="0.2">
      <c r="A7" s="316"/>
      <c r="B7" s="1591" t="s">
        <v>12</v>
      </c>
      <c r="C7" s="922"/>
      <c r="D7" s="1603" t="s">
        <v>77</v>
      </c>
      <c r="E7" s="1596"/>
      <c r="F7" s="922"/>
      <c r="G7" s="1605" t="s">
        <v>31</v>
      </c>
      <c r="H7" s="1606"/>
      <c r="I7" s="1606"/>
      <c r="J7" s="1607"/>
      <c r="K7" s="923"/>
      <c r="L7" s="1605" t="s">
        <v>49</v>
      </c>
      <c r="M7" s="1606"/>
      <c r="N7" s="1606"/>
      <c r="O7" s="1607"/>
      <c r="P7" s="923"/>
      <c r="Q7" s="1605" t="s">
        <v>50</v>
      </c>
      <c r="R7" s="1606"/>
      <c r="S7" s="1606"/>
      <c r="T7" s="1607"/>
    </row>
    <row r="8" spans="1:22" s="322" customFormat="1" ht="35.25" customHeight="1" x14ac:dyDescent="0.2">
      <c r="A8" s="316"/>
      <c r="B8" s="1592"/>
      <c r="C8" s="922"/>
      <c r="D8" s="1604"/>
      <c r="E8" s="1599"/>
      <c r="F8" s="922"/>
      <c r="G8" s="1608" t="s">
        <v>69</v>
      </c>
      <c r="H8" s="1609"/>
      <c r="I8" s="1610" t="s">
        <v>287</v>
      </c>
      <c r="J8" s="1611"/>
      <c r="K8" s="959"/>
      <c r="L8" s="1612" t="s">
        <v>69</v>
      </c>
      <c r="M8" s="1613"/>
      <c r="N8" s="1610" t="s">
        <v>287</v>
      </c>
      <c r="O8" s="1611"/>
      <c r="P8" s="959"/>
      <c r="Q8" s="1612" t="s">
        <v>69</v>
      </c>
      <c r="R8" s="1613"/>
      <c r="S8" s="1610" t="s">
        <v>287</v>
      </c>
      <c r="T8" s="1611"/>
    </row>
    <row r="9" spans="1:22" s="322" customFormat="1" ht="29.25" customHeight="1" x14ac:dyDescent="0.2">
      <c r="A9" s="316"/>
      <c r="B9" s="1593"/>
      <c r="C9" s="941"/>
      <c r="D9" s="958" t="s">
        <v>9</v>
      </c>
      <c r="E9" s="938" t="s">
        <v>10</v>
      </c>
      <c r="F9" s="941"/>
      <c r="G9" s="946" t="s">
        <v>9</v>
      </c>
      <c r="H9" s="947" t="s">
        <v>71</v>
      </c>
      <c r="I9" s="958" t="s">
        <v>9</v>
      </c>
      <c r="J9" s="960" t="s">
        <v>130</v>
      </c>
      <c r="K9" s="941"/>
      <c r="L9" s="939" t="s">
        <v>9</v>
      </c>
      <c r="M9" s="940" t="s">
        <v>71</v>
      </c>
      <c r="N9" s="958" t="s">
        <v>9</v>
      </c>
      <c r="O9" s="960" t="s">
        <v>130</v>
      </c>
      <c r="P9" s="941"/>
      <c r="Q9" s="939" t="s">
        <v>9</v>
      </c>
      <c r="R9" s="940" t="s">
        <v>71</v>
      </c>
      <c r="S9" s="944" t="s">
        <v>9</v>
      </c>
      <c r="T9" s="960" t="s">
        <v>130</v>
      </c>
    </row>
    <row r="10" spans="1:22" s="322" customFormat="1" ht="6" customHeight="1" x14ac:dyDescent="0.2">
      <c r="A10" s="316"/>
      <c r="B10" s="925"/>
      <c r="C10" s="925"/>
      <c r="D10" s="925"/>
      <c r="E10" s="925"/>
      <c r="F10" s="925"/>
      <c r="G10" s="925"/>
      <c r="H10" s="925"/>
      <c r="I10" s="925"/>
      <c r="J10" s="925"/>
      <c r="K10" s="925"/>
      <c r="L10" s="925"/>
      <c r="M10" s="925"/>
      <c r="N10" s="925"/>
      <c r="O10" s="925"/>
      <c r="P10" s="925"/>
      <c r="Q10" s="925"/>
      <c r="R10" s="925"/>
    </row>
    <row r="11" spans="1:22" s="331" customFormat="1" ht="18" customHeight="1" x14ac:dyDescent="0.2">
      <c r="A11" s="330"/>
      <c r="B11" s="928" t="s">
        <v>8</v>
      </c>
      <c r="C11" s="932"/>
      <c r="D11" s="929">
        <f>G11+L11+Q11</f>
        <v>5070</v>
      </c>
      <c r="E11" s="930">
        <f>D11/D$29*100</f>
        <v>2.3212160058602693</v>
      </c>
      <c r="F11" s="932"/>
      <c r="G11" s="929">
        <v>2627</v>
      </c>
      <c r="H11" s="930">
        <v>51.814595660749504</v>
      </c>
      <c r="I11" s="929">
        <v>2541</v>
      </c>
      <c r="J11" s="930">
        <v>96.726303768557287</v>
      </c>
      <c r="K11" s="932"/>
      <c r="L11" s="929">
        <v>2321</v>
      </c>
      <c r="M11" s="930">
        <v>45.779092702169628</v>
      </c>
      <c r="N11" s="929">
        <v>2195</v>
      </c>
      <c r="O11" s="930">
        <v>94.571305471779411</v>
      </c>
      <c r="P11" s="932"/>
      <c r="Q11" s="929">
        <v>122</v>
      </c>
      <c r="R11" s="930">
        <v>2.4063116370808677</v>
      </c>
      <c r="S11" s="929">
        <v>50</v>
      </c>
      <c r="T11" s="930">
        <f>IFERROR(S11/Q11*100,"-")</f>
        <v>40.983606557377051</v>
      </c>
    </row>
    <row r="12" spans="1:22" s="331" customFormat="1" ht="18" customHeight="1" x14ac:dyDescent="0.2">
      <c r="A12" s="330"/>
      <c r="B12" s="933" t="s">
        <v>7</v>
      </c>
      <c r="C12" s="932"/>
      <c r="D12" s="934">
        <f t="shared" ref="D12:D28" si="0">G12+L12+Q12</f>
        <v>9109</v>
      </c>
      <c r="E12" s="935">
        <f t="shared" ref="E12:E29" si="1">D12/D$29*100</f>
        <v>4.1704056405091112</v>
      </c>
      <c r="F12" s="932"/>
      <c r="G12" s="934">
        <v>3690</v>
      </c>
      <c r="H12" s="935">
        <v>40.509386321220767</v>
      </c>
      <c r="I12" s="934">
        <v>3633</v>
      </c>
      <c r="J12" s="935">
        <v>98.455284552845526</v>
      </c>
      <c r="K12" s="932"/>
      <c r="L12" s="934">
        <v>3801</v>
      </c>
      <c r="M12" s="935">
        <v>41.727961356899769</v>
      </c>
      <c r="N12" s="934">
        <v>3724</v>
      </c>
      <c r="O12" s="935">
        <v>97.974217311233886</v>
      </c>
      <c r="P12" s="932"/>
      <c r="Q12" s="934">
        <v>1618</v>
      </c>
      <c r="R12" s="935">
        <v>17.762652321879461</v>
      </c>
      <c r="S12" s="934">
        <v>1545</v>
      </c>
      <c r="T12" s="935">
        <f t="shared" ref="T12:T28" si="2">IFERROR(S12/Q12*100,"-")</f>
        <v>95.488257107540178</v>
      </c>
    </row>
    <row r="13" spans="1:22" s="331" customFormat="1" ht="18" customHeight="1" x14ac:dyDescent="0.2">
      <c r="A13" s="330"/>
      <c r="B13" s="933" t="s">
        <v>37</v>
      </c>
      <c r="C13" s="932"/>
      <c r="D13" s="934">
        <f t="shared" si="0"/>
        <v>4664</v>
      </c>
      <c r="E13" s="935">
        <f t="shared" si="1"/>
        <v>2.1353355919787567</v>
      </c>
      <c r="F13" s="932"/>
      <c r="G13" s="934">
        <v>1645</v>
      </c>
      <c r="H13" s="935">
        <v>35.270154373927959</v>
      </c>
      <c r="I13" s="934">
        <v>1601</v>
      </c>
      <c r="J13" s="935">
        <v>97.325227963525833</v>
      </c>
      <c r="K13" s="932"/>
      <c r="L13" s="934">
        <v>1660</v>
      </c>
      <c r="M13" s="935">
        <v>35.591766723842191</v>
      </c>
      <c r="N13" s="934">
        <v>1554</v>
      </c>
      <c r="O13" s="935">
        <v>93.614457831325311</v>
      </c>
      <c r="P13" s="932"/>
      <c r="Q13" s="934">
        <v>1359</v>
      </c>
      <c r="R13" s="935">
        <v>29.138078902229847</v>
      </c>
      <c r="S13" s="934">
        <v>1157</v>
      </c>
      <c r="T13" s="935">
        <f t="shared" si="2"/>
        <v>85.136129506990429</v>
      </c>
    </row>
    <row r="14" spans="1:22" s="331" customFormat="1" ht="18" customHeight="1" x14ac:dyDescent="0.2">
      <c r="A14" s="330"/>
      <c r="B14" s="933" t="s">
        <v>38</v>
      </c>
      <c r="C14" s="932"/>
      <c r="D14" s="934">
        <f t="shared" si="0"/>
        <v>754</v>
      </c>
      <c r="E14" s="935">
        <f t="shared" si="1"/>
        <v>0.34520648292280925</v>
      </c>
      <c r="F14" s="932"/>
      <c r="G14" s="934">
        <v>373</v>
      </c>
      <c r="H14" s="935">
        <v>49.469496021220159</v>
      </c>
      <c r="I14" s="934">
        <v>328</v>
      </c>
      <c r="J14" s="935">
        <v>87.935656836461135</v>
      </c>
      <c r="K14" s="932"/>
      <c r="L14" s="934">
        <v>343</v>
      </c>
      <c r="M14" s="935">
        <v>45.490716180371358</v>
      </c>
      <c r="N14" s="934">
        <v>308</v>
      </c>
      <c r="O14" s="935">
        <v>89.795918367346943</v>
      </c>
      <c r="P14" s="932"/>
      <c r="Q14" s="934">
        <v>38</v>
      </c>
      <c r="R14" s="935">
        <v>5.0397877984084882</v>
      </c>
      <c r="S14" s="934">
        <v>8</v>
      </c>
      <c r="T14" s="935">
        <f t="shared" si="2"/>
        <v>21.052631578947366</v>
      </c>
    </row>
    <row r="15" spans="1:22" s="331" customFormat="1" ht="18" customHeight="1" x14ac:dyDescent="0.2">
      <c r="A15" s="330"/>
      <c r="B15" s="933" t="s">
        <v>6</v>
      </c>
      <c r="C15" s="932"/>
      <c r="D15" s="934">
        <f t="shared" si="0"/>
        <v>14848</v>
      </c>
      <c r="E15" s="935">
        <f t="shared" si="1"/>
        <v>6.7979122790953213</v>
      </c>
      <c r="F15" s="932"/>
      <c r="G15" s="934">
        <v>4040</v>
      </c>
      <c r="H15" s="935">
        <v>27.209051724137932</v>
      </c>
      <c r="I15" s="934">
        <v>3349</v>
      </c>
      <c r="J15" s="935">
        <v>82.896039603960389</v>
      </c>
      <c r="K15" s="932"/>
      <c r="L15" s="934">
        <v>4860</v>
      </c>
      <c r="M15" s="935">
        <v>32.731681034482754</v>
      </c>
      <c r="N15" s="934">
        <v>3951</v>
      </c>
      <c r="O15" s="935">
        <v>81.296296296296305</v>
      </c>
      <c r="P15" s="932"/>
      <c r="Q15" s="934">
        <v>5948</v>
      </c>
      <c r="R15" s="935">
        <v>40.05926724137931</v>
      </c>
      <c r="S15" s="934">
        <v>4937</v>
      </c>
      <c r="T15" s="935">
        <f t="shared" si="2"/>
        <v>83.002689979825149</v>
      </c>
    </row>
    <row r="16" spans="1:22" s="331" customFormat="1" ht="18" customHeight="1" x14ac:dyDescent="0.2">
      <c r="A16" s="330"/>
      <c r="B16" s="933" t="s">
        <v>5</v>
      </c>
      <c r="C16" s="932"/>
      <c r="D16" s="934">
        <f t="shared" si="0"/>
        <v>202</v>
      </c>
      <c r="E16" s="935">
        <f t="shared" si="1"/>
        <v>9.248237340902847E-2</v>
      </c>
      <c r="F16" s="932"/>
      <c r="G16" s="934">
        <v>99</v>
      </c>
      <c r="H16" s="935">
        <v>49.009900990099013</v>
      </c>
      <c r="I16" s="934">
        <v>99</v>
      </c>
      <c r="J16" s="935">
        <v>100</v>
      </c>
      <c r="K16" s="932"/>
      <c r="L16" s="934">
        <v>103</v>
      </c>
      <c r="M16" s="935">
        <v>50.990099009900987</v>
      </c>
      <c r="N16" s="934">
        <v>103</v>
      </c>
      <c r="O16" s="935">
        <v>100</v>
      </c>
      <c r="P16" s="932"/>
      <c r="Q16" s="934">
        <v>0</v>
      </c>
      <c r="R16" s="935">
        <v>0</v>
      </c>
      <c r="S16" s="934">
        <v>0</v>
      </c>
      <c r="T16" s="935" t="str">
        <f t="shared" si="2"/>
        <v>-</v>
      </c>
    </row>
    <row r="17" spans="1:20" s="331" customFormat="1" ht="18" customHeight="1" x14ac:dyDescent="0.2">
      <c r="A17" s="330"/>
      <c r="B17" s="933" t="s">
        <v>4</v>
      </c>
      <c r="C17" s="932"/>
      <c r="D17" s="934">
        <f t="shared" si="0"/>
        <v>54938</v>
      </c>
      <c r="E17" s="935">
        <f t="shared" si="1"/>
        <v>25.152458566065377</v>
      </c>
      <c r="F17" s="932"/>
      <c r="G17" s="934">
        <v>16869</v>
      </c>
      <c r="H17" s="935">
        <v>30.705522589100443</v>
      </c>
      <c r="I17" s="934">
        <v>14551</v>
      </c>
      <c r="J17" s="935">
        <v>86.258817950085955</v>
      </c>
      <c r="K17" s="932"/>
      <c r="L17" s="934">
        <v>17334</v>
      </c>
      <c r="M17" s="935">
        <v>31.551931267974808</v>
      </c>
      <c r="N17" s="934">
        <v>14178</v>
      </c>
      <c r="O17" s="935">
        <v>81.793007961232263</v>
      </c>
      <c r="P17" s="932"/>
      <c r="Q17" s="934">
        <v>20735</v>
      </c>
      <c r="R17" s="935">
        <v>37.742546142924752</v>
      </c>
      <c r="S17" s="934">
        <v>14768</v>
      </c>
      <c r="T17" s="935">
        <f t="shared" si="2"/>
        <v>71.22257053291537</v>
      </c>
    </row>
    <row r="18" spans="1:20" s="331" customFormat="1" ht="18" customHeight="1" x14ac:dyDescent="0.2">
      <c r="A18" s="330"/>
      <c r="B18" s="933" t="s">
        <v>40</v>
      </c>
      <c r="C18" s="932"/>
      <c r="D18" s="934">
        <f t="shared" si="0"/>
        <v>11006</v>
      </c>
      <c r="E18" s="935">
        <f t="shared" si="1"/>
        <v>5.0389158501968687</v>
      </c>
      <c r="F18" s="932"/>
      <c r="G18" s="934">
        <v>3855</v>
      </c>
      <c r="H18" s="935">
        <v>35.026349264037798</v>
      </c>
      <c r="I18" s="934">
        <v>3183</v>
      </c>
      <c r="J18" s="935">
        <v>82.568093385213999</v>
      </c>
      <c r="K18" s="932"/>
      <c r="L18" s="934">
        <v>4056</v>
      </c>
      <c r="M18" s="935">
        <v>36.852625840450663</v>
      </c>
      <c r="N18" s="934">
        <v>3368</v>
      </c>
      <c r="O18" s="935">
        <v>83.03747534516765</v>
      </c>
      <c r="P18" s="932"/>
      <c r="Q18" s="934">
        <v>3095</v>
      </c>
      <c r="R18" s="935">
        <v>28.121024895511539</v>
      </c>
      <c r="S18" s="934">
        <v>2330</v>
      </c>
      <c r="T18" s="935">
        <f t="shared" si="2"/>
        <v>75.282714054927297</v>
      </c>
    </row>
    <row r="19" spans="1:20" s="331" customFormat="1" ht="18" customHeight="1" x14ac:dyDescent="0.2">
      <c r="A19" s="330"/>
      <c r="B19" s="933" t="s">
        <v>41</v>
      </c>
      <c r="C19" s="932"/>
      <c r="D19" s="934">
        <f t="shared" si="0"/>
        <v>23644</v>
      </c>
      <c r="E19" s="935">
        <f t="shared" si="1"/>
        <v>10.82501602417361</v>
      </c>
      <c r="F19" s="932"/>
      <c r="G19" s="934">
        <v>6246</v>
      </c>
      <c r="H19" s="935">
        <v>26.41684994078836</v>
      </c>
      <c r="I19" s="934">
        <v>5912</v>
      </c>
      <c r="J19" s="935">
        <v>94.6525776496958</v>
      </c>
      <c r="K19" s="932"/>
      <c r="L19" s="934">
        <v>11288</v>
      </c>
      <c r="M19" s="935">
        <v>47.741498900355275</v>
      </c>
      <c r="N19" s="934">
        <v>10297</v>
      </c>
      <c r="O19" s="935">
        <v>91.220765414599569</v>
      </c>
      <c r="P19" s="932"/>
      <c r="Q19" s="934">
        <v>6110</v>
      </c>
      <c r="R19" s="935">
        <v>25.841651158856372</v>
      </c>
      <c r="S19" s="934">
        <v>4865</v>
      </c>
      <c r="T19" s="935">
        <f t="shared" si="2"/>
        <v>79.623567921440269</v>
      </c>
    </row>
    <row r="20" spans="1:20" s="331" customFormat="1" ht="18" customHeight="1" x14ac:dyDescent="0.2">
      <c r="A20" s="330"/>
      <c r="B20" s="933" t="s">
        <v>3</v>
      </c>
      <c r="C20" s="932"/>
      <c r="D20" s="934">
        <f t="shared" si="0"/>
        <v>23755</v>
      </c>
      <c r="E20" s="935">
        <f t="shared" si="1"/>
        <v>10.875835546195404</v>
      </c>
      <c r="F20" s="932"/>
      <c r="G20" s="934">
        <v>7642</v>
      </c>
      <c r="H20" s="935">
        <v>32.170069459061253</v>
      </c>
      <c r="I20" s="934">
        <v>4462</v>
      </c>
      <c r="J20" s="935">
        <v>58.387856582046581</v>
      </c>
      <c r="K20" s="932"/>
      <c r="L20" s="934">
        <v>8899</v>
      </c>
      <c r="M20" s="935">
        <v>37.461587034308572</v>
      </c>
      <c r="N20" s="934">
        <v>4664</v>
      </c>
      <c r="O20" s="935">
        <v>52.410383189122378</v>
      </c>
      <c r="P20" s="932"/>
      <c r="Q20" s="934">
        <v>7214</v>
      </c>
      <c r="R20" s="935">
        <v>30.368343506630186</v>
      </c>
      <c r="S20" s="934">
        <v>2554</v>
      </c>
      <c r="T20" s="935">
        <f t="shared" si="2"/>
        <v>35.403382312170777</v>
      </c>
    </row>
    <row r="21" spans="1:20" s="331" customFormat="1" ht="18" customHeight="1" x14ac:dyDescent="0.2">
      <c r="A21" s="330"/>
      <c r="B21" s="933" t="s">
        <v>2</v>
      </c>
      <c r="C21" s="932"/>
      <c r="D21" s="934">
        <f t="shared" si="0"/>
        <v>19485</v>
      </c>
      <c r="E21" s="935">
        <f t="shared" si="1"/>
        <v>8.9208863657174238</v>
      </c>
      <c r="F21" s="932"/>
      <c r="G21" s="934">
        <v>6022</v>
      </c>
      <c r="H21" s="935">
        <v>30.905824993584808</v>
      </c>
      <c r="I21" s="934">
        <v>5020</v>
      </c>
      <c r="J21" s="935">
        <v>83.361009631351706</v>
      </c>
      <c r="K21" s="932"/>
      <c r="L21" s="934">
        <v>6355</v>
      </c>
      <c r="M21" s="935">
        <v>32.614831921991275</v>
      </c>
      <c r="N21" s="934">
        <v>4528</v>
      </c>
      <c r="O21" s="935">
        <v>71.25098347757671</v>
      </c>
      <c r="P21" s="932"/>
      <c r="Q21" s="934">
        <v>7108</v>
      </c>
      <c r="R21" s="935">
        <v>36.479343084423917</v>
      </c>
      <c r="S21" s="934">
        <v>4417</v>
      </c>
      <c r="T21" s="935">
        <f t="shared" si="2"/>
        <v>62.141249296567246</v>
      </c>
    </row>
    <row r="22" spans="1:20" s="331" customFormat="1" ht="18" customHeight="1" x14ac:dyDescent="0.2">
      <c r="A22" s="330"/>
      <c r="B22" s="933" t="s">
        <v>35</v>
      </c>
      <c r="C22" s="932"/>
      <c r="D22" s="934">
        <f t="shared" si="0"/>
        <v>16211</v>
      </c>
      <c r="E22" s="935">
        <f t="shared" si="1"/>
        <v>7.4219393828403994</v>
      </c>
      <c r="F22" s="932"/>
      <c r="G22" s="934">
        <v>6047</v>
      </c>
      <c r="H22" s="935">
        <v>37.301832089322069</v>
      </c>
      <c r="I22" s="934">
        <v>5480</v>
      </c>
      <c r="J22" s="935">
        <v>90.623449644451796</v>
      </c>
      <c r="K22" s="932"/>
      <c r="L22" s="934">
        <v>5232</v>
      </c>
      <c r="M22" s="935">
        <v>32.274381592745662</v>
      </c>
      <c r="N22" s="934">
        <v>4302</v>
      </c>
      <c r="O22" s="935">
        <v>82.224770642201833</v>
      </c>
      <c r="P22" s="932"/>
      <c r="Q22" s="934">
        <v>4932</v>
      </c>
      <c r="R22" s="935">
        <v>30.423786317932265</v>
      </c>
      <c r="S22" s="934">
        <v>3750</v>
      </c>
      <c r="T22" s="935">
        <f t="shared" si="2"/>
        <v>76.034063260340631</v>
      </c>
    </row>
    <row r="23" spans="1:20" s="331" customFormat="1" ht="18" customHeight="1" x14ac:dyDescent="0.2">
      <c r="A23" s="330"/>
      <c r="B23" s="933" t="s">
        <v>42</v>
      </c>
      <c r="C23" s="932"/>
      <c r="D23" s="934">
        <f t="shared" si="0"/>
        <v>27944</v>
      </c>
      <c r="E23" s="935">
        <f t="shared" si="1"/>
        <v>12.793700210603426</v>
      </c>
      <c r="F23" s="932"/>
      <c r="G23" s="934">
        <v>13278</v>
      </c>
      <c r="H23" s="935">
        <v>47.516461494417406</v>
      </c>
      <c r="I23" s="934">
        <v>11311</v>
      </c>
      <c r="J23" s="935">
        <v>85.186021991263743</v>
      </c>
      <c r="K23" s="932"/>
      <c r="L23" s="934">
        <v>9930</v>
      </c>
      <c r="M23" s="935">
        <v>35.535356427139995</v>
      </c>
      <c r="N23" s="934">
        <v>8025</v>
      </c>
      <c r="O23" s="935">
        <v>80.815709969788514</v>
      </c>
      <c r="P23" s="932"/>
      <c r="Q23" s="934">
        <v>4736</v>
      </c>
      <c r="R23" s="935">
        <v>16.948182078442599</v>
      </c>
      <c r="S23" s="934">
        <v>3356</v>
      </c>
      <c r="T23" s="935">
        <f t="shared" si="2"/>
        <v>70.861486486486484</v>
      </c>
    </row>
    <row r="24" spans="1:20" s="331" customFormat="1" ht="18" customHeight="1" x14ac:dyDescent="0.2">
      <c r="A24" s="330">
        <v>47094</v>
      </c>
      <c r="B24" s="933" t="s">
        <v>43</v>
      </c>
      <c r="C24" s="932"/>
      <c r="D24" s="934">
        <f t="shared" si="0"/>
        <v>1565</v>
      </c>
      <c r="E24" s="935">
        <f t="shared" si="1"/>
        <v>0.71650947715410673</v>
      </c>
      <c r="F24" s="932"/>
      <c r="G24" s="934">
        <v>846</v>
      </c>
      <c r="H24" s="935">
        <v>54.057507987220447</v>
      </c>
      <c r="I24" s="934">
        <v>806</v>
      </c>
      <c r="J24" s="935">
        <v>95.27186761229315</v>
      </c>
      <c r="K24" s="932"/>
      <c r="L24" s="934">
        <v>511</v>
      </c>
      <c r="M24" s="935">
        <v>32.651757188498401</v>
      </c>
      <c r="N24" s="934">
        <v>451</v>
      </c>
      <c r="O24" s="935">
        <v>88.25831702544032</v>
      </c>
      <c r="P24" s="932"/>
      <c r="Q24" s="934">
        <v>208</v>
      </c>
      <c r="R24" s="935">
        <v>13.29073482428115</v>
      </c>
      <c r="S24" s="934">
        <v>157</v>
      </c>
      <c r="T24" s="935">
        <f t="shared" si="2"/>
        <v>75.480769230769226</v>
      </c>
    </row>
    <row r="25" spans="1:20" s="331" customFormat="1" ht="18" customHeight="1" x14ac:dyDescent="0.2">
      <c r="B25" s="933" t="s">
        <v>44</v>
      </c>
      <c r="C25" s="932"/>
      <c r="D25" s="934">
        <f t="shared" si="0"/>
        <v>2849</v>
      </c>
      <c r="E25" s="935">
        <f t="shared" si="1"/>
        <v>1.3043677318926838</v>
      </c>
      <c r="F25" s="932"/>
      <c r="G25" s="934">
        <v>747</v>
      </c>
      <c r="H25" s="935">
        <v>26.219726219726219</v>
      </c>
      <c r="I25" s="934">
        <v>590</v>
      </c>
      <c r="J25" s="935">
        <v>78.982597054886213</v>
      </c>
      <c r="K25" s="932"/>
      <c r="L25" s="934">
        <v>1353</v>
      </c>
      <c r="M25" s="935">
        <v>47.490347490347489</v>
      </c>
      <c r="N25" s="934">
        <v>1021</v>
      </c>
      <c r="O25" s="935">
        <v>75.4619364375462</v>
      </c>
      <c r="P25" s="932"/>
      <c r="Q25" s="934">
        <v>749</v>
      </c>
      <c r="R25" s="935">
        <v>26.289926289926292</v>
      </c>
      <c r="S25" s="934">
        <v>448</v>
      </c>
      <c r="T25" s="935">
        <f t="shared" si="2"/>
        <v>59.813084112149525</v>
      </c>
    </row>
    <row r="26" spans="1:20" s="331" customFormat="1" ht="18" customHeight="1" x14ac:dyDescent="0.2">
      <c r="B26" s="933" t="s">
        <v>45</v>
      </c>
      <c r="C26" s="932"/>
      <c r="D26" s="934">
        <f t="shared" si="0"/>
        <v>1335</v>
      </c>
      <c r="E26" s="935">
        <f t="shared" si="1"/>
        <v>0.61120776485669814</v>
      </c>
      <c r="F26" s="932"/>
      <c r="G26" s="934">
        <v>663</v>
      </c>
      <c r="H26" s="935">
        <v>49.662921348314612</v>
      </c>
      <c r="I26" s="934">
        <v>591</v>
      </c>
      <c r="J26" s="935">
        <v>89.14027149321268</v>
      </c>
      <c r="K26" s="932"/>
      <c r="L26" s="934">
        <v>637</v>
      </c>
      <c r="M26" s="935">
        <v>47.715355805243448</v>
      </c>
      <c r="N26" s="934">
        <v>565</v>
      </c>
      <c r="O26" s="935">
        <v>88.697017268445848</v>
      </c>
      <c r="P26" s="932"/>
      <c r="Q26" s="934">
        <v>35</v>
      </c>
      <c r="R26" s="935">
        <v>2.6217228464419478</v>
      </c>
      <c r="S26" s="934">
        <v>29</v>
      </c>
      <c r="T26" s="935">
        <f t="shared" si="2"/>
        <v>82.857142857142861</v>
      </c>
    </row>
    <row r="27" spans="1:20" s="331" customFormat="1" ht="18" customHeight="1" x14ac:dyDescent="0.2">
      <c r="B27" s="933" t="s">
        <v>46</v>
      </c>
      <c r="C27" s="932"/>
      <c r="D27" s="934">
        <f t="shared" si="0"/>
        <v>1036</v>
      </c>
      <c r="E27" s="935">
        <f t="shared" si="1"/>
        <v>0.47431553887006689</v>
      </c>
      <c r="F27" s="932"/>
      <c r="G27" s="934">
        <v>494</v>
      </c>
      <c r="H27" s="935">
        <v>47.683397683397679</v>
      </c>
      <c r="I27" s="934">
        <v>411</v>
      </c>
      <c r="J27" s="935">
        <v>83.198380566801617</v>
      </c>
      <c r="K27" s="932"/>
      <c r="L27" s="934">
        <v>514</v>
      </c>
      <c r="M27" s="935">
        <v>49.613899613899612</v>
      </c>
      <c r="N27" s="934">
        <v>421</v>
      </c>
      <c r="O27" s="935">
        <v>81.906614785992218</v>
      </c>
      <c r="P27" s="932"/>
      <c r="Q27" s="934">
        <v>28</v>
      </c>
      <c r="R27" s="935">
        <v>2.7027027027027026</v>
      </c>
      <c r="S27" s="934">
        <v>19</v>
      </c>
      <c r="T27" s="935">
        <f t="shared" si="2"/>
        <v>67.857142857142861</v>
      </c>
    </row>
    <row r="28" spans="1:20" s="331" customFormat="1" ht="18" customHeight="1" x14ac:dyDescent="0.2">
      <c r="B28" s="955" t="s">
        <v>1</v>
      </c>
      <c r="C28" s="932"/>
      <c r="D28" s="956">
        <f t="shared" si="0"/>
        <v>5</v>
      </c>
      <c r="E28" s="957">
        <f t="shared" si="1"/>
        <v>2.2891676586393188E-3</v>
      </c>
      <c r="F28" s="932"/>
      <c r="G28" s="956">
        <v>2</v>
      </c>
      <c r="H28" s="957">
        <v>40</v>
      </c>
      <c r="I28" s="956">
        <v>2</v>
      </c>
      <c r="J28" s="957">
        <v>100</v>
      </c>
      <c r="K28" s="932"/>
      <c r="L28" s="956">
        <v>3</v>
      </c>
      <c r="M28" s="957">
        <v>60</v>
      </c>
      <c r="N28" s="956">
        <v>2</v>
      </c>
      <c r="O28" s="957">
        <v>66.666666666666657</v>
      </c>
      <c r="P28" s="932"/>
      <c r="Q28" s="956">
        <v>0</v>
      </c>
      <c r="R28" s="957">
        <v>0</v>
      </c>
      <c r="S28" s="956">
        <v>0</v>
      </c>
      <c r="T28" s="957" t="str">
        <f t="shared" si="2"/>
        <v>-</v>
      </c>
    </row>
    <row r="29" spans="1:20" s="319" customFormat="1" ht="18" customHeight="1" x14ac:dyDescent="0.2">
      <c r="B29" s="1291" t="s">
        <v>0</v>
      </c>
      <c r="C29" s="1284"/>
      <c r="D29" s="1292">
        <f>SUM(D11:D28)</f>
        <v>218420</v>
      </c>
      <c r="E29" s="1293">
        <f t="shared" si="1"/>
        <v>100</v>
      </c>
      <c r="F29" s="1284"/>
      <c r="G29" s="1292">
        <f>SUM(G11:G28)</f>
        <v>75185</v>
      </c>
      <c r="H29" s="1293">
        <f>G29/$D29*100</f>
        <v>34.422214082959435</v>
      </c>
      <c r="I29" s="1292">
        <f>SUM(I11:I28)</f>
        <v>63870</v>
      </c>
      <c r="J29" s="1293">
        <f>I29/G29*100</f>
        <v>84.95045554299395</v>
      </c>
      <c r="K29" s="1284"/>
      <c r="L29" s="1292">
        <f>SUM(L11:L28)</f>
        <v>79200</v>
      </c>
      <c r="M29" s="1293">
        <f>L29/$D29*100</f>
        <v>36.260415712846807</v>
      </c>
      <c r="N29" s="1292">
        <f>SUM(N11:N28)</f>
        <v>63657</v>
      </c>
      <c r="O29" s="1293">
        <f>N29/L29*100</f>
        <v>80.375</v>
      </c>
      <c r="P29" s="1284"/>
      <c r="Q29" s="1292">
        <f>SUM(Q11:Q28)</f>
        <v>64035</v>
      </c>
      <c r="R29" s="1293">
        <f>Q29/$D29*100</f>
        <v>29.317370204193754</v>
      </c>
      <c r="S29" s="1292">
        <f>SUM(S11:S28)</f>
        <v>44390</v>
      </c>
      <c r="T29" s="1293">
        <f>S29/Q29*100</f>
        <v>69.321464823924416</v>
      </c>
    </row>
    <row r="30" spans="1:20" s="328" customFormat="1" ht="6.75" customHeight="1" x14ac:dyDescent="0.2">
      <c r="B30" s="1601"/>
      <c r="C30" s="1601"/>
      <c r="D30" s="1601"/>
      <c r="E30" s="1601"/>
      <c r="F30" s="781"/>
    </row>
    <row r="31" spans="1:20" x14ac:dyDescent="0.25">
      <c r="B31" s="1602"/>
      <c r="C31" s="1602"/>
      <c r="D31" s="1602"/>
      <c r="E31" s="1602"/>
      <c r="F31" s="1602"/>
      <c r="G31" s="1602"/>
      <c r="H31" s="1602"/>
      <c r="I31" s="1602"/>
      <c r="J31" s="1602"/>
      <c r="K31" s="1602"/>
      <c r="L31" s="1602"/>
      <c r="M31" s="1602"/>
      <c r="N31" s="1602"/>
      <c r="O31" s="1602"/>
      <c r="P31" s="1602"/>
      <c r="Q31" s="1602"/>
      <c r="R31" s="1602"/>
    </row>
    <row r="32" spans="1:20" x14ac:dyDescent="0.25">
      <c r="G32" s="937"/>
      <c r="L32" s="937"/>
    </row>
    <row r="33" spans="2:12" x14ac:dyDescent="0.25">
      <c r="B33" s="937"/>
      <c r="L33" s="937"/>
    </row>
  </sheetData>
  <mergeCells count="17">
    <mergeCell ref="S8:T8"/>
    <mergeCell ref="B4:T4"/>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s>
  <printOptions horizontalCentered="1"/>
  <pageMargins left="0" right="0" top="0.43307086614173229" bottom="0.43307086614173229" header="0" footer="0"/>
  <pageSetup paperSize="9" scale="96" orientation="landscape"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64">
    <pageSetUpPr fitToPage="1"/>
  </sheetPr>
  <dimension ref="A1:V33"/>
  <sheetViews>
    <sheetView zoomScaleNormal="100" workbookViewId="0"/>
  </sheetViews>
  <sheetFormatPr baseColWidth="10" defaultColWidth="11.42578125" defaultRowHeight="15" x14ac:dyDescent="0.25"/>
  <cols>
    <col min="1" max="1" width="1" style="750" customWidth="1"/>
    <col min="2" max="2" width="30.28515625" style="750" customWidth="1"/>
    <col min="3" max="3" width="0.85546875" style="750" customWidth="1"/>
    <col min="4" max="4" width="10.140625" style="750" customWidth="1"/>
    <col min="5" max="5" width="8.140625" style="750" customWidth="1"/>
    <col min="6" max="6" width="0.85546875" style="750" customWidth="1"/>
    <col min="7" max="7" width="10" style="750" customWidth="1"/>
    <col min="8" max="8" width="7.140625" style="750" customWidth="1"/>
    <col min="9" max="10" width="8" style="750" customWidth="1"/>
    <col min="11" max="11" width="0.7109375" style="750" customWidth="1"/>
    <col min="12" max="12" width="10.140625" style="750" customWidth="1"/>
    <col min="13" max="15" width="8" style="750" customWidth="1"/>
    <col min="16" max="16" width="0.5703125" style="750" customWidth="1"/>
    <col min="17" max="17" width="9" style="750" customWidth="1"/>
    <col min="18" max="18" width="7.42578125" style="750" customWidth="1"/>
    <col min="19" max="19" width="8" style="750" customWidth="1"/>
    <col min="20" max="20" width="8.85546875" style="750" customWidth="1"/>
    <col min="21" max="21" width="7.5703125" style="750" customWidth="1"/>
    <col min="22" max="22" width="8.28515625" style="750" customWidth="1"/>
    <col min="23" max="23" width="8.85546875" style="750" customWidth="1"/>
    <col min="24" max="16384" width="11.42578125" style="750"/>
  </cols>
  <sheetData>
    <row r="1" spans="1:22" ht="9.75" customHeight="1" x14ac:dyDescent="0.25">
      <c r="B1" s="750" t="s">
        <v>66</v>
      </c>
    </row>
    <row r="2" spans="1:22" s="343" customFormat="1" ht="49.5" customHeight="1" x14ac:dyDescent="0.25">
      <c r="B2" s="1376"/>
      <c r="C2" s="1376"/>
      <c r="D2" s="1376"/>
      <c r="E2" s="1376"/>
      <c r="F2" s="344"/>
      <c r="G2" s="1590"/>
      <c r="H2" s="1590"/>
      <c r="I2" s="1590"/>
      <c r="J2" s="1590"/>
      <c r="K2" s="1590"/>
      <c r="L2" s="1590"/>
      <c r="M2" s="1590"/>
      <c r="N2" s="1590"/>
      <c r="O2" s="1590"/>
      <c r="P2" s="1590"/>
      <c r="Q2" s="1590"/>
      <c r="R2" s="1590"/>
      <c r="T2" s="344"/>
    </row>
    <row r="3" spans="1:22" s="343" customFormat="1" ht="3" customHeight="1" x14ac:dyDescent="0.25">
      <c r="B3" s="344"/>
      <c r="C3" s="344"/>
      <c r="D3" s="344"/>
      <c r="E3" s="344"/>
      <c r="F3" s="344"/>
      <c r="L3" s="344"/>
      <c r="Q3" s="344"/>
      <c r="T3" s="344"/>
    </row>
    <row r="4" spans="1:22" s="345" customFormat="1" ht="15" customHeight="1" x14ac:dyDescent="0.2">
      <c r="B4" s="1414" t="s">
        <v>432</v>
      </c>
      <c r="C4" s="1414"/>
      <c r="D4" s="1414"/>
      <c r="E4" s="1414"/>
      <c r="F4" s="1414"/>
      <c r="G4" s="1414"/>
      <c r="H4" s="1414"/>
      <c r="I4" s="1414"/>
      <c r="J4" s="1414"/>
      <c r="K4" s="1414"/>
      <c r="L4" s="1414"/>
      <c r="M4" s="1414"/>
      <c r="N4" s="1414"/>
      <c r="O4" s="1414"/>
      <c r="P4" s="1414"/>
      <c r="Q4" s="1414"/>
      <c r="R4" s="1414"/>
      <c r="S4" s="1414"/>
      <c r="T4" s="1414"/>
      <c r="U4" s="926"/>
    </row>
    <row r="5" spans="1:22" s="345" customFormat="1" ht="15" customHeight="1" x14ac:dyDescent="0.2">
      <c r="B5" s="1415" t="str">
        <f>porsaad!$B$6</f>
        <v>Situación a 31 de julio de 2024</v>
      </c>
      <c r="C5" s="1415"/>
      <c r="D5" s="1415"/>
      <c r="E5" s="1415"/>
      <c r="F5" s="1415"/>
      <c r="G5" s="1415"/>
      <c r="H5" s="1415"/>
      <c r="I5" s="1415"/>
      <c r="J5" s="1415"/>
      <c r="K5" s="1415"/>
      <c r="L5" s="1415"/>
      <c r="M5" s="1415"/>
      <c r="N5" s="1415"/>
      <c r="O5" s="1415"/>
      <c r="P5" s="1415"/>
      <c r="Q5" s="1415"/>
      <c r="R5" s="1415"/>
      <c r="S5" s="1415"/>
      <c r="T5" s="1415"/>
      <c r="U5" s="927"/>
      <c r="V5" s="877"/>
    </row>
    <row r="6" spans="1:22" s="345" customFormat="1" ht="4.5" customHeight="1" x14ac:dyDescent="0.2"/>
    <row r="7" spans="1:22" s="322" customFormat="1" ht="15" customHeight="1" x14ac:dyDescent="0.2">
      <c r="A7" s="316"/>
      <c r="B7" s="1591" t="s">
        <v>12</v>
      </c>
      <c r="C7" s="922"/>
      <c r="D7" s="1603" t="s">
        <v>66</v>
      </c>
      <c r="E7" s="1596"/>
      <c r="F7" s="922"/>
      <c r="G7" s="1605" t="s">
        <v>31</v>
      </c>
      <c r="H7" s="1606"/>
      <c r="I7" s="1606"/>
      <c r="J7" s="1607"/>
      <c r="K7" s="923"/>
      <c r="L7" s="1605" t="s">
        <v>49</v>
      </c>
      <c r="M7" s="1606"/>
      <c r="N7" s="1606"/>
      <c r="O7" s="1607"/>
      <c r="P7" s="923"/>
      <c r="Q7" s="1605" t="s">
        <v>50</v>
      </c>
      <c r="R7" s="1606"/>
      <c r="S7" s="1606"/>
      <c r="T7" s="1607"/>
    </row>
    <row r="8" spans="1:22" s="322" customFormat="1" ht="35.25" customHeight="1" x14ac:dyDescent="0.2">
      <c r="A8" s="316"/>
      <c r="B8" s="1592"/>
      <c r="C8" s="922"/>
      <c r="D8" s="1604"/>
      <c r="E8" s="1599"/>
      <c r="F8" s="922"/>
      <c r="G8" s="1608" t="s">
        <v>69</v>
      </c>
      <c r="H8" s="1609"/>
      <c r="I8" s="1610" t="s">
        <v>287</v>
      </c>
      <c r="J8" s="1611"/>
      <c r="K8" s="959"/>
      <c r="L8" s="1612" t="s">
        <v>69</v>
      </c>
      <c r="M8" s="1613"/>
      <c r="N8" s="1610" t="s">
        <v>287</v>
      </c>
      <c r="O8" s="1611"/>
      <c r="P8" s="959"/>
      <c r="Q8" s="1612" t="s">
        <v>69</v>
      </c>
      <c r="R8" s="1613"/>
      <c r="S8" s="1610" t="s">
        <v>287</v>
      </c>
      <c r="T8" s="1611"/>
    </row>
    <row r="9" spans="1:22" s="322" customFormat="1" ht="29.25" customHeight="1" x14ac:dyDescent="0.2">
      <c r="A9" s="316"/>
      <c r="B9" s="1593"/>
      <c r="C9" s="941"/>
      <c r="D9" s="958" t="s">
        <v>9</v>
      </c>
      <c r="E9" s="938" t="s">
        <v>10</v>
      </c>
      <c r="F9" s="941"/>
      <c r="G9" s="946" t="s">
        <v>9</v>
      </c>
      <c r="H9" s="947" t="s">
        <v>71</v>
      </c>
      <c r="I9" s="958" t="s">
        <v>9</v>
      </c>
      <c r="J9" s="960" t="s">
        <v>130</v>
      </c>
      <c r="K9" s="941"/>
      <c r="L9" s="939" t="s">
        <v>9</v>
      </c>
      <c r="M9" s="940" t="s">
        <v>71</v>
      </c>
      <c r="N9" s="958" t="s">
        <v>9</v>
      </c>
      <c r="O9" s="960" t="s">
        <v>130</v>
      </c>
      <c r="P9" s="941"/>
      <c r="Q9" s="939" t="s">
        <v>9</v>
      </c>
      <c r="R9" s="940" t="s">
        <v>71</v>
      </c>
      <c r="S9" s="944" t="s">
        <v>9</v>
      </c>
      <c r="T9" s="960" t="s">
        <v>130</v>
      </c>
    </row>
    <row r="10" spans="1:22" s="322" customFormat="1" ht="6" customHeight="1" x14ac:dyDescent="0.2">
      <c r="A10" s="316"/>
      <c r="B10" s="925"/>
      <c r="C10" s="925"/>
      <c r="D10" s="925"/>
      <c r="E10" s="925"/>
      <c r="F10" s="925"/>
      <c r="G10" s="925"/>
      <c r="H10" s="925"/>
      <c r="I10" s="925"/>
      <c r="J10" s="925"/>
      <c r="K10" s="925"/>
      <c r="L10" s="925"/>
      <c r="M10" s="925"/>
      <c r="N10" s="925"/>
      <c r="O10" s="925"/>
      <c r="P10" s="925"/>
      <c r="Q10" s="925"/>
      <c r="R10" s="925"/>
    </row>
    <row r="11" spans="1:22" s="331" customFormat="1" ht="18" customHeight="1" x14ac:dyDescent="0.2">
      <c r="A11" s="330"/>
      <c r="B11" s="928" t="s">
        <v>8</v>
      </c>
      <c r="C11" s="932"/>
      <c r="D11" s="929">
        <f>G11+L11+Q11</f>
        <v>84629</v>
      </c>
      <c r="E11" s="930">
        <f>D11/D$29*100</f>
        <v>14.140585446871507</v>
      </c>
      <c r="F11" s="932"/>
      <c r="G11" s="929">
        <v>26669</v>
      </c>
      <c r="H11" s="930">
        <v>31.512838388731996</v>
      </c>
      <c r="I11" s="929">
        <v>21564</v>
      </c>
      <c r="J11" s="930">
        <v>80.85792493156849</v>
      </c>
      <c r="K11" s="932"/>
      <c r="L11" s="929">
        <v>39322</v>
      </c>
      <c r="M11" s="930">
        <v>46.463978068983444</v>
      </c>
      <c r="N11" s="929">
        <v>31247</v>
      </c>
      <c r="O11" s="930">
        <v>79.464421952087889</v>
      </c>
      <c r="P11" s="932"/>
      <c r="Q11" s="929">
        <v>18638</v>
      </c>
      <c r="R11" s="930">
        <v>22.02318354228456</v>
      </c>
      <c r="S11" s="929">
        <v>15086</v>
      </c>
      <c r="T11" s="930">
        <f>IFERROR(S11/Q11*100,"-")</f>
        <v>80.942161176091858</v>
      </c>
    </row>
    <row r="12" spans="1:22" s="331" customFormat="1" ht="18" customHeight="1" x14ac:dyDescent="0.2">
      <c r="A12" s="330"/>
      <c r="B12" s="933" t="s">
        <v>7</v>
      </c>
      <c r="C12" s="932"/>
      <c r="D12" s="934">
        <f t="shared" ref="D12:D28" si="0">G12+L12+Q12</f>
        <v>21454</v>
      </c>
      <c r="E12" s="935">
        <f t="shared" ref="E12:E29" si="1">D12/D$29*100</f>
        <v>3.5847300591662585</v>
      </c>
      <c r="F12" s="932"/>
      <c r="G12" s="934">
        <v>4800</v>
      </c>
      <c r="H12" s="935">
        <v>22.373450172462011</v>
      </c>
      <c r="I12" s="934">
        <v>3733</v>
      </c>
      <c r="J12" s="935">
        <v>77.770833333333329</v>
      </c>
      <c r="K12" s="932"/>
      <c r="L12" s="934">
        <v>7860</v>
      </c>
      <c r="M12" s="935">
        <v>36.636524657406547</v>
      </c>
      <c r="N12" s="934">
        <v>5880</v>
      </c>
      <c r="O12" s="935">
        <v>74.809160305343511</v>
      </c>
      <c r="P12" s="932"/>
      <c r="Q12" s="934">
        <v>8794</v>
      </c>
      <c r="R12" s="935">
        <v>40.990025170131446</v>
      </c>
      <c r="S12" s="934">
        <v>6351</v>
      </c>
      <c r="T12" s="935">
        <f t="shared" ref="T12:T28" si="2">IFERROR(S12/Q12*100,"-")</f>
        <v>72.219695246759159</v>
      </c>
    </row>
    <row r="13" spans="1:22" s="331" customFormat="1" ht="18" customHeight="1" x14ac:dyDescent="0.2">
      <c r="A13" s="330"/>
      <c r="B13" s="933" t="s">
        <v>37</v>
      </c>
      <c r="C13" s="932"/>
      <c r="D13" s="934">
        <f t="shared" si="0"/>
        <v>11758</v>
      </c>
      <c r="E13" s="935">
        <f t="shared" si="1"/>
        <v>1.9646339160845003</v>
      </c>
      <c r="F13" s="932"/>
      <c r="G13" s="934">
        <v>2803</v>
      </c>
      <c r="H13" s="935">
        <v>23.839088280319782</v>
      </c>
      <c r="I13" s="934">
        <v>2580</v>
      </c>
      <c r="J13" s="935">
        <v>92.044238316089903</v>
      </c>
      <c r="K13" s="932"/>
      <c r="L13" s="934">
        <v>4219</v>
      </c>
      <c r="M13" s="935">
        <v>35.881952713046438</v>
      </c>
      <c r="N13" s="934">
        <v>3728</v>
      </c>
      <c r="O13" s="935">
        <v>88.362171130599663</v>
      </c>
      <c r="P13" s="932"/>
      <c r="Q13" s="934">
        <v>4736</v>
      </c>
      <c r="R13" s="935">
        <v>40.278959006633777</v>
      </c>
      <c r="S13" s="934">
        <v>3887</v>
      </c>
      <c r="T13" s="935">
        <f t="shared" si="2"/>
        <v>82.073479729729726</v>
      </c>
    </row>
    <row r="14" spans="1:22" s="331" customFormat="1" ht="18" customHeight="1" x14ac:dyDescent="0.2">
      <c r="A14" s="330"/>
      <c r="B14" s="933" t="s">
        <v>38</v>
      </c>
      <c r="C14" s="932"/>
      <c r="D14" s="934">
        <f t="shared" si="0"/>
        <v>23097</v>
      </c>
      <c r="E14" s="935">
        <f t="shared" si="1"/>
        <v>3.8592574893522453</v>
      </c>
      <c r="F14" s="932"/>
      <c r="G14" s="934">
        <v>4587</v>
      </c>
      <c r="H14" s="935">
        <v>19.859722041823613</v>
      </c>
      <c r="I14" s="934">
        <v>2130</v>
      </c>
      <c r="J14" s="935">
        <v>46.435578809679527</v>
      </c>
      <c r="K14" s="932"/>
      <c r="L14" s="934">
        <v>7844</v>
      </c>
      <c r="M14" s="935">
        <v>33.961120491838763</v>
      </c>
      <c r="N14" s="934">
        <v>2823</v>
      </c>
      <c r="O14" s="935">
        <v>35.989291177970422</v>
      </c>
      <c r="P14" s="932"/>
      <c r="Q14" s="934">
        <v>10666</v>
      </c>
      <c r="R14" s="935">
        <v>46.179157466337614</v>
      </c>
      <c r="S14" s="934">
        <v>3072</v>
      </c>
      <c r="T14" s="935">
        <f t="shared" si="2"/>
        <v>28.801800112507031</v>
      </c>
    </row>
    <row r="15" spans="1:22" s="331" customFormat="1" ht="18" customHeight="1" x14ac:dyDescent="0.2">
      <c r="A15" s="330"/>
      <c r="B15" s="933" t="s">
        <v>6</v>
      </c>
      <c r="C15" s="932"/>
      <c r="D15" s="934">
        <f t="shared" si="0"/>
        <v>18560</v>
      </c>
      <c r="E15" s="935">
        <f t="shared" si="1"/>
        <v>3.1011741352720126</v>
      </c>
      <c r="F15" s="932"/>
      <c r="G15" s="934">
        <v>6221</v>
      </c>
      <c r="H15" s="935">
        <v>33.518318965517238</v>
      </c>
      <c r="I15" s="934">
        <v>5304</v>
      </c>
      <c r="J15" s="935">
        <v>85.259604565182443</v>
      </c>
      <c r="K15" s="932"/>
      <c r="L15" s="934">
        <v>6978</v>
      </c>
      <c r="M15" s="935">
        <v>37.59698275862069</v>
      </c>
      <c r="N15" s="934">
        <v>6040</v>
      </c>
      <c r="O15" s="935">
        <v>86.557752937804537</v>
      </c>
      <c r="P15" s="932"/>
      <c r="Q15" s="934">
        <v>5361</v>
      </c>
      <c r="R15" s="935">
        <v>28.884698275862071</v>
      </c>
      <c r="S15" s="934">
        <v>4690</v>
      </c>
      <c r="T15" s="935">
        <f t="shared" si="2"/>
        <v>87.483678418205557</v>
      </c>
    </row>
    <row r="16" spans="1:22" s="331" customFormat="1" ht="18" customHeight="1" x14ac:dyDescent="0.2">
      <c r="A16" s="330"/>
      <c r="B16" s="933" t="s">
        <v>5</v>
      </c>
      <c r="C16" s="932"/>
      <c r="D16" s="934">
        <f t="shared" si="0"/>
        <v>9109</v>
      </c>
      <c r="E16" s="935">
        <f t="shared" si="1"/>
        <v>1.5220148274888343</v>
      </c>
      <c r="F16" s="932"/>
      <c r="G16" s="934">
        <v>2303</v>
      </c>
      <c r="H16" s="935">
        <v>25.282687451970581</v>
      </c>
      <c r="I16" s="934">
        <v>1964</v>
      </c>
      <c r="J16" s="935">
        <v>85.280069474598349</v>
      </c>
      <c r="K16" s="932"/>
      <c r="L16" s="934">
        <v>3559</v>
      </c>
      <c r="M16" s="935">
        <v>39.071248216050058</v>
      </c>
      <c r="N16" s="934">
        <v>2671</v>
      </c>
      <c r="O16" s="935">
        <v>75.049171115481869</v>
      </c>
      <c r="P16" s="932"/>
      <c r="Q16" s="934">
        <v>3247</v>
      </c>
      <c r="R16" s="935">
        <v>35.64606433197936</v>
      </c>
      <c r="S16" s="934">
        <v>2342</v>
      </c>
      <c r="T16" s="935">
        <f t="shared" si="2"/>
        <v>72.128118263012013</v>
      </c>
    </row>
    <row r="17" spans="1:20" s="331" customFormat="1" ht="18" customHeight="1" x14ac:dyDescent="0.2">
      <c r="A17" s="330"/>
      <c r="B17" s="933" t="s">
        <v>4</v>
      </c>
      <c r="C17" s="932"/>
      <c r="D17" s="934">
        <f t="shared" si="0"/>
        <v>34982</v>
      </c>
      <c r="E17" s="935">
        <f t="shared" si="1"/>
        <v>5.8451117241425408</v>
      </c>
      <c r="F17" s="932"/>
      <c r="G17" s="934">
        <v>9411</v>
      </c>
      <c r="H17" s="935">
        <v>26.902406952146819</v>
      </c>
      <c r="I17" s="934">
        <v>6831</v>
      </c>
      <c r="J17" s="935">
        <v>72.585272553394958</v>
      </c>
      <c r="K17" s="932"/>
      <c r="L17" s="934">
        <v>12822</v>
      </c>
      <c r="M17" s="935">
        <v>36.653135898462061</v>
      </c>
      <c r="N17" s="934">
        <v>9020</v>
      </c>
      <c r="O17" s="935">
        <v>70.347839650600534</v>
      </c>
      <c r="P17" s="932"/>
      <c r="Q17" s="934">
        <v>12749</v>
      </c>
      <c r="R17" s="935">
        <v>36.444457149391113</v>
      </c>
      <c r="S17" s="934">
        <v>9150</v>
      </c>
      <c r="T17" s="935">
        <f t="shared" si="2"/>
        <v>71.770334928229659</v>
      </c>
    </row>
    <row r="18" spans="1:20" s="331" customFormat="1" ht="18" customHeight="1" x14ac:dyDescent="0.2">
      <c r="A18" s="330"/>
      <c r="B18" s="933" t="s">
        <v>40</v>
      </c>
      <c r="C18" s="932"/>
      <c r="D18" s="934">
        <f t="shared" si="0"/>
        <v>18209</v>
      </c>
      <c r="E18" s="935">
        <f t="shared" si="1"/>
        <v>3.0425258528646597</v>
      </c>
      <c r="F18" s="932"/>
      <c r="G18" s="934">
        <v>7827</v>
      </c>
      <c r="H18" s="935">
        <v>42.984238563347795</v>
      </c>
      <c r="I18" s="934">
        <v>3926</v>
      </c>
      <c r="J18" s="935">
        <v>50.159703590136708</v>
      </c>
      <c r="K18" s="932"/>
      <c r="L18" s="934">
        <v>7447</v>
      </c>
      <c r="M18" s="935">
        <v>40.89735844911857</v>
      </c>
      <c r="N18" s="934">
        <v>4418</v>
      </c>
      <c r="O18" s="935">
        <v>59.32590304820733</v>
      </c>
      <c r="P18" s="932"/>
      <c r="Q18" s="934">
        <v>2935</v>
      </c>
      <c r="R18" s="935">
        <v>16.118402987533635</v>
      </c>
      <c r="S18" s="934">
        <v>1915</v>
      </c>
      <c r="T18" s="935">
        <f t="shared" si="2"/>
        <v>65.24701873935264</v>
      </c>
    </row>
    <row r="19" spans="1:20" s="331" customFormat="1" ht="18" customHeight="1" x14ac:dyDescent="0.2">
      <c r="A19" s="330"/>
      <c r="B19" s="933" t="s">
        <v>41</v>
      </c>
      <c r="C19" s="932"/>
      <c r="D19" s="934">
        <f t="shared" si="0"/>
        <v>124792</v>
      </c>
      <c r="E19" s="935">
        <f t="shared" si="1"/>
        <v>20.851385920736263</v>
      </c>
      <c r="F19" s="932"/>
      <c r="G19" s="934">
        <v>20874</v>
      </c>
      <c r="H19" s="935">
        <v>16.727033784216939</v>
      </c>
      <c r="I19" s="934">
        <v>13955</v>
      </c>
      <c r="J19" s="935">
        <v>66.853501964165957</v>
      </c>
      <c r="K19" s="932"/>
      <c r="L19" s="934">
        <v>45664</v>
      </c>
      <c r="M19" s="935">
        <v>36.592089236489514</v>
      </c>
      <c r="N19" s="934">
        <v>33270</v>
      </c>
      <c r="O19" s="935">
        <v>72.8582690960056</v>
      </c>
      <c r="P19" s="932"/>
      <c r="Q19" s="934">
        <v>58254</v>
      </c>
      <c r="R19" s="935">
        <v>46.680876979293544</v>
      </c>
      <c r="S19" s="934">
        <v>49354</v>
      </c>
      <c r="T19" s="935">
        <f t="shared" si="2"/>
        <v>84.722079170529057</v>
      </c>
    </row>
    <row r="20" spans="1:20" s="331" customFormat="1" ht="18" customHeight="1" x14ac:dyDescent="0.2">
      <c r="A20" s="330"/>
      <c r="B20" s="933" t="s">
        <v>3</v>
      </c>
      <c r="C20" s="932"/>
      <c r="D20" s="934">
        <f t="shared" si="0"/>
        <v>101703</v>
      </c>
      <c r="E20" s="935">
        <f t="shared" si="1"/>
        <v>16.993465144373356</v>
      </c>
      <c r="F20" s="932"/>
      <c r="G20" s="934">
        <v>29294</v>
      </c>
      <c r="H20" s="935">
        <v>28.80347679026184</v>
      </c>
      <c r="I20" s="934">
        <v>9692</v>
      </c>
      <c r="J20" s="935">
        <v>33.08527343483307</v>
      </c>
      <c r="K20" s="932"/>
      <c r="L20" s="934">
        <v>37481</v>
      </c>
      <c r="M20" s="935">
        <v>36.853386822414286</v>
      </c>
      <c r="N20" s="934">
        <v>11968</v>
      </c>
      <c r="O20" s="935">
        <v>31.930844961447136</v>
      </c>
      <c r="P20" s="932"/>
      <c r="Q20" s="934">
        <v>34928</v>
      </c>
      <c r="R20" s="935">
        <v>34.343136387323874</v>
      </c>
      <c r="S20" s="934">
        <v>11766</v>
      </c>
      <c r="T20" s="935">
        <f t="shared" si="2"/>
        <v>33.686440677966104</v>
      </c>
    </row>
    <row r="21" spans="1:20" s="331" customFormat="1" ht="18" customHeight="1" x14ac:dyDescent="0.2">
      <c r="A21" s="330"/>
      <c r="B21" s="933" t="s">
        <v>2</v>
      </c>
      <c r="C21" s="932"/>
      <c r="D21" s="934">
        <f t="shared" si="0"/>
        <v>6607</v>
      </c>
      <c r="E21" s="935">
        <f t="shared" si="1"/>
        <v>1.1039578400723162</v>
      </c>
      <c r="F21" s="932"/>
      <c r="G21" s="934">
        <v>1968</v>
      </c>
      <c r="H21" s="935">
        <v>29.786589980323896</v>
      </c>
      <c r="I21" s="934">
        <v>1605</v>
      </c>
      <c r="J21" s="935">
        <v>81.554878048780495</v>
      </c>
      <c r="K21" s="932"/>
      <c r="L21" s="934">
        <v>2551</v>
      </c>
      <c r="M21" s="935">
        <v>38.610564552747086</v>
      </c>
      <c r="N21" s="934">
        <v>2175</v>
      </c>
      <c r="O21" s="935">
        <v>85.260682085456679</v>
      </c>
      <c r="P21" s="932"/>
      <c r="Q21" s="934">
        <v>2088</v>
      </c>
      <c r="R21" s="935">
        <v>31.602845466929015</v>
      </c>
      <c r="S21" s="934">
        <v>1838</v>
      </c>
      <c r="T21" s="935">
        <f t="shared" si="2"/>
        <v>88.026819923371647</v>
      </c>
    </row>
    <row r="22" spans="1:20" s="331" customFormat="1" ht="18" customHeight="1" x14ac:dyDescent="0.2">
      <c r="A22" s="330"/>
      <c r="B22" s="933" t="s">
        <v>35</v>
      </c>
      <c r="C22" s="932"/>
      <c r="D22" s="934">
        <f t="shared" si="0"/>
        <v>18962</v>
      </c>
      <c r="E22" s="935">
        <f t="shared" si="1"/>
        <v>3.1683439629864174</v>
      </c>
      <c r="F22" s="932"/>
      <c r="G22" s="934">
        <v>5270</v>
      </c>
      <c r="H22" s="935">
        <v>27.792426959181523</v>
      </c>
      <c r="I22" s="934">
        <v>4485</v>
      </c>
      <c r="J22" s="935">
        <v>85.104364326375716</v>
      </c>
      <c r="K22" s="932"/>
      <c r="L22" s="934">
        <v>6718</v>
      </c>
      <c r="M22" s="935">
        <v>35.428752241324759</v>
      </c>
      <c r="N22" s="934">
        <v>5701</v>
      </c>
      <c r="O22" s="935">
        <v>84.861565942244724</v>
      </c>
      <c r="P22" s="932"/>
      <c r="Q22" s="934">
        <v>6974</v>
      </c>
      <c r="R22" s="935">
        <v>36.778820799493722</v>
      </c>
      <c r="S22" s="934">
        <v>5729</v>
      </c>
      <c r="T22" s="935">
        <f t="shared" si="2"/>
        <v>82.147978204760534</v>
      </c>
    </row>
    <row r="23" spans="1:20" s="331" customFormat="1" ht="18" customHeight="1" x14ac:dyDescent="0.2">
      <c r="A23" s="330"/>
      <c r="B23" s="933" t="s">
        <v>42</v>
      </c>
      <c r="C23" s="932"/>
      <c r="D23" s="934">
        <f t="shared" si="0"/>
        <v>49207</v>
      </c>
      <c r="E23" s="935">
        <f t="shared" si="1"/>
        <v>8.221954508315191</v>
      </c>
      <c r="F23" s="932"/>
      <c r="G23" s="934">
        <v>15862</v>
      </c>
      <c r="H23" s="935">
        <v>32.23525108216311</v>
      </c>
      <c r="I23" s="934">
        <v>10777</v>
      </c>
      <c r="J23" s="935">
        <v>67.942251922834458</v>
      </c>
      <c r="K23" s="932"/>
      <c r="L23" s="934">
        <v>19711</v>
      </c>
      <c r="M23" s="935">
        <v>40.057308919462677</v>
      </c>
      <c r="N23" s="934">
        <v>13723</v>
      </c>
      <c r="O23" s="935">
        <v>69.621023793820711</v>
      </c>
      <c r="P23" s="932"/>
      <c r="Q23" s="934">
        <v>13634</v>
      </c>
      <c r="R23" s="935">
        <v>27.707439998374216</v>
      </c>
      <c r="S23" s="934">
        <v>10283</v>
      </c>
      <c r="T23" s="935">
        <f t="shared" si="2"/>
        <v>75.421739768226487</v>
      </c>
    </row>
    <row r="24" spans="1:20" s="331" customFormat="1" ht="18" customHeight="1" x14ac:dyDescent="0.2">
      <c r="A24" s="330">
        <v>47094</v>
      </c>
      <c r="B24" s="933" t="s">
        <v>43</v>
      </c>
      <c r="C24" s="932"/>
      <c r="D24" s="934">
        <f t="shared" si="0"/>
        <v>26120</v>
      </c>
      <c r="E24" s="935">
        <f t="shared" si="1"/>
        <v>4.3643679101996211</v>
      </c>
      <c r="F24" s="932"/>
      <c r="G24" s="934">
        <v>7702</v>
      </c>
      <c r="H24" s="935">
        <v>29.486983154670749</v>
      </c>
      <c r="I24" s="934">
        <v>6094</v>
      </c>
      <c r="J24" s="935">
        <v>79.122305894572847</v>
      </c>
      <c r="K24" s="932"/>
      <c r="L24" s="934">
        <v>10033</v>
      </c>
      <c r="M24" s="935">
        <v>38.411179173047472</v>
      </c>
      <c r="N24" s="934">
        <v>7636</v>
      </c>
      <c r="O24" s="935">
        <v>76.108840825276587</v>
      </c>
      <c r="P24" s="932"/>
      <c r="Q24" s="934">
        <v>8385</v>
      </c>
      <c r="R24" s="935">
        <v>32.101837672281775</v>
      </c>
      <c r="S24" s="934">
        <v>5947</v>
      </c>
      <c r="T24" s="935">
        <f t="shared" si="2"/>
        <v>70.924269528920689</v>
      </c>
    </row>
    <row r="25" spans="1:20" s="331" customFormat="1" ht="18" customHeight="1" x14ac:dyDescent="0.2">
      <c r="B25" s="933" t="s">
        <v>44</v>
      </c>
      <c r="C25" s="932"/>
      <c r="D25" s="934">
        <f t="shared" si="0"/>
        <v>9848</v>
      </c>
      <c r="E25" s="935">
        <f t="shared" si="1"/>
        <v>1.6454936898792447</v>
      </c>
      <c r="F25" s="932"/>
      <c r="G25" s="934">
        <v>1396</v>
      </c>
      <c r="H25" s="935">
        <v>14.175467099918764</v>
      </c>
      <c r="I25" s="934">
        <v>967</v>
      </c>
      <c r="J25" s="935">
        <v>69.269340974212028</v>
      </c>
      <c r="K25" s="932"/>
      <c r="L25" s="934">
        <v>3117</v>
      </c>
      <c r="M25" s="935">
        <v>31.651096669374489</v>
      </c>
      <c r="N25" s="934">
        <v>1970</v>
      </c>
      <c r="O25" s="935">
        <v>63.201796599294191</v>
      </c>
      <c r="P25" s="932"/>
      <c r="Q25" s="934">
        <v>5335</v>
      </c>
      <c r="R25" s="935">
        <v>54.173436230706741</v>
      </c>
      <c r="S25" s="934">
        <v>2954</v>
      </c>
      <c r="T25" s="935">
        <f t="shared" si="2"/>
        <v>55.370196813495788</v>
      </c>
    </row>
    <row r="26" spans="1:20" s="331" customFormat="1" ht="18" customHeight="1" x14ac:dyDescent="0.2">
      <c r="B26" s="933" t="s">
        <v>45</v>
      </c>
      <c r="C26" s="932"/>
      <c r="D26" s="934">
        <f t="shared" si="0"/>
        <v>36396</v>
      </c>
      <c r="E26" s="935">
        <f t="shared" si="1"/>
        <v>6.0813757450086303</v>
      </c>
      <c r="F26" s="932"/>
      <c r="G26" s="934">
        <v>7284</v>
      </c>
      <c r="H26" s="935">
        <v>20.01318826244642</v>
      </c>
      <c r="I26" s="934">
        <v>3765</v>
      </c>
      <c r="J26" s="935">
        <v>51.688632619439865</v>
      </c>
      <c r="K26" s="932"/>
      <c r="L26" s="934">
        <v>12394</v>
      </c>
      <c r="M26" s="935">
        <v>34.053192658533902</v>
      </c>
      <c r="N26" s="934">
        <v>6372</v>
      </c>
      <c r="O26" s="935">
        <v>51.411973535581737</v>
      </c>
      <c r="P26" s="932"/>
      <c r="Q26" s="934">
        <v>16718</v>
      </c>
      <c r="R26" s="935">
        <v>45.933619079019671</v>
      </c>
      <c r="S26" s="934">
        <v>9687</v>
      </c>
      <c r="T26" s="935">
        <f t="shared" si="2"/>
        <v>57.943533915540137</v>
      </c>
    </row>
    <row r="27" spans="1:20" s="331" customFormat="1" ht="18" customHeight="1" x14ac:dyDescent="0.2">
      <c r="B27" s="933" t="s">
        <v>46</v>
      </c>
      <c r="C27" s="932"/>
      <c r="D27" s="934">
        <f t="shared" si="0"/>
        <v>1206</v>
      </c>
      <c r="E27" s="935">
        <f t="shared" si="1"/>
        <v>0.20150948314321374</v>
      </c>
      <c r="F27" s="932"/>
      <c r="G27" s="934">
        <v>492</v>
      </c>
      <c r="H27" s="935">
        <v>40.796019900497512</v>
      </c>
      <c r="I27" s="934">
        <v>172</v>
      </c>
      <c r="J27" s="935">
        <v>34.959349593495936</v>
      </c>
      <c r="K27" s="932"/>
      <c r="L27" s="934">
        <v>710</v>
      </c>
      <c r="M27" s="935">
        <v>58.872305140961856</v>
      </c>
      <c r="N27" s="934">
        <v>243</v>
      </c>
      <c r="O27" s="935">
        <v>34.225352112676056</v>
      </c>
      <c r="P27" s="932"/>
      <c r="Q27" s="934">
        <v>4</v>
      </c>
      <c r="R27" s="935">
        <v>0.33167495854063017</v>
      </c>
      <c r="S27" s="934">
        <v>3</v>
      </c>
      <c r="T27" s="935">
        <f t="shared" si="2"/>
        <v>75</v>
      </c>
    </row>
    <row r="28" spans="1:20" s="331" customFormat="1" ht="18" customHeight="1" x14ac:dyDescent="0.2">
      <c r="B28" s="955" t="s">
        <v>1</v>
      </c>
      <c r="C28" s="932"/>
      <c r="D28" s="956">
        <f t="shared" si="0"/>
        <v>1844</v>
      </c>
      <c r="E28" s="957">
        <f t="shared" si="1"/>
        <v>0.30811234404318916</v>
      </c>
      <c r="F28" s="932"/>
      <c r="G28" s="956">
        <v>681</v>
      </c>
      <c r="H28" s="957">
        <v>36.930585683297181</v>
      </c>
      <c r="I28" s="956">
        <v>660</v>
      </c>
      <c r="J28" s="957">
        <v>96.916299559471369</v>
      </c>
      <c r="K28" s="932"/>
      <c r="L28" s="956">
        <v>686</v>
      </c>
      <c r="M28" s="957">
        <v>37.20173535791757</v>
      </c>
      <c r="N28" s="956">
        <v>663</v>
      </c>
      <c r="O28" s="957">
        <v>96.647230320699705</v>
      </c>
      <c r="P28" s="932"/>
      <c r="Q28" s="956">
        <v>477</v>
      </c>
      <c r="R28" s="957">
        <v>25.867678958785252</v>
      </c>
      <c r="S28" s="956">
        <v>457</v>
      </c>
      <c r="T28" s="957">
        <f t="shared" si="2"/>
        <v>95.807127882599588</v>
      </c>
    </row>
    <row r="29" spans="1:20" s="319" customFormat="1" ht="18" customHeight="1" x14ac:dyDescent="0.2">
      <c r="B29" s="1291" t="s">
        <v>0</v>
      </c>
      <c r="C29" s="1284"/>
      <c r="D29" s="1292">
        <f>SUM(D11:D28)</f>
        <v>598483</v>
      </c>
      <c r="E29" s="1293">
        <f t="shared" si="1"/>
        <v>100</v>
      </c>
      <c r="F29" s="1284"/>
      <c r="G29" s="1292">
        <f>SUM(G11:G28)</f>
        <v>155444</v>
      </c>
      <c r="H29" s="1293">
        <f>G29/$D29*100</f>
        <v>25.973001739397777</v>
      </c>
      <c r="I29" s="1292">
        <f>SUM(I11:I28)</f>
        <v>100204</v>
      </c>
      <c r="J29" s="1293">
        <f>I29/G29*100</f>
        <v>64.463086384807383</v>
      </c>
      <c r="K29" s="1284"/>
      <c r="L29" s="1292">
        <f>SUM(L11:L28)</f>
        <v>229116</v>
      </c>
      <c r="M29" s="1293">
        <f>L29/$D29*100</f>
        <v>38.282791658242587</v>
      </c>
      <c r="N29" s="1292">
        <f>SUM(N11:N28)</f>
        <v>149548</v>
      </c>
      <c r="O29" s="1293">
        <f>N29/L29*100</f>
        <v>65.271740079261164</v>
      </c>
      <c r="P29" s="1284"/>
      <c r="Q29" s="1292">
        <f>SUM(Q11:Q28)</f>
        <v>213923</v>
      </c>
      <c r="R29" s="1293">
        <f>Q29/$D29*100</f>
        <v>35.744206602359633</v>
      </c>
      <c r="S29" s="1292">
        <f>SUM(S11:S28)</f>
        <v>144511</v>
      </c>
      <c r="T29" s="1293">
        <f>S29/Q29*100</f>
        <v>67.552811058184489</v>
      </c>
    </row>
    <row r="30" spans="1:20" s="328" customFormat="1" ht="6.75" customHeight="1" x14ac:dyDescent="0.2">
      <c r="B30" s="1601"/>
      <c r="C30" s="1601"/>
      <c r="D30" s="1601"/>
      <c r="E30" s="1601"/>
      <c r="F30" s="781"/>
    </row>
    <row r="31" spans="1:20" x14ac:dyDescent="0.25">
      <c r="B31" s="1602"/>
      <c r="C31" s="1602"/>
      <c r="D31" s="1602"/>
      <c r="E31" s="1602"/>
      <c r="F31" s="1602"/>
      <c r="G31" s="1602"/>
      <c r="H31" s="1602"/>
      <c r="I31" s="1602"/>
      <c r="J31" s="1602"/>
      <c r="K31" s="1602"/>
      <c r="L31" s="1602"/>
      <c r="M31" s="1602"/>
      <c r="N31" s="1602"/>
      <c r="O31" s="1602"/>
      <c r="P31" s="1602"/>
      <c r="Q31" s="1602"/>
      <c r="R31" s="1602"/>
    </row>
    <row r="32" spans="1:20" x14ac:dyDescent="0.25">
      <c r="G32" s="937"/>
      <c r="L32" s="937"/>
    </row>
    <row r="33" spans="2:12" x14ac:dyDescent="0.25">
      <c r="B33" s="937"/>
      <c r="L33" s="937"/>
    </row>
  </sheetData>
  <mergeCells count="17">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 ref="S8:T8"/>
    <mergeCell ref="B4:T4"/>
  </mergeCells>
  <printOptions horizontalCentered="1"/>
  <pageMargins left="0" right="0" top="0.43307086614173229" bottom="0.43307086614173229" header="0" footer="0"/>
  <pageSetup paperSize="9" scale="96"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65">
    <pageSetUpPr fitToPage="1"/>
  </sheetPr>
  <dimension ref="A1:V33"/>
  <sheetViews>
    <sheetView zoomScaleNormal="100" workbookViewId="0"/>
  </sheetViews>
  <sheetFormatPr baseColWidth="10" defaultColWidth="11.42578125" defaultRowHeight="15" x14ac:dyDescent="0.25"/>
  <cols>
    <col min="1" max="1" width="1" style="750" customWidth="1"/>
    <col min="2" max="2" width="30.28515625" style="750" customWidth="1"/>
    <col min="3" max="3" width="0.85546875" style="750" customWidth="1"/>
    <col min="4" max="4" width="10.140625" style="750" customWidth="1"/>
    <col min="5" max="5" width="8.140625" style="750" customWidth="1"/>
    <col min="6" max="6" width="0.85546875" style="750" customWidth="1"/>
    <col min="7" max="7" width="10" style="750" customWidth="1"/>
    <col min="8" max="8" width="7.140625" style="750" customWidth="1"/>
    <col min="9" max="10" width="8" style="750" customWidth="1"/>
    <col min="11" max="11" width="0.7109375" style="750" customWidth="1"/>
    <col min="12" max="12" width="10.140625" style="750" customWidth="1"/>
    <col min="13" max="15" width="8" style="750" customWidth="1"/>
    <col min="16" max="16" width="0.5703125" style="750" customWidth="1"/>
    <col min="17" max="17" width="9" style="750" customWidth="1"/>
    <col min="18" max="18" width="7.42578125" style="750" customWidth="1"/>
    <col min="19" max="19" width="8" style="750" customWidth="1"/>
    <col min="20" max="20" width="8.85546875" style="750" customWidth="1"/>
    <col min="21" max="21" width="7.5703125" style="750" customWidth="1"/>
    <col min="22" max="22" width="8.28515625" style="750" customWidth="1"/>
    <col min="23" max="23" width="8.85546875" style="750" customWidth="1"/>
    <col min="24" max="16384" width="11.42578125" style="750"/>
  </cols>
  <sheetData>
    <row r="1" spans="1:22" ht="9.75" customHeight="1" x14ac:dyDescent="0.25">
      <c r="B1" s="750" t="s">
        <v>65</v>
      </c>
    </row>
    <row r="2" spans="1:22" s="343" customFormat="1" ht="49.5" customHeight="1" x14ac:dyDescent="0.25">
      <c r="B2" s="1376"/>
      <c r="C2" s="1376"/>
      <c r="D2" s="1376"/>
      <c r="E2" s="1376"/>
      <c r="F2" s="344"/>
      <c r="G2" s="1590"/>
      <c r="H2" s="1590"/>
      <c r="I2" s="1590"/>
      <c r="J2" s="1590"/>
      <c r="K2" s="1590"/>
      <c r="L2" s="1590"/>
      <c r="M2" s="1590"/>
      <c r="N2" s="1590"/>
      <c r="O2" s="1590"/>
      <c r="P2" s="1590"/>
      <c r="Q2" s="1590"/>
      <c r="R2" s="1590"/>
      <c r="T2" s="344"/>
    </row>
    <row r="3" spans="1:22" s="343" customFormat="1" ht="3" customHeight="1" x14ac:dyDescent="0.25">
      <c r="B3" s="344"/>
      <c r="C3" s="344"/>
      <c r="D3" s="344"/>
      <c r="E3" s="344"/>
      <c r="F3" s="344"/>
      <c r="L3" s="344"/>
      <c r="Q3" s="344"/>
      <c r="T3" s="344"/>
    </row>
    <row r="4" spans="1:22" s="345" customFormat="1" ht="15" customHeight="1" x14ac:dyDescent="0.2">
      <c r="B4" s="1414" t="s">
        <v>431</v>
      </c>
      <c r="C4" s="1414"/>
      <c r="D4" s="1414"/>
      <c r="E4" s="1414"/>
      <c r="F4" s="1414"/>
      <c r="G4" s="1414"/>
      <c r="H4" s="1414"/>
      <c r="I4" s="1414"/>
      <c r="J4" s="1414"/>
      <c r="K4" s="1414"/>
      <c r="L4" s="1414"/>
      <c r="M4" s="1414"/>
      <c r="N4" s="1414"/>
      <c r="O4" s="1414"/>
      <c r="P4" s="1414"/>
      <c r="Q4" s="1414"/>
      <c r="R4" s="1414"/>
      <c r="S4" s="1414"/>
      <c r="T4" s="1414"/>
      <c r="U4" s="926"/>
    </row>
    <row r="5" spans="1:22" s="345" customFormat="1" ht="15" customHeight="1" x14ac:dyDescent="0.2">
      <c r="B5" s="1415" t="str">
        <f>porsaad!$B$6</f>
        <v>Situación a 31 de julio de 2024</v>
      </c>
      <c r="C5" s="1415"/>
      <c r="D5" s="1415"/>
      <c r="E5" s="1415"/>
      <c r="F5" s="1415"/>
      <c r="G5" s="1415"/>
      <c r="H5" s="1415"/>
      <c r="I5" s="1415"/>
      <c r="J5" s="1415"/>
      <c r="K5" s="1415"/>
      <c r="L5" s="1415"/>
      <c r="M5" s="1415"/>
      <c r="N5" s="1415"/>
      <c r="O5" s="1415"/>
      <c r="P5" s="1415"/>
      <c r="Q5" s="1415"/>
      <c r="R5" s="1415"/>
      <c r="S5" s="1415"/>
      <c r="T5" s="1415"/>
      <c r="U5" s="927"/>
      <c r="V5" s="877"/>
    </row>
    <row r="6" spans="1:22" s="345" customFormat="1" ht="4.5" customHeight="1" x14ac:dyDescent="0.2"/>
    <row r="7" spans="1:22" s="322" customFormat="1" ht="15" customHeight="1" x14ac:dyDescent="0.2">
      <c r="A7" s="316"/>
      <c r="B7" s="1591" t="s">
        <v>12</v>
      </c>
      <c r="C7" s="922"/>
      <c r="D7" s="1603" t="s">
        <v>65</v>
      </c>
      <c r="E7" s="1596"/>
      <c r="F7" s="922"/>
      <c r="G7" s="1605" t="s">
        <v>31</v>
      </c>
      <c r="H7" s="1606"/>
      <c r="I7" s="1606"/>
      <c r="J7" s="1607"/>
      <c r="K7" s="923"/>
      <c r="L7" s="1605" t="s">
        <v>49</v>
      </c>
      <c r="M7" s="1606"/>
      <c r="N7" s="1606"/>
      <c r="O7" s="1607"/>
      <c r="P7" s="923"/>
      <c r="Q7" s="1605" t="s">
        <v>50</v>
      </c>
      <c r="R7" s="1606"/>
      <c r="S7" s="1606"/>
      <c r="T7" s="1607"/>
    </row>
    <row r="8" spans="1:22" s="322" customFormat="1" ht="35.25" customHeight="1" x14ac:dyDescent="0.2">
      <c r="A8" s="316"/>
      <c r="B8" s="1592"/>
      <c r="C8" s="922"/>
      <c r="D8" s="1604"/>
      <c r="E8" s="1599"/>
      <c r="F8" s="922"/>
      <c r="G8" s="1608" t="s">
        <v>69</v>
      </c>
      <c r="H8" s="1609"/>
      <c r="I8" s="1610" t="s">
        <v>287</v>
      </c>
      <c r="J8" s="1611"/>
      <c r="K8" s="959"/>
      <c r="L8" s="1612" t="s">
        <v>69</v>
      </c>
      <c r="M8" s="1613"/>
      <c r="N8" s="1610" t="s">
        <v>287</v>
      </c>
      <c r="O8" s="1611"/>
      <c r="P8" s="959"/>
      <c r="Q8" s="1612" t="s">
        <v>69</v>
      </c>
      <c r="R8" s="1613"/>
      <c r="S8" s="1610" t="s">
        <v>287</v>
      </c>
      <c r="T8" s="1611"/>
    </row>
    <row r="9" spans="1:22" s="322" customFormat="1" ht="29.25" customHeight="1" x14ac:dyDescent="0.2">
      <c r="A9" s="316"/>
      <c r="B9" s="1593"/>
      <c r="C9" s="941"/>
      <c r="D9" s="958" t="s">
        <v>9</v>
      </c>
      <c r="E9" s="938" t="s">
        <v>10</v>
      </c>
      <c r="F9" s="941"/>
      <c r="G9" s="946" t="s">
        <v>9</v>
      </c>
      <c r="H9" s="947" t="s">
        <v>71</v>
      </c>
      <c r="I9" s="958" t="s">
        <v>9</v>
      </c>
      <c r="J9" s="960" t="s">
        <v>130</v>
      </c>
      <c r="K9" s="941"/>
      <c r="L9" s="939" t="s">
        <v>9</v>
      </c>
      <c r="M9" s="940" t="s">
        <v>71</v>
      </c>
      <c r="N9" s="958" t="s">
        <v>9</v>
      </c>
      <c r="O9" s="960" t="s">
        <v>130</v>
      </c>
      <c r="P9" s="941"/>
      <c r="Q9" s="939" t="s">
        <v>9</v>
      </c>
      <c r="R9" s="940" t="s">
        <v>71</v>
      </c>
      <c r="S9" s="944" t="s">
        <v>9</v>
      </c>
      <c r="T9" s="960" t="s">
        <v>130</v>
      </c>
    </row>
    <row r="10" spans="1:22" s="322" customFormat="1" ht="6" customHeight="1" x14ac:dyDescent="0.2">
      <c r="A10" s="316"/>
      <c r="B10" s="925"/>
      <c r="C10" s="925"/>
      <c r="D10" s="925"/>
      <c r="E10" s="925"/>
      <c r="F10" s="925"/>
      <c r="G10" s="925"/>
      <c r="H10" s="925"/>
      <c r="I10" s="925"/>
      <c r="J10" s="925"/>
      <c r="K10" s="925"/>
      <c r="L10" s="925"/>
      <c r="M10" s="925"/>
      <c r="N10" s="925"/>
      <c r="O10" s="925"/>
      <c r="P10" s="925"/>
      <c r="Q10" s="925"/>
      <c r="R10" s="925"/>
    </row>
    <row r="11" spans="1:22" s="331" customFormat="1" ht="18" customHeight="1" x14ac:dyDescent="0.2">
      <c r="A11" s="330"/>
      <c r="B11" s="928" t="s">
        <v>8</v>
      </c>
      <c r="C11" s="932"/>
      <c r="D11" s="929">
        <f>G11+L11+Q11</f>
        <v>12</v>
      </c>
      <c r="E11" s="930">
        <f>D11/D$29*100</f>
        <v>0.11235955056179776</v>
      </c>
      <c r="F11" s="932"/>
      <c r="G11" s="929">
        <v>8</v>
      </c>
      <c r="H11" s="930">
        <v>66.666666666666657</v>
      </c>
      <c r="I11" s="929">
        <v>7</v>
      </c>
      <c r="J11" s="930">
        <v>87.5</v>
      </c>
      <c r="K11" s="932"/>
      <c r="L11" s="929">
        <v>4</v>
      </c>
      <c r="M11" s="930">
        <v>33.333333333333329</v>
      </c>
      <c r="N11" s="929">
        <v>4</v>
      </c>
      <c r="O11" s="930">
        <v>100</v>
      </c>
      <c r="P11" s="932"/>
      <c r="Q11" s="929">
        <v>0</v>
      </c>
      <c r="R11" s="930">
        <v>0</v>
      </c>
      <c r="S11" s="929">
        <v>0</v>
      </c>
      <c r="T11" s="930" t="str">
        <f>IFERROR(S11/Q11*100,"-")</f>
        <v>-</v>
      </c>
    </row>
    <row r="12" spans="1:22" s="331" customFormat="1" ht="18" customHeight="1" x14ac:dyDescent="0.2">
      <c r="A12" s="330"/>
      <c r="B12" s="933" t="s">
        <v>7</v>
      </c>
      <c r="C12" s="932"/>
      <c r="D12" s="934">
        <f t="shared" ref="D12:D28" si="0">G12+L12+Q12</f>
        <v>0</v>
      </c>
      <c r="E12" s="935">
        <f t="shared" ref="E12:E29" si="1">D12/D$29*100</f>
        <v>0</v>
      </c>
      <c r="F12" s="932"/>
      <c r="G12" s="934">
        <v>0</v>
      </c>
      <c r="H12" s="935" t="s">
        <v>364</v>
      </c>
      <c r="I12" s="934">
        <v>0</v>
      </c>
      <c r="J12" s="935" t="s">
        <v>364</v>
      </c>
      <c r="K12" s="932"/>
      <c r="L12" s="934">
        <v>0</v>
      </c>
      <c r="M12" s="935" t="s">
        <v>364</v>
      </c>
      <c r="N12" s="934">
        <v>0</v>
      </c>
      <c r="O12" s="935" t="s">
        <v>364</v>
      </c>
      <c r="P12" s="932"/>
      <c r="Q12" s="934">
        <v>0</v>
      </c>
      <c r="R12" s="935" t="s">
        <v>364</v>
      </c>
      <c r="S12" s="934">
        <v>0</v>
      </c>
      <c r="T12" s="935" t="str">
        <f t="shared" ref="T12:T28" si="2">IFERROR(S12/Q12*100,"-")</f>
        <v>-</v>
      </c>
    </row>
    <row r="13" spans="1:22" s="331" customFormat="1" ht="18" customHeight="1" x14ac:dyDescent="0.2">
      <c r="A13" s="330"/>
      <c r="B13" s="933" t="s">
        <v>37</v>
      </c>
      <c r="C13" s="932"/>
      <c r="D13" s="934">
        <f t="shared" si="0"/>
        <v>23</v>
      </c>
      <c r="E13" s="935">
        <f t="shared" si="1"/>
        <v>0.21535580524344569</v>
      </c>
      <c r="F13" s="932"/>
      <c r="G13" s="934">
        <v>11</v>
      </c>
      <c r="H13" s="935">
        <v>47.826086956521742</v>
      </c>
      <c r="I13" s="934">
        <v>10</v>
      </c>
      <c r="J13" s="935">
        <v>90.909090909090907</v>
      </c>
      <c r="K13" s="932"/>
      <c r="L13" s="934">
        <v>4</v>
      </c>
      <c r="M13" s="935">
        <v>17.391304347826086</v>
      </c>
      <c r="N13" s="934">
        <v>3</v>
      </c>
      <c r="O13" s="935">
        <v>75</v>
      </c>
      <c r="P13" s="932"/>
      <c r="Q13" s="934">
        <v>8</v>
      </c>
      <c r="R13" s="935">
        <v>34.782608695652172</v>
      </c>
      <c r="S13" s="934">
        <v>8</v>
      </c>
      <c r="T13" s="935">
        <f t="shared" si="2"/>
        <v>100</v>
      </c>
    </row>
    <row r="14" spans="1:22" s="331" customFormat="1" ht="18" customHeight="1" x14ac:dyDescent="0.2">
      <c r="A14" s="330"/>
      <c r="B14" s="933" t="s">
        <v>38</v>
      </c>
      <c r="C14" s="932"/>
      <c r="D14" s="934">
        <f t="shared" si="0"/>
        <v>0</v>
      </c>
      <c r="E14" s="935">
        <f t="shared" si="1"/>
        <v>0</v>
      </c>
      <c r="F14" s="932"/>
      <c r="G14" s="934">
        <v>0</v>
      </c>
      <c r="H14" s="935" t="s">
        <v>364</v>
      </c>
      <c r="I14" s="934">
        <v>0</v>
      </c>
      <c r="J14" s="935" t="s">
        <v>364</v>
      </c>
      <c r="K14" s="932"/>
      <c r="L14" s="934">
        <v>0</v>
      </c>
      <c r="M14" s="935" t="s">
        <v>364</v>
      </c>
      <c r="N14" s="934">
        <v>0</v>
      </c>
      <c r="O14" s="935" t="s">
        <v>364</v>
      </c>
      <c r="P14" s="932"/>
      <c r="Q14" s="934">
        <v>0</v>
      </c>
      <c r="R14" s="935" t="s">
        <v>364</v>
      </c>
      <c r="S14" s="934">
        <v>0</v>
      </c>
      <c r="T14" s="935" t="str">
        <f t="shared" si="2"/>
        <v>-</v>
      </c>
    </row>
    <row r="15" spans="1:22" s="331" customFormat="1" ht="18" customHeight="1" x14ac:dyDescent="0.2">
      <c r="A15" s="330"/>
      <c r="B15" s="933" t="s">
        <v>6</v>
      </c>
      <c r="C15" s="932"/>
      <c r="D15" s="934">
        <f t="shared" si="0"/>
        <v>0</v>
      </c>
      <c r="E15" s="935">
        <f t="shared" si="1"/>
        <v>0</v>
      </c>
      <c r="F15" s="932"/>
      <c r="G15" s="934">
        <v>0</v>
      </c>
      <c r="H15" s="935" t="s">
        <v>364</v>
      </c>
      <c r="I15" s="934">
        <v>0</v>
      </c>
      <c r="J15" s="935" t="s">
        <v>364</v>
      </c>
      <c r="K15" s="932"/>
      <c r="L15" s="934">
        <v>0</v>
      </c>
      <c r="M15" s="935" t="s">
        <v>364</v>
      </c>
      <c r="N15" s="934">
        <v>0</v>
      </c>
      <c r="O15" s="935" t="s">
        <v>364</v>
      </c>
      <c r="P15" s="932"/>
      <c r="Q15" s="934">
        <v>0</v>
      </c>
      <c r="R15" s="935" t="s">
        <v>364</v>
      </c>
      <c r="S15" s="934">
        <v>0</v>
      </c>
      <c r="T15" s="935" t="str">
        <f t="shared" si="2"/>
        <v>-</v>
      </c>
    </row>
    <row r="16" spans="1:22" s="331" customFormat="1" ht="18" customHeight="1" x14ac:dyDescent="0.2">
      <c r="A16" s="330"/>
      <c r="B16" s="933" t="s">
        <v>5</v>
      </c>
      <c r="C16" s="932"/>
      <c r="D16" s="934">
        <f t="shared" si="0"/>
        <v>0</v>
      </c>
      <c r="E16" s="935">
        <f t="shared" si="1"/>
        <v>0</v>
      </c>
      <c r="F16" s="932"/>
      <c r="G16" s="934">
        <v>0</v>
      </c>
      <c r="H16" s="935" t="s">
        <v>364</v>
      </c>
      <c r="I16" s="934">
        <v>0</v>
      </c>
      <c r="J16" s="935" t="s">
        <v>364</v>
      </c>
      <c r="K16" s="932"/>
      <c r="L16" s="934">
        <v>0</v>
      </c>
      <c r="M16" s="935" t="s">
        <v>364</v>
      </c>
      <c r="N16" s="934">
        <v>0</v>
      </c>
      <c r="O16" s="935" t="s">
        <v>364</v>
      </c>
      <c r="P16" s="932"/>
      <c r="Q16" s="934">
        <v>0</v>
      </c>
      <c r="R16" s="935" t="s">
        <v>364</v>
      </c>
      <c r="S16" s="934">
        <v>0</v>
      </c>
      <c r="T16" s="935" t="str">
        <f t="shared" si="2"/>
        <v>-</v>
      </c>
    </row>
    <row r="17" spans="1:20" s="331" customFormat="1" ht="18" customHeight="1" x14ac:dyDescent="0.2">
      <c r="A17" s="330"/>
      <c r="B17" s="933" t="s">
        <v>4</v>
      </c>
      <c r="C17" s="932"/>
      <c r="D17" s="934">
        <f t="shared" si="0"/>
        <v>2490</v>
      </c>
      <c r="E17" s="935">
        <f t="shared" si="1"/>
        <v>23.314606741573034</v>
      </c>
      <c r="F17" s="932"/>
      <c r="G17" s="934">
        <v>597</v>
      </c>
      <c r="H17" s="935">
        <v>23.975903614457831</v>
      </c>
      <c r="I17" s="934">
        <v>501</v>
      </c>
      <c r="J17" s="935">
        <v>83.91959798994975</v>
      </c>
      <c r="K17" s="932"/>
      <c r="L17" s="934">
        <v>840</v>
      </c>
      <c r="M17" s="935">
        <v>33.734939759036145</v>
      </c>
      <c r="N17" s="934">
        <v>639</v>
      </c>
      <c r="O17" s="935">
        <v>76.071428571428569</v>
      </c>
      <c r="P17" s="932"/>
      <c r="Q17" s="934">
        <v>1053</v>
      </c>
      <c r="R17" s="935">
        <v>42.289156626506028</v>
      </c>
      <c r="S17" s="934">
        <v>801</v>
      </c>
      <c r="T17" s="935">
        <f t="shared" si="2"/>
        <v>76.068376068376068</v>
      </c>
    </row>
    <row r="18" spans="1:20" s="331" customFormat="1" ht="18" customHeight="1" x14ac:dyDescent="0.2">
      <c r="A18" s="330"/>
      <c r="B18" s="933" t="s">
        <v>40</v>
      </c>
      <c r="C18" s="932"/>
      <c r="D18" s="934">
        <f t="shared" si="0"/>
        <v>21</v>
      </c>
      <c r="E18" s="935">
        <f t="shared" si="1"/>
        <v>0.19662921348314608</v>
      </c>
      <c r="F18" s="932"/>
      <c r="G18" s="934">
        <v>15</v>
      </c>
      <c r="H18" s="935">
        <v>71.428571428571431</v>
      </c>
      <c r="I18" s="934">
        <v>11</v>
      </c>
      <c r="J18" s="935">
        <v>73.333333333333329</v>
      </c>
      <c r="K18" s="932"/>
      <c r="L18" s="934">
        <v>3</v>
      </c>
      <c r="M18" s="935">
        <v>14.285714285714285</v>
      </c>
      <c r="N18" s="934">
        <v>2</v>
      </c>
      <c r="O18" s="935">
        <v>66.666666666666657</v>
      </c>
      <c r="P18" s="932"/>
      <c r="Q18" s="934">
        <v>3</v>
      </c>
      <c r="R18" s="935">
        <v>14.285714285714285</v>
      </c>
      <c r="S18" s="934">
        <v>2</v>
      </c>
      <c r="T18" s="935">
        <f t="shared" si="2"/>
        <v>66.666666666666657</v>
      </c>
    </row>
    <row r="19" spans="1:20" s="331" customFormat="1" ht="18" customHeight="1" x14ac:dyDescent="0.2">
      <c r="A19" s="330"/>
      <c r="B19" s="933" t="s">
        <v>41</v>
      </c>
      <c r="C19" s="932"/>
      <c r="D19" s="934">
        <f t="shared" si="0"/>
        <v>88</v>
      </c>
      <c r="E19" s="935">
        <f t="shared" si="1"/>
        <v>0.82397003745318353</v>
      </c>
      <c r="F19" s="932"/>
      <c r="G19" s="934">
        <v>64</v>
      </c>
      <c r="H19" s="935">
        <v>72.727272727272734</v>
      </c>
      <c r="I19" s="934">
        <v>58</v>
      </c>
      <c r="J19" s="935">
        <v>90.625</v>
      </c>
      <c r="K19" s="932"/>
      <c r="L19" s="934">
        <v>18</v>
      </c>
      <c r="M19" s="935">
        <v>20.454545454545457</v>
      </c>
      <c r="N19" s="934">
        <v>18</v>
      </c>
      <c r="O19" s="935">
        <v>100</v>
      </c>
      <c r="P19" s="932"/>
      <c r="Q19" s="934">
        <v>6</v>
      </c>
      <c r="R19" s="935">
        <v>6.8181818181818175</v>
      </c>
      <c r="S19" s="934">
        <v>6</v>
      </c>
      <c r="T19" s="935">
        <f t="shared" si="2"/>
        <v>100</v>
      </c>
    </row>
    <row r="20" spans="1:20" s="331" customFormat="1" ht="18" customHeight="1" x14ac:dyDescent="0.2">
      <c r="A20" s="330"/>
      <c r="B20" s="933" t="s">
        <v>3</v>
      </c>
      <c r="C20" s="932"/>
      <c r="D20" s="934">
        <f t="shared" si="0"/>
        <v>658</v>
      </c>
      <c r="E20" s="935">
        <f t="shared" si="1"/>
        <v>6.1610486891385774</v>
      </c>
      <c r="F20" s="932"/>
      <c r="G20" s="934">
        <v>241</v>
      </c>
      <c r="H20" s="935">
        <v>36.626139817629181</v>
      </c>
      <c r="I20" s="934">
        <v>159</v>
      </c>
      <c r="J20" s="935">
        <v>65.975103734439827</v>
      </c>
      <c r="K20" s="932"/>
      <c r="L20" s="934">
        <v>296</v>
      </c>
      <c r="M20" s="935">
        <v>44.984802431610944</v>
      </c>
      <c r="N20" s="934">
        <v>230</v>
      </c>
      <c r="O20" s="935">
        <v>77.702702702702695</v>
      </c>
      <c r="P20" s="932"/>
      <c r="Q20" s="934">
        <v>121</v>
      </c>
      <c r="R20" s="935">
        <v>18.389057750759878</v>
      </c>
      <c r="S20" s="934">
        <v>94</v>
      </c>
      <c r="T20" s="935">
        <f t="shared" si="2"/>
        <v>77.685950413223139</v>
      </c>
    </row>
    <row r="21" spans="1:20" s="331" customFormat="1" ht="18" customHeight="1" x14ac:dyDescent="0.2">
      <c r="A21" s="330"/>
      <c r="B21" s="933" t="s">
        <v>2</v>
      </c>
      <c r="C21" s="932"/>
      <c r="D21" s="934">
        <f t="shared" si="0"/>
        <v>0</v>
      </c>
      <c r="E21" s="935">
        <f t="shared" si="1"/>
        <v>0</v>
      </c>
      <c r="F21" s="932"/>
      <c r="G21" s="934">
        <v>0</v>
      </c>
      <c r="H21" s="935" t="s">
        <v>364</v>
      </c>
      <c r="I21" s="934">
        <v>0</v>
      </c>
      <c r="J21" s="935" t="s">
        <v>364</v>
      </c>
      <c r="K21" s="932"/>
      <c r="L21" s="934">
        <v>0</v>
      </c>
      <c r="M21" s="935" t="s">
        <v>364</v>
      </c>
      <c r="N21" s="934">
        <v>0</v>
      </c>
      <c r="O21" s="935" t="s">
        <v>364</v>
      </c>
      <c r="P21" s="932"/>
      <c r="Q21" s="934">
        <v>0</v>
      </c>
      <c r="R21" s="935" t="s">
        <v>364</v>
      </c>
      <c r="S21" s="934">
        <v>0</v>
      </c>
      <c r="T21" s="935" t="str">
        <f t="shared" si="2"/>
        <v>-</v>
      </c>
    </row>
    <row r="22" spans="1:20" s="331" customFormat="1" ht="18" customHeight="1" x14ac:dyDescent="0.2">
      <c r="A22" s="330"/>
      <c r="B22" s="933" t="s">
        <v>35</v>
      </c>
      <c r="C22" s="932"/>
      <c r="D22" s="934">
        <f t="shared" si="0"/>
        <v>134</v>
      </c>
      <c r="E22" s="935">
        <f t="shared" si="1"/>
        <v>1.2546816479400749</v>
      </c>
      <c r="F22" s="932"/>
      <c r="G22" s="934">
        <v>84</v>
      </c>
      <c r="H22" s="935">
        <v>62.68656716417911</v>
      </c>
      <c r="I22" s="934">
        <v>77</v>
      </c>
      <c r="J22" s="935">
        <v>91.666666666666657</v>
      </c>
      <c r="K22" s="932"/>
      <c r="L22" s="934">
        <v>47</v>
      </c>
      <c r="M22" s="935">
        <v>35.074626865671647</v>
      </c>
      <c r="N22" s="934">
        <v>43</v>
      </c>
      <c r="O22" s="935">
        <v>91.489361702127653</v>
      </c>
      <c r="P22" s="932"/>
      <c r="Q22" s="934">
        <v>3</v>
      </c>
      <c r="R22" s="935">
        <v>2.2388059701492535</v>
      </c>
      <c r="S22" s="934">
        <v>3</v>
      </c>
      <c r="T22" s="935">
        <f t="shared" si="2"/>
        <v>100</v>
      </c>
    </row>
    <row r="23" spans="1:20" s="331" customFormat="1" ht="18" customHeight="1" x14ac:dyDescent="0.2">
      <c r="A23" s="330"/>
      <c r="B23" s="933" t="s">
        <v>42</v>
      </c>
      <c r="C23" s="932"/>
      <c r="D23" s="934">
        <f t="shared" si="0"/>
        <v>82</v>
      </c>
      <c r="E23" s="935">
        <f t="shared" si="1"/>
        <v>0.76779026217228463</v>
      </c>
      <c r="F23" s="932"/>
      <c r="G23" s="934">
        <v>66</v>
      </c>
      <c r="H23" s="935">
        <v>80.487804878048792</v>
      </c>
      <c r="I23" s="934">
        <v>56</v>
      </c>
      <c r="J23" s="935">
        <v>84.848484848484844</v>
      </c>
      <c r="K23" s="932"/>
      <c r="L23" s="934">
        <v>16</v>
      </c>
      <c r="M23" s="935">
        <v>19.512195121951219</v>
      </c>
      <c r="N23" s="934">
        <v>15</v>
      </c>
      <c r="O23" s="935">
        <v>93.75</v>
      </c>
      <c r="P23" s="932"/>
      <c r="Q23" s="934">
        <v>0</v>
      </c>
      <c r="R23" s="935">
        <v>0</v>
      </c>
      <c r="S23" s="934">
        <v>0</v>
      </c>
      <c r="T23" s="935" t="str">
        <f t="shared" si="2"/>
        <v>-</v>
      </c>
    </row>
    <row r="24" spans="1:20" s="331" customFormat="1" ht="18" customHeight="1" x14ac:dyDescent="0.2">
      <c r="A24" s="330">
        <v>47094</v>
      </c>
      <c r="B24" s="933" t="s">
        <v>43</v>
      </c>
      <c r="C24" s="932"/>
      <c r="D24" s="934">
        <f t="shared" si="0"/>
        <v>3</v>
      </c>
      <c r="E24" s="935">
        <f t="shared" si="1"/>
        <v>2.8089887640449441E-2</v>
      </c>
      <c r="F24" s="932"/>
      <c r="G24" s="934">
        <v>2</v>
      </c>
      <c r="H24" s="935">
        <v>66.666666666666657</v>
      </c>
      <c r="I24" s="934">
        <v>1</v>
      </c>
      <c r="J24" s="935">
        <v>50</v>
      </c>
      <c r="K24" s="932"/>
      <c r="L24" s="934">
        <v>0</v>
      </c>
      <c r="M24" s="935">
        <v>0</v>
      </c>
      <c r="N24" s="934">
        <v>0</v>
      </c>
      <c r="O24" s="935" t="s">
        <v>364</v>
      </c>
      <c r="P24" s="932"/>
      <c r="Q24" s="934">
        <v>1</v>
      </c>
      <c r="R24" s="935">
        <v>33.333333333333329</v>
      </c>
      <c r="S24" s="934">
        <v>1</v>
      </c>
      <c r="T24" s="935">
        <f t="shared" si="2"/>
        <v>100</v>
      </c>
    </row>
    <row r="25" spans="1:20" s="331" customFormat="1" ht="18" customHeight="1" x14ac:dyDescent="0.2">
      <c r="B25" s="933" t="s">
        <v>44</v>
      </c>
      <c r="C25" s="932"/>
      <c r="D25" s="934">
        <f t="shared" si="0"/>
        <v>38</v>
      </c>
      <c r="E25" s="935">
        <f t="shared" si="1"/>
        <v>0.35580524344569286</v>
      </c>
      <c r="F25" s="932"/>
      <c r="G25" s="934">
        <v>11</v>
      </c>
      <c r="H25" s="935">
        <v>28.947368421052634</v>
      </c>
      <c r="I25" s="934">
        <v>8</v>
      </c>
      <c r="J25" s="935">
        <v>72.727272727272734</v>
      </c>
      <c r="K25" s="932"/>
      <c r="L25" s="934">
        <v>16</v>
      </c>
      <c r="M25" s="935">
        <v>42.105263157894733</v>
      </c>
      <c r="N25" s="934">
        <v>9</v>
      </c>
      <c r="O25" s="935">
        <v>56.25</v>
      </c>
      <c r="P25" s="932"/>
      <c r="Q25" s="934">
        <v>11</v>
      </c>
      <c r="R25" s="935">
        <v>28.947368421052634</v>
      </c>
      <c r="S25" s="934">
        <v>4</v>
      </c>
      <c r="T25" s="935">
        <f t="shared" si="2"/>
        <v>36.363636363636367</v>
      </c>
    </row>
    <row r="26" spans="1:20" s="331" customFormat="1" ht="18" customHeight="1" x14ac:dyDescent="0.2">
      <c r="B26" s="933" t="s">
        <v>45</v>
      </c>
      <c r="C26" s="932"/>
      <c r="D26" s="934">
        <f t="shared" si="0"/>
        <v>7131</v>
      </c>
      <c r="E26" s="935">
        <f t="shared" si="1"/>
        <v>66.769662921348313</v>
      </c>
      <c r="F26" s="932"/>
      <c r="G26" s="934">
        <v>2062</v>
      </c>
      <c r="H26" s="935">
        <v>28.916000560931142</v>
      </c>
      <c r="I26" s="934">
        <v>865</v>
      </c>
      <c r="J26" s="935">
        <v>41.949563530552865</v>
      </c>
      <c r="K26" s="932"/>
      <c r="L26" s="934">
        <v>2535</v>
      </c>
      <c r="M26" s="935">
        <v>35.549011358855701</v>
      </c>
      <c r="N26" s="934">
        <v>853</v>
      </c>
      <c r="O26" s="935">
        <v>33.64891518737673</v>
      </c>
      <c r="P26" s="932"/>
      <c r="Q26" s="934">
        <v>2534</v>
      </c>
      <c r="R26" s="935">
        <v>35.534988080213154</v>
      </c>
      <c r="S26" s="934">
        <v>973</v>
      </c>
      <c r="T26" s="935">
        <f t="shared" si="2"/>
        <v>38.39779005524862</v>
      </c>
    </row>
    <row r="27" spans="1:20" s="331" customFormat="1" ht="18" customHeight="1" x14ac:dyDescent="0.2">
      <c r="B27" s="933" t="s">
        <v>46</v>
      </c>
      <c r="C27" s="932"/>
      <c r="D27" s="934">
        <f t="shared" si="0"/>
        <v>0</v>
      </c>
      <c r="E27" s="935">
        <f t="shared" si="1"/>
        <v>0</v>
      </c>
      <c r="F27" s="932"/>
      <c r="G27" s="934">
        <v>0</v>
      </c>
      <c r="H27" s="935" t="s">
        <v>364</v>
      </c>
      <c r="I27" s="934">
        <v>0</v>
      </c>
      <c r="J27" s="935" t="s">
        <v>364</v>
      </c>
      <c r="K27" s="932"/>
      <c r="L27" s="934">
        <v>0</v>
      </c>
      <c r="M27" s="935" t="s">
        <v>364</v>
      </c>
      <c r="N27" s="934">
        <v>0</v>
      </c>
      <c r="O27" s="935" t="s">
        <v>364</v>
      </c>
      <c r="P27" s="932"/>
      <c r="Q27" s="934">
        <v>0</v>
      </c>
      <c r="R27" s="935" t="s">
        <v>364</v>
      </c>
      <c r="S27" s="934">
        <v>0</v>
      </c>
      <c r="T27" s="935" t="str">
        <f t="shared" si="2"/>
        <v>-</v>
      </c>
    </row>
    <row r="28" spans="1:20" s="331" customFormat="1" ht="18" customHeight="1" x14ac:dyDescent="0.2">
      <c r="B28" s="955" t="s">
        <v>1</v>
      </c>
      <c r="C28" s="932"/>
      <c r="D28" s="956">
        <f t="shared" si="0"/>
        <v>0</v>
      </c>
      <c r="E28" s="957">
        <f t="shared" si="1"/>
        <v>0</v>
      </c>
      <c r="F28" s="932"/>
      <c r="G28" s="956">
        <v>0</v>
      </c>
      <c r="H28" s="957" t="s">
        <v>364</v>
      </c>
      <c r="I28" s="956">
        <v>0</v>
      </c>
      <c r="J28" s="957" t="s">
        <v>364</v>
      </c>
      <c r="K28" s="932"/>
      <c r="L28" s="956">
        <v>0</v>
      </c>
      <c r="M28" s="957" t="s">
        <v>364</v>
      </c>
      <c r="N28" s="956">
        <v>0</v>
      </c>
      <c r="O28" s="957" t="s">
        <v>364</v>
      </c>
      <c r="P28" s="932"/>
      <c r="Q28" s="956">
        <v>0</v>
      </c>
      <c r="R28" s="957" t="s">
        <v>364</v>
      </c>
      <c r="S28" s="956">
        <v>0</v>
      </c>
      <c r="T28" s="957" t="str">
        <f t="shared" si="2"/>
        <v>-</v>
      </c>
    </row>
    <row r="29" spans="1:20" s="319" customFormat="1" ht="18" customHeight="1" x14ac:dyDescent="0.2">
      <c r="B29" s="1291" t="s">
        <v>0</v>
      </c>
      <c r="C29" s="1284"/>
      <c r="D29" s="1292">
        <f>SUM(D11:D28)</f>
        <v>10680</v>
      </c>
      <c r="E29" s="1293">
        <f t="shared" si="1"/>
        <v>100</v>
      </c>
      <c r="F29" s="1284"/>
      <c r="G29" s="1292">
        <f>SUM(G11:G28)</f>
        <v>3161</v>
      </c>
      <c r="H29" s="1293">
        <f>G29/$D29*100</f>
        <v>29.597378277153556</v>
      </c>
      <c r="I29" s="1292">
        <f>SUM(I11:I28)</f>
        <v>1753</v>
      </c>
      <c r="J29" s="1293">
        <f>I29/G29*100</f>
        <v>55.457133818411897</v>
      </c>
      <c r="K29" s="1284"/>
      <c r="L29" s="1292">
        <f>SUM(L11:L28)</f>
        <v>3779</v>
      </c>
      <c r="M29" s="1293">
        <f>L29/$D29*100</f>
        <v>35.383895131086142</v>
      </c>
      <c r="N29" s="1292">
        <f>SUM(N11:N28)</f>
        <v>1816</v>
      </c>
      <c r="O29" s="1293">
        <f>N29/L29*100</f>
        <v>48.055041016141836</v>
      </c>
      <c r="P29" s="1284"/>
      <c r="Q29" s="1292">
        <f>SUM(Q11:Q28)</f>
        <v>3740</v>
      </c>
      <c r="R29" s="1293">
        <f>Q29/$D29*100</f>
        <v>35.018726591760299</v>
      </c>
      <c r="S29" s="1292">
        <f>SUM(S11:S28)</f>
        <v>1892</v>
      </c>
      <c r="T29" s="1293">
        <f>S29/Q29*100</f>
        <v>50.588235294117645</v>
      </c>
    </row>
    <row r="30" spans="1:20" s="328" customFormat="1" ht="6.75" customHeight="1" x14ac:dyDescent="0.2">
      <c r="B30" s="1601"/>
      <c r="C30" s="1601"/>
      <c r="D30" s="1601"/>
      <c r="E30" s="1601"/>
      <c r="F30" s="781"/>
    </row>
    <row r="31" spans="1:20" x14ac:dyDescent="0.25">
      <c r="B31" s="1602"/>
      <c r="C31" s="1602"/>
      <c r="D31" s="1602"/>
      <c r="E31" s="1602"/>
      <c r="F31" s="1602"/>
      <c r="G31" s="1602"/>
      <c r="H31" s="1602"/>
      <c r="I31" s="1602"/>
      <c r="J31" s="1602"/>
      <c r="K31" s="1602"/>
      <c r="L31" s="1602"/>
      <c r="M31" s="1602"/>
      <c r="N31" s="1602"/>
      <c r="O31" s="1602"/>
      <c r="P31" s="1602"/>
      <c r="Q31" s="1602"/>
      <c r="R31" s="1602"/>
    </row>
    <row r="32" spans="1:20" x14ac:dyDescent="0.25">
      <c r="G32" s="937"/>
      <c r="L32" s="937"/>
    </row>
    <row r="33" spans="2:12" x14ac:dyDescent="0.25">
      <c r="B33" s="937"/>
      <c r="L33" s="937"/>
    </row>
  </sheetData>
  <mergeCells count="17">
    <mergeCell ref="S8:T8"/>
    <mergeCell ref="B4:T4"/>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s>
  <printOptions horizontalCentered="1"/>
  <pageMargins left="0" right="0" top="0.43307086614173229" bottom="0.43307086614173229" header="0" footer="0"/>
  <pageSetup paperSize="9" scale="96"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46">
    <tabColor theme="0"/>
    <pageSetUpPr fitToPage="1"/>
  </sheetPr>
  <dimension ref="A1:U60"/>
  <sheetViews>
    <sheetView zoomScaleNormal="100" workbookViewId="0">
      <selection activeCell="C27" sqref="C27:P27"/>
    </sheetView>
  </sheetViews>
  <sheetFormatPr baseColWidth="10" defaultColWidth="11.42578125" defaultRowHeight="15" x14ac:dyDescent="0.2"/>
  <cols>
    <col min="1" max="1" width="0.5703125" style="990" customWidth="1"/>
    <col min="2" max="2" width="26.5703125" style="990" bestFit="1" customWidth="1"/>
    <col min="3" max="3" width="7.85546875" style="990" customWidth="1"/>
    <col min="4" max="4" width="7" style="990" bestFit="1" customWidth="1"/>
    <col min="5" max="5" width="8.5703125" style="990" customWidth="1"/>
    <col min="6" max="6" width="6.42578125" style="990" customWidth="1"/>
    <col min="7" max="7" width="8.28515625" style="990" customWidth="1"/>
    <col min="8" max="8" width="7" style="990" bestFit="1" customWidth="1"/>
    <col min="9" max="9" width="9.7109375" style="990" customWidth="1"/>
    <col min="10" max="10" width="6" style="990" customWidth="1"/>
    <col min="11" max="11" width="7" style="990" customWidth="1"/>
    <col min="12" max="12" width="6" style="990" customWidth="1"/>
    <col min="13" max="13" width="7.140625" style="990" customWidth="1"/>
    <col min="14" max="14" width="6" style="990" customWidth="1"/>
    <col min="15" max="15" width="7.140625" style="990" customWidth="1"/>
    <col min="16" max="16" width="7.28515625" style="990" customWidth="1"/>
    <col min="17" max="16384" width="11.42578125" style="990"/>
  </cols>
  <sheetData>
    <row r="1" spans="1:21" s="962" customFormat="1" ht="12.75" customHeight="1" x14ac:dyDescent="0.2">
      <c r="E1" s="966" t="s">
        <v>194</v>
      </c>
      <c r="F1" s="966"/>
      <c r="G1" s="966" t="s">
        <v>195</v>
      </c>
      <c r="H1" s="966"/>
      <c r="I1" s="966" t="s">
        <v>196</v>
      </c>
      <c r="J1" s="966"/>
      <c r="K1" s="966" t="s">
        <v>197</v>
      </c>
      <c r="L1" s="966"/>
      <c r="M1" s="966" t="s">
        <v>198</v>
      </c>
      <c r="N1" s="966"/>
      <c r="O1" s="966" t="s">
        <v>199</v>
      </c>
    </row>
    <row r="2" spans="1:21" s="967" customFormat="1" ht="48" customHeight="1" x14ac:dyDescent="0.25">
      <c r="B2" s="968"/>
      <c r="C2" s="968"/>
      <c r="D2" s="968"/>
      <c r="E2" s="968"/>
      <c r="F2" s="968"/>
      <c r="G2" s="968"/>
      <c r="H2" s="968"/>
    </row>
    <row r="3" spans="1:21" s="969" customFormat="1" ht="21" x14ac:dyDescent="0.2">
      <c r="B3" s="1494" t="s">
        <v>440</v>
      </c>
      <c r="C3" s="1494"/>
      <c r="D3" s="1494"/>
      <c r="E3" s="1494"/>
      <c r="F3" s="1494"/>
      <c r="G3" s="1494"/>
      <c r="H3" s="1494"/>
      <c r="I3" s="1494"/>
      <c r="J3" s="1494"/>
      <c r="K3" s="1494"/>
      <c r="L3" s="1494"/>
      <c r="M3" s="1494"/>
      <c r="N3" s="1494"/>
      <c r="O3" s="1494"/>
      <c r="P3" s="1494"/>
    </row>
    <row r="4" spans="1:21" s="969" customFormat="1" ht="15.75" x14ac:dyDescent="0.2">
      <c r="B4" s="1415" t="str">
        <f>porsaad!$B$6</f>
        <v>Situación a 31 de julio de 2024</v>
      </c>
      <c r="C4" s="1415"/>
      <c r="D4" s="1415"/>
      <c r="E4" s="1415"/>
      <c r="F4" s="1415"/>
      <c r="G4" s="1415"/>
      <c r="H4" s="1415"/>
      <c r="I4" s="1415"/>
      <c r="J4" s="1415"/>
      <c r="K4" s="1415"/>
      <c r="L4" s="1415"/>
      <c r="M4" s="1415"/>
      <c r="N4" s="1415"/>
      <c r="O4" s="1415"/>
      <c r="P4" s="1415"/>
      <c r="Q4" s="970"/>
      <c r="R4" s="970"/>
      <c r="S4" s="970"/>
      <c r="T4" s="970"/>
      <c r="U4" s="970"/>
    </row>
    <row r="5" spans="1:21" s="971" customFormat="1" ht="7.5" customHeight="1" x14ac:dyDescent="0.2">
      <c r="B5" s="972"/>
      <c r="C5" s="971" t="s">
        <v>194</v>
      </c>
      <c r="E5" s="971" t="s">
        <v>195</v>
      </c>
      <c r="G5" s="971" t="s">
        <v>196</v>
      </c>
      <c r="I5" s="971" t="s">
        <v>197</v>
      </c>
      <c r="K5" s="966" t="s">
        <v>198</v>
      </c>
      <c r="M5" s="966" t="s">
        <v>199</v>
      </c>
      <c r="O5" s="966" t="s">
        <v>199</v>
      </c>
    </row>
    <row r="6" spans="1:21" s="969" customFormat="1" ht="15" customHeight="1" x14ac:dyDescent="0.2">
      <c r="B6" s="973"/>
      <c r="C6" s="1616" t="s">
        <v>200</v>
      </c>
      <c r="D6" s="1617"/>
      <c r="E6" s="1617"/>
      <c r="F6" s="1617"/>
      <c r="G6" s="1617"/>
      <c r="H6" s="1617"/>
      <c r="I6" s="1617"/>
      <c r="J6" s="1617"/>
      <c r="K6" s="1617"/>
      <c r="L6" s="1617"/>
      <c r="M6" s="1617"/>
      <c r="N6" s="1617"/>
      <c r="O6" s="1617"/>
      <c r="P6" s="1618"/>
    </row>
    <row r="7" spans="1:21" s="969" customFormat="1" ht="57" customHeight="1" x14ac:dyDescent="0.2">
      <c r="B7" s="1619" t="s">
        <v>12</v>
      </c>
      <c r="C7" s="1621" t="s">
        <v>0</v>
      </c>
      <c r="D7" s="1622"/>
      <c r="E7" s="1614" t="s">
        <v>201</v>
      </c>
      <c r="F7" s="1623"/>
      <c r="G7" s="1624" t="s">
        <v>202</v>
      </c>
      <c r="H7" s="1625"/>
      <c r="I7" s="1624" t="s">
        <v>203</v>
      </c>
      <c r="J7" s="1625"/>
      <c r="K7" s="1624" t="s">
        <v>204</v>
      </c>
      <c r="L7" s="1625"/>
      <c r="M7" s="1624" t="s">
        <v>205</v>
      </c>
      <c r="N7" s="1625"/>
      <c r="O7" s="1614" t="s">
        <v>206</v>
      </c>
      <c r="P7" s="1615"/>
    </row>
    <row r="8" spans="1:21" s="974" customFormat="1" ht="12" customHeight="1" x14ac:dyDescent="0.2">
      <c r="B8" s="1620"/>
      <c r="C8" s="992" t="s">
        <v>9</v>
      </c>
      <c r="D8" s="992" t="s">
        <v>28</v>
      </c>
      <c r="E8" s="992" t="s">
        <v>9</v>
      </c>
      <c r="F8" s="992" t="s">
        <v>28</v>
      </c>
      <c r="G8" s="992" t="s">
        <v>9</v>
      </c>
      <c r="H8" s="992" t="s">
        <v>28</v>
      </c>
      <c r="I8" s="992" t="s">
        <v>9</v>
      </c>
      <c r="J8" s="991" t="s">
        <v>28</v>
      </c>
      <c r="K8" s="994" t="s">
        <v>9</v>
      </c>
      <c r="L8" s="991" t="s">
        <v>28</v>
      </c>
      <c r="M8" s="993" t="s">
        <v>9</v>
      </c>
      <c r="N8" s="992" t="s">
        <v>28</v>
      </c>
      <c r="O8" s="992" t="s">
        <v>9</v>
      </c>
      <c r="P8" s="991" t="s">
        <v>28</v>
      </c>
      <c r="R8" s="975"/>
    </row>
    <row r="9" spans="1:21" ht="5.25" customHeight="1" x14ac:dyDescent="0.2">
      <c r="B9" s="962"/>
      <c r="D9" s="962"/>
      <c r="M9" s="962"/>
      <c r="N9" s="962"/>
    </row>
    <row r="10" spans="1:21" s="963" customFormat="1" ht="16.5" customHeight="1" x14ac:dyDescent="0.2">
      <c r="A10" s="963">
        <v>1</v>
      </c>
      <c r="B10" s="976" t="s">
        <v>8</v>
      </c>
      <c r="C10" s="977">
        <f>E10+G10+I10+K10+M10+O10</f>
        <v>5070</v>
      </c>
      <c r="D10" s="978">
        <f>IFERROR(C10/$C10*100,"-")</f>
        <v>100</v>
      </c>
      <c r="E10" s="977">
        <v>0</v>
      </c>
      <c r="F10" s="978">
        <v>0</v>
      </c>
      <c r="G10" s="977">
        <v>4710</v>
      </c>
      <c r="H10" s="978">
        <v>92.899408284023664</v>
      </c>
      <c r="I10" s="977">
        <v>360</v>
      </c>
      <c r="J10" s="978">
        <v>7.1005917159763312</v>
      </c>
      <c r="K10" s="977">
        <v>0</v>
      </c>
      <c r="L10" s="978">
        <v>0</v>
      </c>
      <c r="M10" s="977">
        <v>0</v>
      </c>
      <c r="N10" s="978">
        <v>0</v>
      </c>
      <c r="O10" s="977">
        <v>0</v>
      </c>
      <c r="P10" s="978">
        <f t="shared" ref="P10:P26" si="0">IFERROR(O10/$C10*100,"-")</f>
        <v>0</v>
      </c>
      <c r="R10" s="979"/>
    </row>
    <row r="11" spans="1:21" s="964" customFormat="1" ht="16.5" customHeight="1" x14ac:dyDescent="0.2">
      <c r="A11" s="964">
        <v>2</v>
      </c>
      <c r="B11" s="980" t="s">
        <v>7</v>
      </c>
      <c r="C11" s="981">
        <f t="shared" ref="C11:C25" si="1">E11+G11+I11+K11+M11+O11</f>
        <v>9109</v>
      </c>
      <c r="D11" s="982">
        <f t="shared" ref="D11:D26" si="2">IFERROR(C11/$C11*100,"-")</f>
        <v>100</v>
      </c>
      <c r="E11" s="981">
        <v>2</v>
      </c>
      <c r="F11" s="982">
        <v>2.195630694917115E-2</v>
      </c>
      <c r="G11" s="981">
        <v>6943</v>
      </c>
      <c r="H11" s="982">
        <v>76.221319574047641</v>
      </c>
      <c r="I11" s="981">
        <v>2164</v>
      </c>
      <c r="J11" s="982">
        <v>23.756724119003184</v>
      </c>
      <c r="K11" s="981">
        <v>0</v>
      </c>
      <c r="L11" s="982">
        <v>0</v>
      </c>
      <c r="M11" s="981">
        <v>0</v>
      </c>
      <c r="N11" s="982">
        <v>0</v>
      </c>
      <c r="O11" s="981">
        <v>0</v>
      </c>
      <c r="P11" s="982">
        <f t="shared" si="0"/>
        <v>0</v>
      </c>
      <c r="R11" s="979"/>
    </row>
    <row r="12" spans="1:21" s="964" customFormat="1" ht="16.5" customHeight="1" x14ac:dyDescent="0.2">
      <c r="A12" s="964">
        <v>3</v>
      </c>
      <c r="B12" s="980" t="s">
        <v>37</v>
      </c>
      <c r="C12" s="981">
        <f t="shared" si="1"/>
        <v>4664</v>
      </c>
      <c r="D12" s="982">
        <f t="shared" si="2"/>
        <v>100</v>
      </c>
      <c r="E12" s="981">
        <v>278</v>
      </c>
      <c r="F12" s="982">
        <v>5.9605488850771868</v>
      </c>
      <c r="G12" s="981">
        <v>2805</v>
      </c>
      <c r="H12" s="982">
        <v>60.141509433962256</v>
      </c>
      <c r="I12" s="981">
        <v>413</v>
      </c>
      <c r="J12" s="982">
        <v>8.8550600343053176</v>
      </c>
      <c r="K12" s="981">
        <v>952</v>
      </c>
      <c r="L12" s="982">
        <v>20.411663807890225</v>
      </c>
      <c r="M12" s="981">
        <v>216</v>
      </c>
      <c r="N12" s="982">
        <v>4.6312178387650089</v>
      </c>
      <c r="O12" s="981">
        <v>0</v>
      </c>
      <c r="P12" s="982">
        <f t="shared" si="0"/>
        <v>0</v>
      </c>
      <c r="R12" s="979"/>
    </row>
    <row r="13" spans="1:21" s="964" customFormat="1" ht="16.5" customHeight="1" x14ac:dyDescent="0.2">
      <c r="A13" s="964">
        <v>4</v>
      </c>
      <c r="B13" s="980" t="s">
        <v>38</v>
      </c>
      <c r="C13" s="981">
        <f t="shared" si="1"/>
        <v>754</v>
      </c>
      <c r="D13" s="982">
        <f t="shared" si="2"/>
        <v>100</v>
      </c>
      <c r="E13" s="981">
        <v>0</v>
      </c>
      <c r="F13" s="982">
        <v>0</v>
      </c>
      <c r="G13" s="981">
        <v>622</v>
      </c>
      <c r="H13" s="982">
        <v>82.49336870026525</v>
      </c>
      <c r="I13" s="981">
        <v>132</v>
      </c>
      <c r="J13" s="982">
        <v>17.50663129973475</v>
      </c>
      <c r="K13" s="981">
        <v>0</v>
      </c>
      <c r="L13" s="982">
        <v>0</v>
      </c>
      <c r="M13" s="981">
        <v>0</v>
      </c>
      <c r="N13" s="982">
        <v>0</v>
      </c>
      <c r="O13" s="981">
        <v>0</v>
      </c>
      <c r="P13" s="982">
        <f t="shared" si="0"/>
        <v>0</v>
      </c>
      <c r="R13" s="979"/>
    </row>
    <row r="14" spans="1:21" s="964" customFormat="1" ht="16.5" customHeight="1" x14ac:dyDescent="0.2">
      <c r="A14" s="964">
        <v>5</v>
      </c>
      <c r="B14" s="980" t="s">
        <v>6</v>
      </c>
      <c r="C14" s="981">
        <f t="shared" si="1"/>
        <v>14848</v>
      </c>
      <c r="D14" s="982">
        <f t="shared" si="2"/>
        <v>100</v>
      </c>
      <c r="E14" s="981">
        <v>9978</v>
      </c>
      <c r="F14" s="982">
        <v>67.200969827586206</v>
      </c>
      <c r="G14" s="981">
        <v>1563</v>
      </c>
      <c r="H14" s="982">
        <v>10.526670258620689</v>
      </c>
      <c r="I14" s="981">
        <v>1126</v>
      </c>
      <c r="J14" s="982">
        <v>7.5835129310344831</v>
      </c>
      <c r="K14" s="981">
        <v>2175</v>
      </c>
      <c r="L14" s="982">
        <v>14.6484375</v>
      </c>
      <c r="M14" s="981">
        <v>6</v>
      </c>
      <c r="N14" s="982">
        <v>4.0409482758620691E-2</v>
      </c>
      <c r="O14" s="981">
        <v>0</v>
      </c>
      <c r="P14" s="982">
        <f t="shared" si="0"/>
        <v>0</v>
      </c>
      <c r="R14" s="979"/>
    </row>
    <row r="15" spans="1:21" s="964" customFormat="1" ht="16.5" customHeight="1" x14ac:dyDescent="0.2">
      <c r="A15" s="964">
        <v>6</v>
      </c>
      <c r="B15" s="980" t="s">
        <v>5</v>
      </c>
      <c r="C15" s="981">
        <f t="shared" si="1"/>
        <v>202</v>
      </c>
      <c r="D15" s="982">
        <f t="shared" si="2"/>
        <v>100</v>
      </c>
      <c r="E15" s="981">
        <v>0</v>
      </c>
      <c r="F15" s="982">
        <v>0</v>
      </c>
      <c r="G15" s="981">
        <v>202</v>
      </c>
      <c r="H15" s="982">
        <v>100</v>
      </c>
      <c r="I15" s="981">
        <v>0</v>
      </c>
      <c r="J15" s="982">
        <v>0</v>
      </c>
      <c r="K15" s="981">
        <v>0</v>
      </c>
      <c r="L15" s="982">
        <v>0</v>
      </c>
      <c r="M15" s="981">
        <v>0</v>
      </c>
      <c r="N15" s="982">
        <v>0</v>
      </c>
      <c r="O15" s="981">
        <v>0</v>
      </c>
      <c r="P15" s="982">
        <f t="shared" si="0"/>
        <v>0</v>
      </c>
      <c r="R15" s="979"/>
    </row>
    <row r="16" spans="1:21" s="965" customFormat="1" ht="16.5" customHeight="1" x14ac:dyDescent="0.2">
      <c r="A16" s="965">
        <v>7</v>
      </c>
      <c r="B16" s="980" t="s">
        <v>4</v>
      </c>
      <c r="C16" s="981">
        <f t="shared" si="1"/>
        <v>54938</v>
      </c>
      <c r="D16" s="982">
        <f t="shared" si="2"/>
        <v>100</v>
      </c>
      <c r="E16" s="981">
        <v>14384</v>
      </c>
      <c r="F16" s="982">
        <v>26.182241799847102</v>
      </c>
      <c r="G16" s="981">
        <v>21093</v>
      </c>
      <c r="H16" s="982">
        <v>38.394189813972112</v>
      </c>
      <c r="I16" s="981">
        <v>14118</v>
      </c>
      <c r="J16" s="982">
        <v>25.698059630856601</v>
      </c>
      <c r="K16" s="981">
        <v>5343</v>
      </c>
      <c r="L16" s="982">
        <v>9.7255087553241832</v>
      </c>
      <c r="M16" s="981">
        <v>0</v>
      </c>
      <c r="N16" s="982">
        <v>0</v>
      </c>
      <c r="O16" s="981">
        <v>0</v>
      </c>
      <c r="P16" s="982">
        <f t="shared" si="0"/>
        <v>0</v>
      </c>
      <c r="R16" s="979"/>
    </row>
    <row r="17" spans="1:18" s="965" customFormat="1" ht="16.5" customHeight="1" x14ac:dyDescent="0.2">
      <c r="A17" s="965">
        <v>8</v>
      </c>
      <c r="B17" s="980" t="s">
        <v>40</v>
      </c>
      <c r="C17" s="981">
        <f t="shared" si="1"/>
        <v>11006</v>
      </c>
      <c r="D17" s="982">
        <f t="shared" si="2"/>
        <v>100</v>
      </c>
      <c r="E17" s="981">
        <v>1067</v>
      </c>
      <c r="F17" s="982">
        <v>9.6947119752862072</v>
      </c>
      <c r="G17" s="981">
        <v>7606</v>
      </c>
      <c r="H17" s="982">
        <v>69.107759403961481</v>
      </c>
      <c r="I17" s="981">
        <v>491</v>
      </c>
      <c r="J17" s="982">
        <v>4.4612029801926223</v>
      </c>
      <c r="K17" s="981">
        <v>1842</v>
      </c>
      <c r="L17" s="982">
        <v>16.736325640559695</v>
      </c>
      <c r="M17" s="981">
        <v>0</v>
      </c>
      <c r="N17" s="982">
        <v>0</v>
      </c>
      <c r="O17" s="981">
        <v>0</v>
      </c>
      <c r="P17" s="982">
        <f t="shared" si="0"/>
        <v>0</v>
      </c>
      <c r="R17" s="979"/>
    </row>
    <row r="18" spans="1:18" s="965" customFormat="1" ht="16.5" customHeight="1" x14ac:dyDescent="0.2">
      <c r="A18" s="965">
        <v>9</v>
      </c>
      <c r="B18" s="980" t="s">
        <v>41</v>
      </c>
      <c r="C18" s="981">
        <f t="shared" si="1"/>
        <v>23644</v>
      </c>
      <c r="D18" s="982">
        <f t="shared" si="2"/>
        <v>100</v>
      </c>
      <c r="E18" s="981">
        <v>8951</v>
      </c>
      <c r="F18" s="982">
        <v>37.857384537303332</v>
      </c>
      <c r="G18" s="981">
        <v>12634</v>
      </c>
      <c r="H18" s="982">
        <v>53.434275080358653</v>
      </c>
      <c r="I18" s="981">
        <v>2059</v>
      </c>
      <c r="J18" s="982">
        <v>8.7083403823380152</v>
      </c>
      <c r="K18" s="981">
        <v>0</v>
      </c>
      <c r="L18" s="982">
        <v>0</v>
      </c>
      <c r="M18" s="981">
        <v>0</v>
      </c>
      <c r="N18" s="982">
        <v>0</v>
      </c>
      <c r="O18" s="981">
        <v>0</v>
      </c>
      <c r="P18" s="982">
        <f t="shared" si="0"/>
        <v>0</v>
      </c>
      <c r="R18" s="979"/>
    </row>
    <row r="19" spans="1:18" s="965" customFormat="1" ht="16.5" customHeight="1" x14ac:dyDescent="0.2">
      <c r="A19" s="965">
        <v>10</v>
      </c>
      <c r="B19" s="980" t="s">
        <v>3</v>
      </c>
      <c r="C19" s="981">
        <f t="shared" si="1"/>
        <v>23755</v>
      </c>
      <c r="D19" s="982">
        <f t="shared" si="2"/>
        <v>100</v>
      </c>
      <c r="E19" s="981">
        <v>12467</v>
      </c>
      <c r="F19" s="982">
        <v>52.481582824668493</v>
      </c>
      <c r="G19" s="981">
        <v>8387</v>
      </c>
      <c r="H19" s="982">
        <v>35.306251315512519</v>
      </c>
      <c r="I19" s="981">
        <v>957</v>
      </c>
      <c r="J19" s="982">
        <v>4.0286255525152601</v>
      </c>
      <c r="K19" s="981">
        <v>1944</v>
      </c>
      <c r="L19" s="982">
        <v>8.1835403073037263</v>
      </c>
      <c r="M19" s="981">
        <v>0</v>
      </c>
      <c r="N19" s="982">
        <v>0</v>
      </c>
      <c r="O19" s="981">
        <v>0</v>
      </c>
      <c r="P19" s="982">
        <f t="shared" si="0"/>
        <v>0</v>
      </c>
      <c r="R19" s="979"/>
    </row>
    <row r="20" spans="1:18" s="964" customFormat="1" ht="16.5" customHeight="1" x14ac:dyDescent="0.2">
      <c r="A20" s="964">
        <v>11</v>
      </c>
      <c r="B20" s="980" t="s">
        <v>2</v>
      </c>
      <c r="C20" s="981">
        <f t="shared" si="1"/>
        <v>19485</v>
      </c>
      <c r="D20" s="982">
        <f t="shared" si="2"/>
        <v>100</v>
      </c>
      <c r="E20" s="981">
        <v>14545</v>
      </c>
      <c r="F20" s="982">
        <v>74.647164485501676</v>
      </c>
      <c r="G20" s="981">
        <v>2799</v>
      </c>
      <c r="H20" s="982">
        <v>14.364896073903003</v>
      </c>
      <c r="I20" s="981">
        <v>859</v>
      </c>
      <c r="J20" s="982">
        <v>4.4085193738773416</v>
      </c>
      <c r="K20" s="981">
        <v>1282</v>
      </c>
      <c r="L20" s="982">
        <v>6.5794200667179874</v>
      </c>
      <c r="M20" s="981">
        <v>0</v>
      </c>
      <c r="N20" s="982">
        <v>0</v>
      </c>
      <c r="O20" s="981">
        <v>0</v>
      </c>
      <c r="P20" s="982">
        <f t="shared" si="0"/>
        <v>0</v>
      </c>
      <c r="R20" s="979"/>
    </row>
    <row r="21" spans="1:18" s="964" customFormat="1" ht="16.5" customHeight="1" x14ac:dyDescent="0.2">
      <c r="A21" s="964">
        <v>12</v>
      </c>
      <c r="B21" s="980" t="s">
        <v>35</v>
      </c>
      <c r="C21" s="981">
        <f t="shared" si="1"/>
        <v>16211</v>
      </c>
      <c r="D21" s="982">
        <f t="shared" si="2"/>
        <v>100</v>
      </c>
      <c r="E21" s="981">
        <v>2938</v>
      </c>
      <c r="F21" s="982">
        <v>18.123496391339213</v>
      </c>
      <c r="G21" s="981">
        <v>6670</v>
      </c>
      <c r="H21" s="982">
        <v>41.144901610017889</v>
      </c>
      <c r="I21" s="981">
        <v>3866</v>
      </c>
      <c r="J21" s="982">
        <v>23.84800444142866</v>
      </c>
      <c r="K21" s="981">
        <v>2737</v>
      </c>
      <c r="L21" s="982">
        <v>16.883597557214237</v>
      </c>
      <c r="M21" s="981">
        <v>0</v>
      </c>
      <c r="N21" s="982">
        <v>0</v>
      </c>
      <c r="O21" s="981">
        <v>0</v>
      </c>
      <c r="P21" s="982">
        <f t="shared" si="0"/>
        <v>0</v>
      </c>
      <c r="R21" s="979"/>
    </row>
    <row r="22" spans="1:18" s="964" customFormat="1" ht="16.5" customHeight="1" x14ac:dyDescent="0.2">
      <c r="A22" s="964">
        <v>13</v>
      </c>
      <c r="B22" s="980" t="s">
        <v>42</v>
      </c>
      <c r="C22" s="981">
        <f t="shared" si="1"/>
        <v>27944</v>
      </c>
      <c r="D22" s="982">
        <f t="shared" si="2"/>
        <v>100</v>
      </c>
      <c r="E22" s="981">
        <v>3338</v>
      </c>
      <c r="F22" s="982">
        <v>11.945319209848268</v>
      </c>
      <c r="G22" s="981">
        <v>15783</v>
      </c>
      <c r="H22" s="982">
        <v>56.480818780417977</v>
      </c>
      <c r="I22" s="981">
        <v>2261</v>
      </c>
      <c r="J22" s="982">
        <v>8.091182364729459</v>
      </c>
      <c r="K22" s="981">
        <v>6562</v>
      </c>
      <c r="L22" s="982">
        <v>23.482679645004296</v>
      </c>
      <c r="M22" s="981">
        <v>0</v>
      </c>
      <c r="N22" s="982">
        <v>0</v>
      </c>
      <c r="O22" s="981">
        <v>0</v>
      </c>
      <c r="P22" s="982">
        <f t="shared" si="0"/>
        <v>0</v>
      </c>
      <c r="R22" s="979"/>
    </row>
    <row r="23" spans="1:18" s="964" customFormat="1" ht="16.5" customHeight="1" x14ac:dyDescent="0.2">
      <c r="A23" s="964">
        <v>14</v>
      </c>
      <c r="B23" s="980" t="s">
        <v>43</v>
      </c>
      <c r="C23" s="981">
        <f t="shared" si="1"/>
        <v>1565</v>
      </c>
      <c r="D23" s="982">
        <f t="shared" si="2"/>
        <v>100</v>
      </c>
      <c r="E23" s="981">
        <v>4</v>
      </c>
      <c r="F23" s="982">
        <v>0.25559105431309903</v>
      </c>
      <c r="G23" s="981">
        <v>808</v>
      </c>
      <c r="H23" s="982">
        <v>51.629392971246006</v>
      </c>
      <c r="I23" s="981">
        <v>313</v>
      </c>
      <c r="J23" s="982">
        <v>20</v>
      </c>
      <c r="K23" s="981">
        <v>440</v>
      </c>
      <c r="L23" s="982">
        <v>28.115015974440894</v>
      </c>
      <c r="M23" s="981">
        <v>0</v>
      </c>
      <c r="N23" s="982">
        <v>0</v>
      </c>
      <c r="O23" s="981">
        <v>0</v>
      </c>
      <c r="P23" s="982">
        <f t="shared" si="0"/>
        <v>0</v>
      </c>
      <c r="R23" s="979"/>
    </row>
    <row r="24" spans="1:18" s="964" customFormat="1" ht="16.5" customHeight="1" x14ac:dyDescent="0.2">
      <c r="A24" s="964">
        <v>15</v>
      </c>
      <c r="B24" s="980" t="s">
        <v>44</v>
      </c>
      <c r="C24" s="981">
        <f t="shared" si="1"/>
        <v>2849</v>
      </c>
      <c r="D24" s="982">
        <f t="shared" si="2"/>
        <v>100</v>
      </c>
      <c r="E24" s="981">
        <v>1598</v>
      </c>
      <c r="F24" s="982">
        <v>56.089856089856092</v>
      </c>
      <c r="G24" s="981">
        <v>841</v>
      </c>
      <c r="H24" s="982">
        <v>29.519129519129518</v>
      </c>
      <c r="I24" s="981">
        <v>289</v>
      </c>
      <c r="J24" s="982">
        <v>10.143910143910144</v>
      </c>
      <c r="K24" s="981">
        <v>121</v>
      </c>
      <c r="L24" s="982">
        <v>4.2471042471042466</v>
      </c>
      <c r="M24" s="981">
        <v>0</v>
      </c>
      <c r="N24" s="982">
        <v>0</v>
      </c>
      <c r="O24" s="981">
        <v>0</v>
      </c>
      <c r="P24" s="982">
        <f t="shared" si="0"/>
        <v>0</v>
      </c>
      <c r="R24" s="979"/>
    </row>
    <row r="25" spans="1:18" s="964" customFormat="1" ht="16.5" customHeight="1" x14ac:dyDescent="0.2">
      <c r="A25" s="964">
        <v>16</v>
      </c>
      <c r="B25" s="980" t="s">
        <v>45</v>
      </c>
      <c r="C25" s="981">
        <f t="shared" si="1"/>
        <v>1335</v>
      </c>
      <c r="D25" s="982">
        <f t="shared" si="2"/>
        <v>100</v>
      </c>
      <c r="E25" s="981">
        <v>0</v>
      </c>
      <c r="F25" s="982">
        <v>0</v>
      </c>
      <c r="G25" s="981">
        <v>1330</v>
      </c>
      <c r="H25" s="982">
        <v>99.625468164794</v>
      </c>
      <c r="I25" s="981">
        <v>5</v>
      </c>
      <c r="J25" s="982">
        <v>0.37453183520599254</v>
      </c>
      <c r="K25" s="981">
        <v>0</v>
      </c>
      <c r="L25" s="982">
        <v>0</v>
      </c>
      <c r="M25" s="981">
        <v>0</v>
      </c>
      <c r="N25" s="982">
        <v>0</v>
      </c>
      <c r="O25" s="981">
        <v>0</v>
      </c>
      <c r="P25" s="982">
        <f t="shared" si="0"/>
        <v>0</v>
      </c>
      <c r="R25" s="979"/>
    </row>
    <row r="26" spans="1:18" s="964" customFormat="1" ht="16.5" customHeight="1" x14ac:dyDescent="0.2">
      <c r="A26" s="964">
        <v>17</v>
      </c>
      <c r="B26" s="980" t="s">
        <v>46</v>
      </c>
      <c r="C26" s="981">
        <f>E26+G26+I26+K26+M26+O26</f>
        <v>1036</v>
      </c>
      <c r="D26" s="982">
        <f t="shared" si="2"/>
        <v>100</v>
      </c>
      <c r="E26" s="981">
        <v>0</v>
      </c>
      <c r="F26" s="982">
        <v>0</v>
      </c>
      <c r="G26" s="981">
        <v>961</v>
      </c>
      <c r="H26" s="982">
        <v>92.760617760617762</v>
      </c>
      <c r="I26" s="981">
        <v>75</v>
      </c>
      <c r="J26" s="982">
        <v>7.2393822393822385</v>
      </c>
      <c r="K26" s="981">
        <v>0</v>
      </c>
      <c r="L26" s="982">
        <v>0</v>
      </c>
      <c r="M26" s="981">
        <v>0</v>
      </c>
      <c r="N26" s="982">
        <v>0</v>
      </c>
      <c r="O26" s="981">
        <v>0</v>
      </c>
      <c r="P26" s="982">
        <f t="shared" si="0"/>
        <v>0</v>
      </c>
      <c r="R26" s="979"/>
    </row>
    <row r="27" spans="1:18" s="964" customFormat="1" ht="16.5" customHeight="1" x14ac:dyDescent="0.2">
      <c r="B27" s="983" t="s">
        <v>1</v>
      </c>
      <c r="C27" s="984">
        <v>5</v>
      </c>
      <c r="D27" s="985">
        <v>100</v>
      </c>
      <c r="E27" s="984">
        <v>3</v>
      </c>
      <c r="F27" s="985">
        <v>60</v>
      </c>
      <c r="G27" s="984">
        <v>2</v>
      </c>
      <c r="H27" s="985">
        <v>40</v>
      </c>
      <c r="I27" s="984">
        <v>0</v>
      </c>
      <c r="J27" s="985">
        <v>0</v>
      </c>
      <c r="K27" s="984">
        <v>0</v>
      </c>
      <c r="L27" s="985">
        <v>0</v>
      </c>
      <c r="M27" s="984">
        <v>0</v>
      </c>
      <c r="N27" s="985">
        <v>0</v>
      </c>
      <c r="O27" s="984">
        <v>0</v>
      </c>
      <c r="P27" s="985">
        <v>0</v>
      </c>
      <c r="R27" s="979"/>
    </row>
    <row r="28" spans="1:18" s="1294" customFormat="1" x14ac:dyDescent="0.2">
      <c r="B28" s="1295" t="s">
        <v>0</v>
      </c>
      <c r="C28" s="1296">
        <f>SUM(C10:C27)</f>
        <v>218420</v>
      </c>
      <c r="D28" s="1297">
        <f>C28/$C28*100</f>
        <v>100</v>
      </c>
      <c r="E28" s="1298">
        <f>SUM(E10:E27)</f>
        <v>69553</v>
      </c>
      <c r="F28" s="1299">
        <f>E28/$C28*100</f>
        <v>31.843695632268108</v>
      </c>
      <c r="G28" s="1298">
        <f>SUM(G10:G27)</f>
        <v>95759</v>
      </c>
      <c r="H28" s="1299">
        <f>G28/$C28*100</f>
        <v>43.841681164728499</v>
      </c>
      <c r="I28" s="1298">
        <f>SUM(I10:I27)</f>
        <v>29488</v>
      </c>
      <c r="J28" s="1299">
        <f>I28/$C28*100</f>
        <v>13.500595183591246</v>
      </c>
      <c r="K28" s="1298">
        <f>SUM(K10:K27)</f>
        <v>23398</v>
      </c>
      <c r="L28" s="1299">
        <f>K28/$C28*100</f>
        <v>10.712388975368556</v>
      </c>
      <c r="M28" s="1298">
        <f>SUM(M10:M27)</f>
        <v>222</v>
      </c>
      <c r="N28" s="1299">
        <f>M28/$C28*100</f>
        <v>0.10163904404358576</v>
      </c>
      <c r="O28" s="1298">
        <f>SUM(O10:O27)</f>
        <v>0</v>
      </c>
      <c r="P28" s="1299">
        <f>O28/$C28*100</f>
        <v>0</v>
      </c>
    </row>
    <row r="29" spans="1:18" s="963" customFormat="1" hidden="1" x14ac:dyDescent="0.2">
      <c r="A29" s="966">
        <v>18</v>
      </c>
      <c r="B29" s="966" t="s">
        <v>39</v>
      </c>
      <c r="C29" s="986"/>
      <c r="D29" s="987"/>
      <c r="E29" s="986"/>
      <c r="F29" s="987"/>
      <c r="G29" s="986"/>
      <c r="H29" s="987"/>
      <c r="I29" s="986"/>
      <c r="J29" s="987"/>
      <c r="K29" s="986"/>
      <c r="L29" s="987"/>
      <c r="M29" s="986"/>
      <c r="N29" s="987"/>
      <c r="O29" s="986"/>
      <c r="P29" s="987"/>
    </row>
    <row r="30" spans="1:18" s="989" customFormat="1" hidden="1" x14ac:dyDescent="0.2">
      <c r="A30" s="966">
        <v>19</v>
      </c>
      <c r="B30" s="966" t="s">
        <v>47</v>
      </c>
      <c r="C30" s="988"/>
      <c r="D30" s="988"/>
      <c r="E30" s="988"/>
      <c r="F30" s="988"/>
      <c r="G30" s="988"/>
      <c r="H30" s="988"/>
      <c r="I30" s="988"/>
      <c r="K30" s="988"/>
      <c r="L30" s="988"/>
      <c r="M30" s="988"/>
      <c r="N30" s="988"/>
      <c r="O30" s="988"/>
      <c r="P30" s="988"/>
    </row>
    <row r="31" spans="1:18" hidden="1" x14ac:dyDescent="0.2"/>
    <row r="32" spans="1:18" hidden="1" x14ac:dyDescent="0.2">
      <c r="B32" s="962"/>
      <c r="M32" s="962"/>
      <c r="N32" s="962"/>
    </row>
    <row r="33" spans="2:14" hidden="1" x14ac:dyDescent="0.2">
      <c r="B33" s="962"/>
      <c r="D33" s="962"/>
      <c r="M33" s="962"/>
      <c r="N33" s="962"/>
    </row>
    <row r="34" spans="2:14" hidden="1" x14ac:dyDescent="0.2">
      <c r="B34" s="962"/>
      <c r="D34" s="962"/>
      <c r="M34" s="962"/>
      <c r="N34" s="962"/>
    </row>
    <row r="35" spans="2:14" hidden="1" x14ac:dyDescent="0.2">
      <c r="B35" s="962"/>
      <c r="D35" s="962"/>
      <c r="M35" s="962"/>
      <c r="N35" s="962"/>
    </row>
    <row r="36" spans="2:14" hidden="1" x14ac:dyDescent="0.2">
      <c r="B36" s="962"/>
      <c r="D36" s="962"/>
      <c r="M36" s="962"/>
      <c r="N36" s="962"/>
    </row>
    <row r="37" spans="2:14" hidden="1" x14ac:dyDescent="0.2">
      <c r="B37" s="962"/>
      <c r="D37" s="962"/>
      <c r="M37" s="962"/>
      <c r="N37" s="962"/>
    </row>
    <row r="38" spans="2:14" hidden="1" x14ac:dyDescent="0.2">
      <c r="B38" s="962"/>
      <c r="D38" s="962"/>
      <c r="M38" s="962"/>
      <c r="N38" s="962"/>
    </row>
    <row r="39" spans="2:14" hidden="1" x14ac:dyDescent="0.2">
      <c r="B39" s="962"/>
      <c r="D39" s="962"/>
      <c r="M39" s="962"/>
      <c r="N39" s="962"/>
    </row>
    <row r="40" spans="2:14" hidden="1" x14ac:dyDescent="0.2">
      <c r="B40" s="962"/>
      <c r="D40" s="962"/>
      <c r="M40" s="962"/>
      <c r="N40" s="962"/>
    </row>
    <row r="41" spans="2:14" hidden="1" x14ac:dyDescent="0.2">
      <c r="B41" s="962"/>
      <c r="D41" s="962"/>
      <c r="M41" s="962"/>
      <c r="N41" s="962"/>
    </row>
    <row r="42" spans="2:14" x14ac:dyDescent="0.2">
      <c r="B42" s="962"/>
      <c r="D42" s="962"/>
      <c r="M42" s="962"/>
      <c r="N42" s="962"/>
    </row>
    <row r="43" spans="2:14" s="1334" customFormat="1" x14ac:dyDescent="0.2">
      <c r="B43" s="962"/>
      <c r="D43" s="962"/>
      <c r="M43" s="962"/>
      <c r="N43" s="962"/>
    </row>
    <row r="44" spans="2:14" s="1334" customFormat="1" x14ac:dyDescent="0.2">
      <c r="B44" s="962"/>
      <c r="D44" s="962"/>
      <c r="M44" s="962"/>
      <c r="N44" s="962"/>
    </row>
    <row r="45" spans="2:14" s="1334" customFormat="1" x14ac:dyDescent="0.2">
      <c r="D45" s="962"/>
      <c r="M45" s="962"/>
      <c r="N45" s="962"/>
    </row>
    <row r="46" spans="2:14" s="1334" customFormat="1" x14ac:dyDescent="0.2">
      <c r="D46" s="962"/>
      <c r="M46" s="962"/>
      <c r="N46" s="962"/>
    </row>
    <row r="47" spans="2:14" s="1334" customFormat="1" x14ac:dyDescent="0.2">
      <c r="D47" s="962"/>
      <c r="M47" s="962"/>
      <c r="N47" s="962"/>
    </row>
    <row r="48" spans="2:14" s="1334" customFormat="1" x14ac:dyDescent="0.2">
      <c r="D48" s="962"/>
      <c r="M48" s="962"/>
      <c r="N48" s="962"/>
    </row>
    <row r="49" spans="4:4" s="1334" customFormat="1" x14ac:dyDescent="0.2">
      <c r="D49" s="962"/>
    </row>
    <row r="50" spans="4:4" s="1334" customFormat="1" x14ac:dyDescent="0.2">
      <c r="D50" s="962"/>
    </row>
    <row r="51" spans="4:4" s="1334" customFormat="1" x14ac:dyDescent="0.2">
      <c r="D51" s="962"/>
    </row>
    <row r="52" spans="4:4" s="1334" customFormat="1" x14ac:dyDescent="0.2">
      <c r="D52" s="962"/>
    </row>
    <row r="53" spans="4:4" s="1334" customFormat="1" x14ac:dyDescent="0.2">
      <c r="D53" s="962"/>
    </row>
    <row r="54" spans="4:4" s="1334" customFormat="1" x14ac:dyDescent="0.2">
      <c r="D54" s="962"/>
    </row>
    <row r="55" spans="4:4" s="1334" customFormat="1" x14ac:dyDescent="0.2">
      <c r="D55" s="962"/>
    </row>
    <row r="56" spans="4:4" s="1334" customFormat="1" x14ac:dyDescent="0.2">
      <c r="D56" s="962"/>
    </row>
    <row r="57" spans="4:4" x14ac:dyDescent="0.2">
      <c r="D57" s="962"/>
    </row>
    <row r="58" spans="4:4" x14ac:dyDescent="0.2">
      <c r="D58" s="962"/>
    </row>
    <row r="59" spans="4:4" x14ac:dyDescent="0.2">
      <c r="D59" s="962"/>
    </row>
    <row r="60" spans="4:4" x14ac:dyDescent="0.2">
      <c r="D60" s="962"/>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47">
    <tabColor theme="0"/>
    <pageSetUpPr fitToPage="1"/>
  </sheetPr>
  <dimension ref="A1:U60"/>
  <sheetViews>
    <sheetView zoomScaleNormal="100" workbookViewId="0">
      <selection activeCell="C27" sqref="C27:P27"/>
    </sheetView>
  </sheetViews>
  <sheetFormatPr baseColWidth="10" defaultColWidth="11.42578125" defaultRowHeight="15" x14ac:dyDescent="0.2"/>
  <cols>
    <col min="1" max="1" width="0.5703125" style="990" customWidth="1"/>
    <col min="2" max="2" width="26.5703125" style="990" bestFit="1" customWidth="1"/>
    <col min="3" max="3" width="7.85546875" style="990" customWidth="1"/>
    <col min="4" max="4" width="7" style="990" bestFit="1" customWidth="1"/>
    <col min="5" max="5" width="8.5703125" style="990" customWidth="1"/>
    <col min="6" max="6" width="6" style="990" customWidth="1"/>
    <col min="7" max="7" width="8.28515625" style="990" customWidth="1"/>
    <col min="8" max="8" width="7" style="990" bestFit="1" customWidth="1"/>
    <col min="9" max="9" width="9.7109375" style="990" customWidth="1"/>
    <col min="10" max="10" width="6" style="990" customWidth="1"/>
    <col min="11" max="11" width="7" style="990" customWidth="1"/>
    <col min="12" max="12" width="6" style="990" customWidth="1"/>
    <col min="13" max="13" width="7.140625" style="990" customWidth="1"/>
    <col min="14" max="14" width="6" style="990" customWidth="1"/>
    <col min="15" max="15" width="7.140625" style="990" customWidth="1"/>
    <col min="16" max="16" width="7.28515625" style="990" customWidth="1"/>
    <col min="17" max="16384" width="11.42578125" style="990"/>
  </cols>
  <sheetData>
    <row r="1" spans="1:21" s="962" customFormat="1" ht="12.75" customHeight="1" x14ac:dyDescent="0.2">
      <c r="B1" s="962" t="s">
        <v>32</v>
      </c>
      <c r="E1" s="966" t="s">
        <v>194</v>
      </c>
      <c r="F1" s="966"/>
      <c r="G1" s="966" t="s">
        <v>195</v>
      </c>
      <c r="H1" s="966"/>
      <c r="I1" s="966" t="s">
        <v>196</v>
      </c>
      <c r="J1" s="966"/>
      <c r="K1" s="966" t="s">
        <v>197</v>
      </c>
      <c r="L1" s="966"/>
      <c r="M1" s="966" t="s">
        <v>198</v>
      </c>
      <c r="N1" s="966"/>
      <c r="O1" s="966" t="s">
        <v>199</v>
      </c>
    </row>
    <row r="2" spans="1:21" s="967" customFormat="1" ht="48" customHeight="1" x14ac:dyDescent="0.25">
      <c r="B2" s="968"/>
      <c r="C2" s="968"/>
      <c r="D2" s="968"/>
      <c r="E2" s="968"/>
      <c r="F2" s="968"/>
      <c r="G2" s="968"/>
      <c r="H2" s="968"/>
    </row>
    <row r="3" spans="1:21" s="969" customFormat="1" ht="21" x14ac:dyDescent="0.2">
      <c r="B3" s="1494" t="s">
        <v>443</v>
      </c>
      <c r="C3" s="1494"/>
      <c r="D3" s="1494"/>
      <c r="E3" s="1494"/>
      <c r="F3" s="1494"/>
      <c r="G3" s="1494"/>
      <c r="H3" s="1494"/>
      <c r="I3" s="1494"/>
      <c r="J3" s="1494"/>
      <c r="K3" s="1494"/>
      <c r="L3" s="1494"/>
      <c r="M3" s="1494"/>
      <c r="N3" s="1494"/>
      <c r="O3" s="1494"/>
      <c r="P3" s="1494"/>
    </row>
    <row r="4" spans="1:21" s="969" customFormat="1" ht="15.75" x14ac:dyDescent="0.2">
      <c r="B4" s="1415" t="str">
        <f>porsaad!$B$6</f>
        <v>Situación a 31 de julio de 2024</v>
      </c>
      <c r="C4" s="1415"/>
      <c r="D4" s="1415"/>
      <c r="E4" s="1415"/>
      <c r="F4" s="1415"/>
      <c r="G4" s="1415"/>
      <c r="H4" s="1415"/>
      <c r="I4" s="1415"/>
      <c r="J4" s="1415"/>
      <c r="K4" s="1415"/>
      <c r="L4" s="1415"/>
      <c r="M4" s="1415"/>
      <c r="N4" s="1415"/>
      <c r="O4" s="1415"/>
      <c r="P4" s="1415"/>
      <c r="Q4" s="970"/>
      <c r="R4" s="970"/>
      <c r="S4" s="970"/>
      <c r="T4" s="970"/>
      <c r="U4" s="970"/>
    </row>
    <row r="5" spans="1:21" s="971" customFormat="1" ht="7.5" customHeight="1" x14ac:dyDescent="0.2">
      <c r="B5" s="972"/>
      <c r="C5" s="971" t="s">
        <v>194</v>
      </c>
      <c r="E5" s="971" t="s">
        <v>195</v>
      </c>
      <c r="G5" s="971" t="s">
        <v>196</v>
      </c>
      <c r="I5" s="971" t="s">
        <v>197</v>
      </c>
      <c r="K5" s="966" t="s">
        <v>198</v>
      </c>
      <c r="M5" s="966" t="s">
        <v>199</v>
      </c>
      <c r="O5" s="966" t="s">
        <v>199</v>
      </c>
    </row>
    <row r="6" spans="1:21" s="969" customFormat="1" ht="15" customHeight="1" x14ac:dyDescent="0.2">
      <c r="B6" s="973"/>
      <c r="C6" s="1616" t="s">
        <v>200</v>
      </c>
      <c r="D6" s="1617"/>
      <c r="E6" s="1617"/>
      <c r="F6" s="1617"/>
      <c r="G6" s="1617"/>
      <c r="H6" s="1617"/>
      <c r="I6" s="1617"/>
      <c r="J6" s="1617"/>
      <c r="K6" s="1617"/>
      <c r="L6" s="1617"/>
      <c r="M6" s="1617"/>
      <c r="N6" s="1617"/>
      <c r="O6" s="1617"/>
      <c r="P6" s="1618"/>
    </row>
    <row r="7" spans="1:21" s="969" customFormat="1" ht="57" customHeight="1" x14ac:dyDescent="0.2">
      <c r="B7" s="1619" t="s">
        <v>12</v>
      </c>
      <c r="C7" s="1621" t="s">
        <v>0</v>
      </c>
      <c r="D7" s="1622"/>
      <c r="E7" s="1614" t="s">
        <v>201</v>
      </c>
      <c r="F7" s="1623"/>
      <c r="G7" s="1624" t="s">
        <v>202</v>
      </c>
      <c r="H7" s="1625"/>
      <c r="I7" s="1624" t="s">
        <v>203</v>
      </c>
      <c r="J7" s="1625"/>
      <c r="K7" s="1624" t="s">
        <v>204</v>
      </c>
      <c r="L7" s="1625"/>
      <c r="M7" s="1624" t="s">
        <v>205</v>
      </c>
      <c r="N7" s="1625"/>
      <c r="O7" s="1614" t="s">
        <v>206</v>
      </c>
      <c r="P7" s="1615"/>
    </row>
    <row r="8" spans="1:21" s="974" customFormat="1" ht="12" customHeight="1" x14ac:dyDescent="0.2">
      <c r="B8" s="1620"/>
      <c r="C8" s="992" t="s">
        <v>9</v>
      </c>
      <c r="D8" s="992" t="s">
        <v>28</v>
      </c>
      <c r="E8" s="992" t="s">
        <v>9</v>
      </c>
      <c r="F8" s="992" t="s">
        <v>28</v>
      </c>
      <c r="G8" s="992" t="s">
        <v>9</v>
      </c>
      <c r="H8" s="992" t="s">
        <v>28</v>
      </c>
      <c r="I8" s="992" t="s">
        <v>9</v>
      </c>
      <c r="J8" s="991" t="s">
        <v>28</v>
      </c>
      <c r="K8" s="994" t="s">
        <v>9</v>
      </c>
      <c r="L8" s="991" t="s">
        <v>28</v>
      </c>
      <c r="M8" s="993" t="s">
        <v>9</v>
      </c>
      <c r="N8" s="992" t="s">
        <v>28</v>
      </c>
      <c r="O8" s="992" t="s">
        <v>9</v>
      </c>
      <c r="P8" s="991" t="s">
        <v>28</v>
      </c>
      <c r="R8" s="975"/>
    </row>
    <row r="9" spans="1:21" ht="5.25" customHeight="1" x14ac:dyDescent="0.2">
      <c r="B9" s="962"/>
      <c r="D9" s="962"/>
      <c r="M9" s="962"/>
      <c r="N9" s="962"/>
    </row>
    <row r="10" spans="1:21" s="963" customFormat="1" ht="16.5" customHeight="1" x14ac:dyDescent="0.2">
      <c r="A10" s="963">
        <v>1</v>
      </c>
      <c r="B10" s="976" t="s">
        <v>8</v>
      </c>
      <c r="C10" s="977">
        <f>E10+G10+I10+K10+M10+O10</f>
        <v>2627</v>
      </c>
      <c r="D10" s="978">
        <f>IFERROR(C10/$C10*100,"-")</f>
        <v>100</v>
      </c>
      <c r="E10" s="977">
        <v>0</v>
      </c>
      <c r="F10" s="978">
        <v>0</v>
      </c>
      <c r="G10" s="977">
        <v>2521</v>
      </c>
      <c r="H10" s="978">
        <v>95.96497906357061</v>
      </c>
      <c r="I10" s="977">
        <v>106</v>
      </c>
      <c r="J10" s="978">
        <v>4.0350209364293868</v>
      </c>
      <c r="K10" s="977">
        <v>0</v>
      </c>
      <c r="L10" s="978">
        <v>0</v>
      </c>
      <c r="M10" s="977">
        <v>0</v>
      </c>
      <c r="N10" s="978">
        <v>0</v>
      </c>
      <c r="O10" s="977">
        <v>0</v>
      </c>
      <c r="P10" s="978">
        <f>IFERROR(O10/$C10*100,"-")</f>
        <v>0</v>
      </c>
      <c r="R10" s="979"/>
    </row>
    <row r="11" spans="1:21" s="964" customFormat="1" ht="16.5" customHeight="1" x14ac:dyDescent="0.2">
      <c r="A11" s="964">
        <v>2</v>
      </c>
      <c r="B11" s="980" t="s">
        <v>7</v>
      </c>
      <c r="C11" s="981">
        <f t="shared" ref="C11:C26" si="0">E11+G11+I11+K11+M11+O11</f>
        <v>3690</v>
      </c>
      <c r="D11" s="982">
        <f t="shared" ref="D11:D26" si="1">IFERROR(C11/$C11*100,"-")</f>
        <v>100</v>
      </c>
      <c r="E11" s="981">
        <v>1</v>
      </c>
      <c r="F11" s="982">
        <v>2.7100271002710029E-2</v>
      </c>
      <c r="G11" s="981">
        <v>3427</v>
      </c>
      <c r="H11" s="982">
        <v>92.87262872628726</v>
      </c>
      <c r="I11" s="981">
        <v>262</v>
      </c>
      <c r="J11" s="982">
        <v>7.100271002710028</v>
      </c>
      <c r="K11" s="981">
        <v>0</v>
      </c>
      <c r="L11" s="982">
        <v>0</v>
      </c>
      <c r="M11" s="981">
        <v>0</v>
      </c>
      <c r="N11" s="982">
        <v>0</v>
      </c>
      <c r="O11" s="981">
        <v>0</v>
      </c>
      <c r="P11" s="982">
        <f t="shared" ref="P11:P26" si="2">IFERROR(O11/$C11*100,"-")</f>
        <v>0</v>
      </c>
      <c r="R11" s="979"/>
    </row>
    <row r="12" spans="1:21" s="964" customFormat="1" ht="16.5" customHeight="1" x14ac:dyDescent="0.2">
      <c r="A12" s="964">
        <v>3</v>
      </c>
      <c r="B12" s="980" t="s">
        <v>37</v>
      </c>
      <c r="C12" s="981">
        <f t="shared" si="0"/>
        <v>1645</v>
      </c>
      <c r="D12" s="982">
        <f t="shared" si="1"/>
        <v>100</v>
      </c>
      <c r="E12" s="981">
        <v>77</v>
      </c>
      <c r="F12" s="982">
        <v>4.6808510638297873</v>
      </c>
      <c r="G12" s="981">
        <v>1436</v>
      </c>
      <c r="H12" s="982">
        <v>87.294832826747722</v>
      </c>
      <c r="I12" s="981">
        <v>104</v>
      </c>
      <c r="J12" s="982">
        <v>6.3221884498480252</v>
      </c>
      <c r="K12" s="981">
        <v>3</v>
      </c>
      <c r="L12" s="982">
        <v>0.18237082066869301</v>
      </c>
      <c r="M12" s="981">
        <v>25</v>
      </c>
      <c r="N12" s="982">
        <v>1.5197568389057752</v>
      </c>
      <c r="O12" s="981">
        <v>0</v>
      </c>
      <c r="P12" s="982">
        <f t="shared" si="2"/>
        <v>0</v>
      </c>
      <c r="R12" s="979"/>
    </row>
    <row r="13" spans="1:21" s="964" customFormat="1" ht="16.5" customHeight="1" x14ac:dyDescent="0.2">
      <c r="A13" s="964">
        <v>4</v>
      </c>
      <c r="B13" s="980" t="s">
        <v>38</v>
      </c>
      <c r="C13" s="981">
        <f t="shared" si="0"/>
        <v>373</v>
      </c>
      <c r="D13" s="982">
        <f t="shared" si="1"/>
        <v>100</v>
      </c>
      <c r="E13" s="981">
        <v>0</v>
      </c>
      <c r="F13" s="982">
        <v>0</v>
      </c>
      <c r="G13" s="981">
        <v>334</v>
      </c>
      <c r="H13" s="982">
        <v>89.544235924932977</v>
      </c>
      <c r="I13" s="981">
        <v>39</v>
      </c>
      <c r="J13" s="982">
        <v>10.455764075067025</v>
      </c>
      <c r="K13" s="981">
        <v>0</v>
      </c>
      <c r="L13" s="982">
        <v>0</v>
      </c>
      <c r="M13" s="981">
        <v>0</v>
      </c>
      <c r="N13" s="982">
        <v>0</v>
      </c>
      <c r="O13" s="981">
        <v>0</v>
      </c>
      <c r="P13" s="982">
        <f t="shared" si="2"/>
        <v>0</v>
      </c>
      <c r="R13" s="979"/>
    </row>
    <row r="14" spans="1:21" s="964" customFormat="1" ht="16.5" customHeight="1" x14ac:dyDescent="0.2">
      <c r="A14" s="964">
        <v>5</v>
      </c>
      <c r="B14" s="980" t="s">
        <v>6</v>
      </c>
      <c r="C14" s="981">
        <f t="shared" si="0"/>
        <v>4040</v>
      </c>
      <c r="D14" s="982">
        <f t="shared" si="1"/>
        <v>100</v>
      </c>
      <c r="E14" s="981">
        <v>2382</v>
      </c>
      <c r="F14" s="982">
        <v>58.960396039603957</v>
      </c>
      <c r="G14" s="981">
        <v>972</v>
      </c>
      <c r="H14" s="982">
        <v>24.059405940594058</v>
      </c>
      <c r="I14" s="981">
        <v>234</v>
      </c>
      <c r="J14" s="982">
        <v>5.7920792079207928</v>
      </c>
      <c r="K14" s="981">
        <v>451</v>
      </c>
      <c r="L14" s="982">
        <v>11.163366336633663</v>
      </c>
      <c r="M14" s="981">
        <v>1</v>
      </c>
      <c r="N14" s="982">
        <v>2.4752475247524754E-2</v>
      </c>
      <c r="O14" s="981">
        <v>0</v>
      </c>
      <c r="P14" s="982">
        <f t="shared" si="2"/>
        <v>0</v>
      </c>
      <c r="R14" s="979"/>
    </row>
    <row r="15" spans="1:21" s="964" customFormat="1" ht="16.5" customHeight="1" x14ac:dyDescent="0.2">
      <c r="A15" s="964">
        <v>6</v>
      </c>
      <c r="B15" s="980" t="s">
        <v>5</v>
      </c>
      <c r="C15" s="981">
        <f t="shared" si="0"/>
        <v>99</v>
      </c>
      <c r="D15" s="982">
        <f t="shared" si="1"/>
        <v>100</v>
      </c>
      <c r="E15" s="981">
        <v>0</v>
      </c>
      <c r="F15" s="982">
        <v>0</v>
      </c>
      <c r="G15" s="981">
        <v>99</v>
      </c>
      <c r="H15" s="982">
        <v>100</v>
      </c>
      <c r="I15" s="981">
        <v>0</v>
      </c>
      <c r="J15" s="982">
        <v>0</v>
      </c>
      <c r="K15" s="981">
        <v>0</v>
      </c>
      <c r="L15" s="982">
        <v>0</v>
      </c>
      <c r="M15" s="981">
        <v>0</v>
      </c>
      <c r="N15" s="982">
        <v>0</v>
      </c>
      <c r="O15" s="981">
        <v>0</v>
      </c>
      <c r="P15" s="982">
        <f t="shared" si="2"/>
        <v>0</v>
      </c>
      <c r="R15" s="979"/>
    </row>
    <row r="16" spans="1:21" s="965" customFormat="1" ht="16.5" customHeight="1" x14ac:dyDescent="0.2">
      <c r="A16" s="965">
        <v>7</v>
      </c>
      <c r="B16" s="980" t="s">
        <v>4</v>
      </c>
      <c r="C16" s="981">
        <f t="shared" si="0"/>
        <v>16869</v>
      </c>
      <c r="D16" s="982">
        <f t="shared" si="1"/>
        <v>100</v>
      </c>
      <c r="E16" s="981">
        <v>1964</v>
      </c>
      <c r="F16" s="982">
        <v>11.64265813029818</v>
      </c>
      <c r="G16" s="981">
        <v>11433</v>
      </c>
      <c r="H16" s="982">
        <v>67.775208963186913</v>
      </c>
      <c r="I16" s="981">
        <v>1694</v>
      </c>
      <c r="J16" s="982">
        <v>10.042089039065742</v>
      </c>
      <c r="K16" s="981">
        <v>1778</v>
      </c>
      <c r="L16" s="982">
        <v>10.540043867449167</v>
      </c>
      <c r="M16" s="981">
        <v>0</v>
      </c>
      <c r="N16" s="982">
        <v>0</v>
      </c>
      <c r="O16" s="981">
        <v>0</v>
      </c>
      <c r="P16" s="982">
        <f t="shared" si="2"/>
        <v>0</v>
      </c>
      <c r="R16" s="979"/>
    </row>
    <row r="17" spans="1:18" s="965" customFormat="1" ht="16.5" customHeight="1" x14ac:dyDescent="0.2">
      <c r="A17" s="965">
        <v>8</v>
      </c>
      <c r="B17" s="980" t="s">
        <v>40</v>
      </c>
      <c r="C17" s="981">
        <f t="shared" si="0"/>
        <v>3855</v>
      </c>
      <c r="D17" s="982">
        <f t="shared" si="1"/>
        <v>100</v>
      </c>
      <c r="E17" s="981">
        <v>195</v>
      </c>
      <c r="F17" s="982">
        <v>5.0583657587548636</v>
      </c>
      <c r="G17" s="981">
        <v>2993</v>
      </c>
      <c r="H17" s="982">
        <v>77.639429312581072</v>
      </c>
      <c r="I17" s="981">
        <v>149</v>
      </c>
      <c r="J17" s="982">
        <v>3.8651102464332037</v>
      </c>
      <c r="K17" s="981">
        <v>518</v>
      </c>
      <c r="L17" s="982">
        <v>13.437094682230869</v>
      </c>
      <c r="M17" s="981">
        <v>0</v>
      </c>
      <c r="N17" s="982">
        <v>0</v>
      </c>
      <c r="O17" s="981">
        <v>0</v>
      </c>
      <c r="P17" s="982">
        <f t="shared" si="2"/>
        <v>0</v>
      </c>
      <c r="R17" s="979"/>
    </row>
    <row r="18" spans="1:18" s="965" customFormat="1" ht="16.5" customHeight="1" x14ac:dyDescent="0.2">
      <c r="A18" s="965">
        <v>9</v>
      </c>
      <c r="B18" s="980" t="s">
        <v>41</v>
      </c>
      <c r="C18" s="981">
        <f t="shared" si="0"/>
        <v>6246</v>
      </c>
      <c r="D18" s="982">
        <f t="shared" si="1"/>
        <v>100</v>
      </c>
      <c r="E18" s="981">
        <v>821</v>
      </c>
      <c r="F18" s="982">
        <v>13.14441242395133</v>
      </c>
      <c r="G18" s="981">
        <v>5049</v>
      </c>
      <c r="H18" s="982">
        <v>80.835734870316998</v>
      </c>
      <c r="I18" s="981">
        <v>376</v>
      </c>
      <c r="J18" s="982">
        <v>6.019852705731668</v>
      </c>
      <c r="K18" s="981">
        <v>0</v>
      </c>
      <c r="L18" s="982">
        <v>0</v>
      </c>
      <c r="M18" s="981">
        <v>0</v>
      </c>
      <c r="N18" s="982">
        <v>0</v>
      </c>
      <c r="O18" s="981">
        <v>0</v>
      </c>
      <c r="P18" s="982">
        <f t="shared" si="2"/>
        <v>0</v>
      </c>
      <c r="R18" s="979"/>
    </row>
    <row r="19" spans="1:18" s="965" customFormat="1" ht="16.5" customHeight="1" x14ac:dyDescent="0.2">
      <c r="A19" s="965">
        <v>10</v>
      </c>
      <c r="B19" s="980" t="s">
        <v>3</v>
      </c>
      <c r="C19" s="981">
        <f t="shared" si="0"/>
        <v>7642</v>
      </c>
      <c r="D19" s="982">
        <f t="shared" si="1"/>
        <v>100</v>
      </c>
      <c r="E19" s="981">
        <v>2862</v>
      </c>
      <c r="F19" s="982">
        <v>37.450929076158076</v>
      </c>
      <c r="G19" s="981">
        <v>3600</v>
      </c>
      <c r="H19" s="982">
        <v>47.108086888249154</v>
      </c>
      <c r="I19" s="981">
        <v>514</v>
      </c>
      <c r="J19" s="982">
        <v>6.725987961266684</v>
      </c>
      <c r="K19" s="981">
        <v>666</v>
      </c>
      <c r="L19" s="982">
        <v>8.714996074326093</v>
      </c>
      <c r="M19" s="981">
        <v>0</v>
      </c>
      <c r="N19" s="982">
        <v>0</v>
      </c>
      <c r="O19" s="981">
        <v>0</v>
      </c>
      <c r="P19" s="982">
        <f t="shared" si="2"/>
        <v>0</v>
      </c>
      <c r="R19" s="979"/>
    </row>
    <row r="20" spans="1:18" s="964" customFormat="1" ht="16.5" customHeight="1" x14ac:dyDescent="0.2">
      <c r="A20" s="964">
        <v>11</v>
      </c>
      <c r="B20" s="980" t="s">
        <v>2</v>
      </c>
      <c r="C20" s="981">
        <f t="shared" si="0"/>
        <v>6022</v>
      </c>
      <c r="D20" s="982">
        <f t="shared" si="1"/>
        <v>100</v>
      </c>
      <c r="E20" s="981">
        <v>3836</v>
      </c>
      <c r="F20" s="982">
        <v>63.699767519096653</v>
      </c>
      <c r="G20" s="981">
        <v>1626</v>
      </c>
      <c r="H20" s="982">
        <v>27.000996346728662</v>
      </c>
      <c r="I20" s="981">
        <v>312</v>
      </c>
      <c r="J20" s="982">
        <v>5.1810029890401861</v>
      </c>
      <c r="K20" s="981">
        <v>248</v>
      </c>
      <c r="L20" s="982">
        <v>4.1182331451345071</v>
      </c>
      <c r="M20" s="981">
        <v>0</v>
      </c>
      <c r="N20" s="982">
        <v>0</v>
      </c>
      <c r="O20" s="981">
        <v>0</v>
      </c>
      <c r="P20" s="982">
        <f t="shared" si="2"/>
        <v>0</v>
      </c>
      <c r="R20" s="979"/>
    </row>
    <row r="21" spans="1:18" s="964" customFormat="1" ht="16.5" customHeight="1" x14ac:dyDescent="0.2">
      <c r="A21" s="964">
        <v>12</v>
      </c>
      <c r="B21" s="980" t="s">
        <v>35</v>
      </c>
      <c r="C21" s="981">
        <f t="shared" si="0"/>
        <v>6047</v>
      </c>
      <c r="D21" s="982">
        <f t="shared" si="1"/>
        <v>100</v>
      </c>
      <c r="E21" s="981">
        <v>455</v>
      </c>
      <c r="F21" s="982">
        <v>7.5243922606251044</v>
      </c>
      <c r="G21" s="981">
        <v>4077</v>
      </c>
      <c r="H21" s="982">
        <v>67.421862080370431</v>
      </c>
      <c r="I21" s="981">
        <v>1174</v>
      </c>
      <c r="J21" s="982">
        <v>19.41458574499752</v>
      </c>
      <c r="K21" s="981">
        <v>341</v>
      </c>
      <c r="L21" s="982">
        <v>5.6391599140069459</v>
      </c>
      <c r="M21" s="981">
        <v>0</v>
      </c>
      <c r="N21" s="982">
        <v>0</v>
      </c>
      <c r="O21" s="981">
        <v>0</v>
      </c>
      <c r="P21" s="982">
        <f t="shared" si="2"/>
        <v>0</v>
      </c>
      <c r="R21" s="979"/>
    </row>
    <row r="22" spans="1:18" s="964" customFormat="1" ht="16.5" customHeight="1" x14ac:dyDescent="0.2">
      <c r="A22" s="964">
        <v>13</v>
      </c>
      <c r="B22" s="980" t="s">
        <v>42</v>
      </c>
      <c r="C22" s="981">
        <f t="shared" si="0"/>
        <v>13278</v>
      </c>
      <c r="D22" s="982">
        <f t="shared" si="1"/>
        <v>100</v>
      </c>
      <c r="E22" s="981">
        <v>1286</v>
      </c>
      <c r="F22" s="982">
        <v>9.6851935532459699</v>
      </c>
      <c r="G22" s="981">
        <v>9594</v>
      </c>
      <c r="H22" s="982">
        <v>72.254857659286046</v>
      </c>
      <c r="I22" s="981">
        <v>959</v>
      </c>
      <c r="J22" s="982">
        <v>7.2224732640457896</v>
      </c>
      <c r="K22" s="981">
        <v>1439</v>
      </c>
      <c r="L22" s="982">
        <v>10.837475523422203</v>
      </c>
      <c r="M22" s="981">
        <v>0</v>
      </c>
      <c r="N22" s="982">
        <v>0</v>
      </c>
      <c r="O22" s="981">
        <v>0</v>
      </c>
      <c r="P22" s="982">
        <f t="shared" si="2"/>
        <v>0</v>
      </c>
      <c r="R22" s="979"/>
    </row>
    <row r="23" spans="1:18" s="964" customFormat="1" ht="16.5" customHeight="1" x14ac:dyDescent="0.2">
      <c r="A23" s="964">
        <v>14</v>
      </c>
      <c r="B23" s="980" t="s">
        <v>43</v>
      </c>
      <c r="C23" s="981">
        <f t="shared" si="0"/>
        <v>846</v>
      </c>
      <c r="D23" s="982">
        <f t="shared" si="1"/>
        <v>100</v>
      </c>
      <c r="E23" s="981">
        <v>3</v>
      </c>
      <c r="F23" s="982">
        <v>0.3546099290780142</v>
      </c>
      <c r="G23" s="981">
        <v>597</v>
      </c>
      <c r="H23" s="982">
        <v>70.567375886524815</v>
      </c>
      <c r="I23" s="981">
        <v>104</v>
      </c>
      <c r="J23" s="982">
        <v>12.293144208037825</v>
      </c>
      <c r="K23" s="981">
        <v>142</v>
      </c>
      <c r="L23" s="982">
        <v>16.784869976359339</v>
      </c>
      <c r="M23" s="981">
        <v>0</v>
      </c>
      <c r="N23" s="982">
        <v>0</v>
      </c>
      <c r="O23" s="981">
        <v>0</v>
      </c>
      <c r="P23" s="982">
        <f t="shared" si="2"/>
        <v>0</v>
      </c>
      <c r="R23" s="979"/>
    </row>
    <row r="24" spans="1:18" s="964" customFormat="1" ht="16.5" customHeight="1" x14ac:dyDescent="0.2">
      <c r="A24" s="964">
        <v>15</v>
      </c>
      <c r="B24" s="980" t="s">
        <v>44</v>
      </c>
      <c r="C24" s="981">
        <f t="shared" si="0"/>
        <v>747</v>
      </c>
      <c r="D24" s="982">
        <f t="shared" si="1"/>
        <v>100</v>
      </c>
      <c r="E24" s="981">
        <v>473</v>
      </c>
      <c r="F24" s="982">
        <v>63.319946452476572</v>
      </c>
      <c r="G24" s="981">
        <v>232</v>
      </c>
      <c r="H24" s="982">
        <v>31.057563587684069</v>
      </c>
      <c r="I24" s="981">
        <v>42</v>
      </c>
      <c r="J24" s="982">
        <v>5.6224899598393572</v>
      </c>
      <c r="K24" s="981">
        <v>0</v>
      </c>
      <c r="L24" s="982">
        <v>0</v>
      </c>
      <c r="M24" s="981">
        <v>0</v>
      </c>
      <c r="N24" s="982">
        <v>0</v>
      </c>
      <c r="O24" s="981">
        <v>0</v>
      </c>
      <c r="P24" s="982">
        <f t="shared" si="2"/>
        <v>0</v>
      </c>
      <c r="R24" s="979"/>
    </row>
    <row r="25" spans="1:18" s="964" customFormat="1" ht="16.5" customHeight="1" x14ac:dyDescent="0.2">
      <c r="A25" s="964">
        <v>16</v>
      </c>
      <c r="B25" s="980" t="s">
        <v>45</v>
      </c>
      <c r="C25" s="981">
        <f t="shared" si="0"/>
        <v>663</v>
      </c>
      <c r="D25" s="982">
        <f t="shared" si="1"/>
        <v>100</v>
      </c>
      <c r="E25" s="981">
        <v>0</v>
      </c>
      <c r="F25" s="982">
        <v>0</v>
      </c>
      <c r="G25" s="981">
        <v>660</v>
      </c>
      <c r="H25" s="982">
        <v>99.547511312217196</v>
      </c>
      <c r="I25" s="981">
        <v>3</v>
      </c>
      <c r="J25" s="982">
        <v>0.45248868778280549</v>
      </c>
      <c r="K25" s="981">
        <v>0</v>
      </c>
      <c r="L25" s="982">
        <v>0</v>
      </c>
      <c r="M25" s="981">
        <v>0</v>
      </c>
      <c r="N25" s="982">
        <v>0</v>
      </c>
      <c r="O25" s="981">
        <v>0</v>
      </c>
      <c r="P25" s="982">
        <f t="shared" si="2"/>
        <v>0</v>
      </c>
      <c r="R25" s="979"/>
    </row>
    <row r="26" spans="1:18" s="964" customFormat="1" ht="16.5" customHeight="1" x14ac:dyDescent="0.2">
      <c r="A26" s="964">
        <v>17</v>
      </c>
      <c r="B26" s="980" t="s">
        <v>46</v>
      </c>
      <c r="C26" s="981">
        <f t="shared" si="0"/>
        <v>494</v>
      </c>
      <c r="D26" s="982">
        <f t="shared" si="1"/>
        <v>100</v>
      </c>
      <c r="E26" s="981">
        <v>0</v>
      </c>
      <c r="F26" s="982">
        <v>0</v>
      </c>
      <c r="G26" s="981">
        <v>469</v>
      </c>
      <c r="H26" s="982">
        <v>94.939271255060731</v>
      </c>
      <c r="I26" s="981">
        <v>25</v>
      </c>
      <c r="J26" s="982">
        <v>5.0607287449392713</v>
      </c>
      <c r="K26" s="981">
        <v>0</v>
      </c>
      <c r="L26" s="982">
        <v>0</v>
      </c>
      <c r="M26" s="981">
        <v>0</v>
      </c>
      <c r="N26" s="982">
        <v>0</v>
      </c>
      <c r="O26" s="981">
        <v>0</v>
      </c>
      <c r="P26" s="982">
        <f t="shared" si="2"/>
        <v>0</v>
      </c>
      <c r="R26" s="979"/>
    </row>
    <row r="27" spans="1:18" s="964" customFormat="1" ht="16.5" customHeight="1" x14ac:dyDescent="0.2">
      <c r="B27" s="983" t="s">
        <v>1</v>
      </c>
      <c r="C27" s="984">
        <v>2</v>
      </c>
      <c r="D27" s="985">
        <v>100</v>
      </c>
      <c r="E27" s="984">
        <v>1</v>
      </c>
      <c r="F27" s="985">
        <v>50</v>
      </c>
      <c r="G27" s="984">
        <v>1</v>
      </c>
      <c r="H27" s="985">
        <v>50</v>
      </c>
      <c r="I27" s="984">
        <v>0</v>
      </c>
      <c r="J27" s="985">
        <v>0</v>
      </c>
      <c r="K27" s="984">
        <v>0</v>
      </c>
      <c r="L27" s="985">
        <v>0</v>
      </c>
      <c r="M27" s="984">
        <v>0</v>
      </c>
      <c r="N27" s="985">
        <v>0</v>
      </c>
      <c r="O27" s="984">
        <v>0</v>
      </c>
      <c r="P27" s="985">
        <v>0</v>
      </c>
      <c r="R27" s="979"/>
    </row>
    <row r="28" spans="1:18" s="1294" customFormat="1" x14ac:dyDescent="0.2">
      <c r="B28" s="1295" t="s">
        <v>0</v>
      </c>
      <c r="C28" s="1298">
        <f>SUM(C10:C27)</f>
        <v>75185</v>
      </c>
      <c r="D28" s="1299">
        <f>C28/$C28*100</f>
        <v>100</v>
      </c>
      <c r="E28" s="1298">
        <f>SUM(E10:E27)</f>
        <v>14356</v>
      </c>
      <c r="F28" s="1299">
        <f>E28/$C28*100</f>
        <v>19.094234222251778</v>
      </c>
      <c r="G28" s="1298">
        <f>SUM(G10:G27)</f>
        <v>49120</v>
      </c>
      <c r="H28" s="1299">
        <f>G28/$C28*100</f>
        <v>65.33218062113454</v>
      </c>
      <c r="I28" s="1298">
        <f>SUM(I10:I27)</f>
        <v>6097</v>
      </c>
      <c r="J28" s="1299">
        <f>I28/$C28*100</f>
        <v>8.1093303185475829</v>
      </c>
      <c r="K28" s="1298">
        <f>SUM(K10:K27)</f>
        <v>5586</v>
      </c>
      <c r="L28" s="1299">
        <f>K28/$C28*100</f>
        <v>7.4296734721021478</v>
      </c>
      <c r="M28" s="1298">
        <f>SUM(M10:M27)</f>
        <v>26</v>
      </c>
      <c r="N28" s="1299">
        <f>M28/$C28*100</f>
        <v>3.4581365963955578E-2</v>
      </c>
      <c r="O28" s="1298">
        <f>SUM(O10:O27)</f>
        <v>0</v>
      </c>
      <c r="P28" s="1299">
        <f>O28/$C28*100</f>
        <v>0</v>
      </c>
    </row>
    <row r="29" spans="1:18" s="963" customFormat="1" hidden="1" x14ac:dyDescent="0.2">
      <c r="A29" s="966">
        <v>18</v>
      </c>
      <c r="B29" s="966" t="s">
        <v>39</v>
      </c>
      <c r="C29" s="986"/>
      <c r="D29" s="987"/>
      <c r="E29" s="986"/>
      <c r="F29" s="987"/>
      <c r="G29" s="986"/>
      <c r="H29" s="987"/>
      <c r="I29" s="986"/>
      <c r="J29" s="987"/>
      <c r="K29" s="986"/>
      <c r="L29" s="987"/>
      <c r="M29" s="986"/>
      <c r="N29" s="987"/>
      <c r="O29" s="986"/>
      <c r="P29" s="987"/>
    </row>
    <row r="30" spans="1:18" s="989" customFormat="1" hidden="1" x14ac:dyDescent="0.2">
      <c r="A30" s="966">
        <v>19</v>
      </c>
      <c r="B30" s="966" t="s">
        <v>47</v>
      </c>
      <c r="C30" s="988"/>
      <c r="D30" s="988"/>
      <c r="E30" s="988"/>
      <c r="F30" s="988"/>
      <c r="G30" s="988"/>
      <c r="H30" s="988"/>
      <c r="I30" s="988"/>
      <c r="K30" s="988"/>
      <c r="L30" s="988"/>
      <c r="M30" s="988"/>
      <c r="N30" s="988"/>
      <c r="O30" s="988"/>
      <c r="P30" s="988"/>
    </row>
    <row r="31" spans="1:18" hidden="1" x14ac:dyDescent="0.2"/>
    <row r="32" spans="1:18" hidden="1" x14ac:dyDescent="0.2">
      <c r="B32" s="962"/>
      <c r="M32" s="962"/>
      <c r="N32" s="962"/>
    </row>
    <row r="33" spans="2:14" hidden="1" x14ac:dyDescent="0.2">
      <c r="B33" s="962"/>
      <c r="D33" s="962"/>
      <c r="M33" s="962"/>
      <c r="N33" s="962"/>
    </row>
    <row r="34" spans="2:14" hidden="1" x14ac:dyDescent="0.2">
      <c r="B34" s="962"/>
      <c r="D34" s="962"/>
      <c r="M34" s="962"/>
      <c r="N34" s="962"/>
    </row>
    <row r="35" spans="2:14" hidden="1" x14ac:dyDescent="0.2">
      <c r="B35" s="962"/>
      <c r="D35" s="962"/>
      <c r="M35" s="962"/>
      <c r="N35" s="962"/>
    </row>
    <row r="36" spans="2:14" hidden="1" x14ac:dyDescent="0.2">
      <c r="B36" s="962"/>
      <c r="D36" s="962"/>
      <c r="M36" s="962"/>
      <c r="N36" s="962"/>
    </row>
    <row r="37" spans="2:14" hidden="1" x14ac:dyDescent="0.2">
      <c r="B37" s="962"/>
      <c r="D37" s="962"/>
      <c r="M37" s="962"/>
      <c r="N37" s="962"/>
    </row>
    <row r="38" spans="2:14" hidden="1" x14ac:dyDescent="0.2">
      <c r="B38" s="962"/>
      <c r="D38" s="962"/>
      <c r="M38" s="962"/>
      <c r="N38" s="962"/>
    </row>
    <row r="39" spans="2:14" hidden="1" x14ac:dyDescent="0.2">
      <c r="B39" s="962"/>
      <c r="D39" s="962"/>
      <c r="M39" s="962"/>
      <c r="N39" s="962"/>
    </row>
    <row r="40" spans="2:14" hidden="1" x14ac:dyDescent="0.2">
      <c r="B40" s="962"/>
      <c r="D40" s="962"/>
      <c r="M40" s="962"/>
      <c r="N40" s="962"/>
    </row>
    <row r="41" spans="2:14" hidden="1" x14ac:dyDescent="0.2">
      <c r="B41" s="962"/>
      <c r="D41" s="962"/>
      <c r="M41" s="962"/>
      <c r="N41" s="962"/>
    </row>
    <row r="42" spans="2:14" x14ac:dyDescent="0.2">
      <c r="B42" s="962"/>
      <c r="D42" s="962"/>
      <c r="M42" s="962"/>
      <c r="N42" s="962"/>
    </row>
    <row r="43" spans="2:14" s="1226" customFormat="1" x14ac:dyDescent="0.2">
      <c r="B43" s="966"/>
      <c r="D43" s="966"/>
      <c r="M43" s="966"/>
      <c r="N43" s="966"/>
    </row>
    <row r="44" spans="2:14" s="1226" customFormat="1" x14ac:dyDescent="0.2">
      <c r="B44" s="966"/>
      <c r="D44" s="966"/>
      <c r="M44" s="966"/>
      <c r="N44" s="966"/>
    </row>
    <row r="45" spans="2:14" s="1226" customFormat="1" x14ac:dyDescent="0.2">
      <c r="D45" s="966"/>
      <c r="M45" s="966"/>
      <c r="N45" s="966"/>
    </row>
    <row r="46" spans="2:14" s="1226" customFormat="1" x14ac:dyDescent="0.2">
      <c r="B46" s="1226" t="s">
        <v>39</v>
      </c>
      <c r="G46" s="1226">
        <f>IFERROR(GETPIVOTDATA("ID PRESTACION
COUNT",#REF!,"CCAA",$B46,"Grado Resuelto",$B$1,"Subtipo",G$1),0)</f>
        <v>0</v>
      </c>
    </row>
    <row r="47" spans="2:14" s="1226" customFormat="1" x14ac:dyDescent="0.2">
      <c r="B47" s="1226" t="s">
        <v>47</v>
      </c>
      <c r="G47" s="1226">
        <f>IFERROR(GETPIVOTDATA("ID PRESTACION
COUNT",#REF!,"CCAA",$B47,"Grado Resuelto",$B$1,"Subtipo",G$1),0)</f>
        <v>0</v>
      </c>
    </row>
    <row r="48" spans="2:14" s="1226" customFormat="1" x14ac:dyDescent="0.2">
      <c r="D48" s="966"/>
      <c r="M48" s="966"/>
      <c r="N48" s="966"/>
    </row>
    <row r="49" spans="4:4" s="1334" customFormat="1" x14ac:dyDescent="0.2">
      <c r="D49" s="962"/>
    </row>
    <row r="50" spans="4:4" s="1334" customFormat="1" x14ac:dyDescent="0.2">
      <c r="D50" s="962"/>
    </row>
    <row r="51" spans="4:4" s="1334" customFormat="1" x14ac:dyDescent="0.2">
      <c r="D51" s="962"/>
    </row>
    <row r="52" spans="4:4" x14ac:dyDescent="0.2">
      <c r="D52" s="962"/>
    </row>
    <row r="53" spans="4:4" x14ac:dyDescent="0.2">
      <c r="D53" s="962"/>
    </row>
    <row r="54" spans="4:4" x14ac:dyDescent="0.2">
      <c r="D54" s="962"/>
    </row>
    <row r="55" spans="4:4" x14ac:dyDescent="0.2">
      <c r="D55" s="962"/>
    </row>
    <row r="56" spans="4:4" x14ac:dyDescent="0.2">
      <c r="D56" s="962"/>
    </row>
    <row r="57" spans="4:4" x14ac:dyDescent="0.2">
      <c r="D57" s="962"/>
    </row>
    <row r="58" spans="4:4" x14ac:dyDescent="0.2">
      <c r="D58" s="962"/>
    </row>
    <row r="59" spans="4:4" x14ac:dyDescent="0.2">
      <c r="D59" s="962"/>
    </row>
    <row r="60" spans="4:4" x14ac:dyDescent="0.2">
      <c r="D60" s="962"/>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48">
    <tabColor theme="0"/>
    <pageSetUpPr fitToPage="1"/>
  </sheetPr>
  <dimension ref="A1:U60"/>
  <sheetViews>
    <sheetView zoomScaleNormal="100" workbookViewId="0">
      <selection activeCell="C27" sqref="C27:P27"/>
    </sheetView>
  </sheetViews>
  <sheetFormatPr baseColWidth="10" defaultColWidth="11.42578125" defaultRowHeight="15" x14ac:dyDescent="0.2"/>
  <cols>
    <col min="1" max="1" width="0.5703125" style="990" customWidth="1"/>
    <col min="2" max="2" width="26.5703125" style="990" bestFit="1" customWidth="1"/>
    <col min="3" max="3" width="7.85546875" style="990" customWidth="1"/>
    <col min="4" max="4" width="7" style="990" bestFit="1" customWidth="1"/>
    <col min="5" max="5" width="8.5703125" style="990" customWidth="1"/>
    <col min="6" max="6" width="6.42578125" style="990" customWidth="1"/>
    <col min="7" max="7" width="8.28515625" style="990" customWidth="1"/>
    <col min="8" max="8" width="7" style="990" bestFit="1" customWidth="1"/>
    <col min="9" max="9" width="9.7109375" style="990" customWidth="1"/>
    <col min="10" max="10" width="6" style="990" customWidth="1"/>
    <col min="11" max="11" width="7" style="990" customWidth="1"/>
    <col min="12" max="12" width="6" style="990" customWidth="1"/>
    <col min="13" max="13" width="7.140625" style="990" customWidth="1"/>
    <col min="14" max="14" width="6" style="990" customWidth="1"/>
    <col min="15" max="15" width="7.140625" style="990" customWidth="1"/>
    <col min="16" max="16" width="7.28515625" style="990" customWidth="1"/>
    <col min="17" max="16384" width="11.42578125" style="990"/>
  </cols>
  <sheetData>
    <row r="1" spans="1:21" s="962" customFormat="1" ht="12.75" customHeight="1" x14ac:dyDescent="0.2">
      <c r="B1" s="962" t="s">
        <v>33</v>
      </c>
      <c r="E1" s="966" t="s">
        <v>194</v>
      </c>
      <c r="F1" s="966"/>
      <c r="G1" s="966" t="s">
        <v>195</v>
      </c>
      <c r="H1" s="966"/>
      <c r="I1" s="966" t="s">
        <v>196</v>
      </c>
      <c r="J1" s="966"/>
      <c r="K1" s="966" t="s">
        <v>197</v>
      </c>
      <c r="L1" s="966"/>
      <c r="M1" s="966" t="s">
        <v>198</v>
      </c>
      <c r="N1" s="966"/>
      <c r="O1" s="966" t="s">
        <v>199</v>
      </c>
    </row>
    <row r="2" spans="1:21" s="967" customFormat="1" ht="48" customHeight="1" x14ac:dyDescent="0.25">
      <c r="B2" s="968"/>
      <c r="C2" s="968"/>
      <c r="D2" s="968"/>
      <c r="E2" s="968"/>
      <c r="F2" s="968"/>
      <c r="G2" s="968"/>
      <c r="H2" s="968"/>
    </row>
    <row r="3" spans="1:21" s="969" customFormat="1" ht="21" x14ac:dyDescent="0.2">
      <c r="B3" s="1494" t="s">
        <v>442</v>
      </c>
      <c r="C3" s="1494"/>
      <c r="D3" s="1494"/>
      <c r="E3" s="1494"/>
      <c r="F3" s="1494"/>
      <c r="G3" s="1494"/>
      <c r="H3" s="1494"/>
      <c r="I3" s="1494"/>
      <c r="J3" s="1494"/>
      <c r="K3" s="1494"/>
      <c r="L3" s="1494"/>
      <c r="M3" s="1494"/>
      <c r="N3" s="1494"/>
      <c r="O3" s="1494"/>
      <c r="P3" s="1494"/>
    </row>
    <row r="4" spans="1:21" s="969" customFormat="1" ht="15.75" x14ac:dyDescent="0.2">
      <c r="B4" s="1415" t="str">
        <f>porsaad!$B$6</f>
        <v>Situación a 31 de julio de 2024</v>
      </c>
      <c r="C4" s="1415"/>
      <c r="D4" s="1415"/>
      <c r="E4" s="1415"/>
      <c r="F4" s="1415"/>
      <c r="G4" s="1415"/>
      <c r="H4" s="1415"/>
      <c r="I4" s="1415"/>
      <c r="J4" s="1415"/>
      <c r="K4" s="1415"/>
      <c r="L4" s="1415"/>
      <c r="M4" s="1415"/>
      <c r="N4" s="1415"/>
      <c r="O4" s="1415"/>
      <c r="P4" s="1415"/>
      <c r="Q4" s="970"/>
      <c r="R4" s="970"/>
      <c r="S4" s="970"/>
      <c r="T4" s="970"/>
      <c r="U4" s="970"/>
    </row>
    <row r="5" spans="1:21" s="971" customFormat="1" ht="7.5" customHeight="1" x14ac:dyDescent="0.2">
      <c r="B5" s="972"/>
      <c r="C5" s="971" t="s">
        <v>194</v>
      </c>
      <c r="E5" s="971" t="s">
        <v>195</v>
      </c>
      <c r="G5" s="971" t="s">
        <v>196</v>
      </c>
      <c r="I5" s="971" t="s">
        <v>197</v>
      </c>
      <c r="K5" s="966" t="s">
        <v>198</v>
      </c>
      <c r="M5" s="966" t="s">
        <v>199</v>
      </c>
      <c r="O5" s="966" t="s">
        <v>199</v>
      </c>
    </row>
    <row r="6" spans="1:21" s="969" customFormat="1" ht="15" customHeight="1" x14ac:dyDescent="0.2">
      <c r="B6" s="973"/>
      <c r="C6" s="1616" t="s">
        <v>200</v>
      </c>
      <c r="D6" s="1617"/>
      <c r="E6" s="1617"/>
      <c r="F6" s="1617"/>
      <c r="G6" s="1617"/>
      <c r="H6" s="1617"/>
      <c r="I6" s="1617"/>
      <c r="J6" s="1617"/>
      <c r="K6" s="1617"/>
      <c r="L6" s="1617"/>
      <c r="M6" s="1617"/>
      <c r="N6" s="1617"/>
      <c r="O6" s="1617"/>
      <c r="P6" s="1618"/>
    </row>
    <row r="7" spans="1:21" s="969" customFormat="1" ht="57" customHeight="1" x14ac:dyDescent="0.2">
      <c r="B7" s="1619" t="s">
        <v>12</v>
      </c>
      <c r="C7" s="1621" t="s">
        <v>0</v>
      </c>
      <c r="D7" s="1622"/>
      <c r="E7" s="1614" t="s">
        <v>201</v>
      </c>
      <c r="F7" s="1623"/>
      <c r="G7" s="1624" t="s">
        <v>202</v>
      </c>
      <c r="H7" s="1625"/>
      <c r="I7" s="1624" t="s">
        <v>203</v>
      </c>
      <c r="J7" s="1625"/>
      <c r="K7" s="1624" t="s">
        <v>204</v>
      </c>
      <c r="L7" s="1625"/>
      <c r="M7" s="1624" t="s">
        <v>205</v>
      </c>
      <c r="N7" s="1625"/>
      <c r="O7" s="1614" t="s">
        <v>206</v>
      </c>
      <c r="P7" s="1615"/>
    </row>
    <row r="8" spans="1:21" s="974" customFormat="1" ht="12" customHeight="1" x14ac:dyDescent="0.2">
      <c r="B8" s="1620"/>
      <c r="C8" s="992" t="s">
        <v>9</v>
      </c>
      <c r="D8" s="992" t="s">
        <v>28</v>
      </c>
      <c r="E8" s="992" t="s">
        <v>9</v>
      </c>
      <c r="F8" s="992" t="s">
        <v>28</v>
      </c>
      <c r="G8" s="992" t="s">
        <v>9</v>
      </c>
      <c r="H8" s="992" t="s">
        <v>28</v>
      </c>
      <c r="I8" s="992" t="s">
        <v>9</v>
      </c>
      <c r="J8" s="991" t="s">
        <v>28</v>
      </c>
      <c r="K8" s="994" t="s">
        <v>9</v>
      </c>
      <c r="L8" s="991" t="s">
        <v>28</v>
      </c>
      <c r="M8" s="993" t="s">
        <v>9</v>
      </c>
      <c r="N8" s="992" t="s">
        <v>28</v>
      </c>
      <c r="O8" s="992" t="s">
        <v>9</v>
      </c>
      <c r="P8" s="991" t="s">
        <v>28</v>
      </c>
      <c r="R8" s="975"/>
    </row>
    <row r="9" spans="1:21" ht="5.25" customHeight="1" x14ac:dyDescent="0.2">
      <c r="B9" s="962"/>
      <c r="D9" s="962"/>
      <c r="M9" s="962"/>
      <c r="N9" s="962"/>
    </row>
    <row r="10" spans="1:21" s="963" customFormat="1" ht="16.5" customHeight="1" x14ac:dyDescent="0.2">
      <c r="A10" s="963">
        <v>1</v>
      </c>
      <c r="B10" s="976" t="s">
        <v>8</v>
      </c>
      <c r="C10" s="977">
        <f>E10+G10+I10+K10+M10+O10</f>
        <v>2321</v>
      </c>
      <c r="D10" s="978">
        <f>IFERROR(C10/$C10*100,"-")</f>
        <v>100</v>
      </c>
      <c r="E10" s="977">
        <v>0</v>
      </c>
      <c r="F10" s="978">
        <v>0</v>
      </c>
      <c r="G10" s="977">
        <v>2174</v>
      </c>
      <c r="H10" s="978">
        <v>93.66652305040931</v>
      </c>
      <c r="I10" s="977">
        <v>147</v>
      </c>
      <c r="J10" s="978">
        <v>6.3334769495906942</v>
      </c>
      <c r="K10" s="977">
        <v>0</v>
      </c>
      <c r="L10" s="978">
        <v>0</v>
      </c>
      <c r="M10" s="977">
        <v>0</v>
      </c>
      <c r="N10" s="978">
        <v>0</v>
      </c>
      <c r="O10" s="977">
        <v>0</v>
      </c>
      <c r="P10" s="978">
        <f>IFERROR(O10/$C10*100,"-")</f>
        <v>0</v>
      </c>
      <c r="R10" s="979"/>
    </row>
    <row r="11" spans="1:21" s="964" customFormat="1" ht="16.5" customHeight="1" x14ac:dyDescent="0.2">
      <c r="A11" s="964">
        <v>2</v>
      </c>
      <c r="B11" s="980" t="s">
        <v>7</v>
      </c>
      <c r="C11" s="981">
        <f t="shared" ref="C11:C26" si="0">E11+G11+I11+K11+M11+O11</f>
        <v>3801</v>
      </c>
      <c r="D11" s="982">
        <f t="shared" ref="D11:D26" si="1">IFERROR(C11/$C11*100,"-")</f>
        <v>100</v>
      </c>
      <c r="E11" s="981">
        <v>1</v>
      </c>
      <c r="F11" s="982">
        <v>2.6308866087871613E-2</v>
      </c>
      <c r="G11" s="981">
        <v>3474</v>
      </c>
      <c r="H11" s="982">
        <v>91.397000789265974</v>
      </c>
      <c r="I11" s="981">
        <v>326</v>
      </c>
      <c r="J11" s="982">
        <v>8.5766903446461455</v>
      </c>
      <c r="K11" s="981">
        <v>0</v>
      </c>
      <c r="L11" s="982">
        <v>0</v>
      </c>
      <c r="M11" s="981">
        <v>0</v>
      </c>
      <c r="N11" s="982">
        <v>0</v>
      </c>
      <c r="O11" s="981">
        <v>0</v>
      </c>
      <c r="P11" s="982">
        <f t="shared" ref="P11:P26" si="2">IFERROR(O11/$C11*100,"-")</f>
        <v>0</v>
      </c>
      <c r="R11" s="979"/>
    </row>
    <row r="12" spans="1:21" s="964" customFormat="1" ht="16.5" customHeight="1" x14ac:dyDescent="0.2">
      <c r="A12" s="964">
        <v>3</v>
      </c>
      <c r="B12" s="980" t="s">
        <v>37</v>
      </c>
      <c r="C12" s="981">
        <f t="shared" si="0"/>
        <v>1660</v>
      </c>
      <c r="D12" s="982">
        <f t="shared" si="1"/>
        <v>100</v>
      </c>
      <c r="E12" s="981">
        <v>90</v>
      </c>
      <c r="F12" s="982">
        <v>5.4216867469879517</v>
      </c>
      <c r="G12" s="981">
        <v>1349</v>
      </c>
      <c r="H12" s="982">
        <v>81.265060240963862</v>
      </c>
      <c r="I12" s="981">
        <v>177</v>
      </c>
      <c r="J12" s="982">
        <v>10.662650602409638</v>
      </c>
      <c r="K12" s="981">
        <v>2</v>
      </c>
      <c r="L12" s="982">
        <v>0.12048192771084339</v>
      </c>
      <c r="M12" s="981">
        <v>42</v>
      </c>
      <c r="N12" s="982">
        <v>2.5301204819277108</v>
      </c>
      <c r="O12" s="981">
        <v>0</v>
      </c>
      <c r="P12" s="982">
        <f t="shared" si="2"/>
        <v>0</v>
      </c>
      <c r="R12" s="979"/>
    </row>
    <row r="13" spans="1:21" s="964" customFormat="1" ht="16.5" customHeight="1" x14ac:dyDescent="0.2">
      <c r="A13" s="964">
        <v>4</v>
      </c>
      <c r="B13" s="980" t="s">
        <v>38</v>
      </c>
      <c r="C13" s="981">
        <f t="shared" si="0"/>
        <v>343</v>
      </c>
      <c r="D13" s="982">
        <f t="shared" si="1"/>
        <v>100</v>
      </c>
      <c r="E13" s="981">
        <v>0</v>
      </c>
      <c r="F13" s="982">
        <v>0</v>
      </c>
      <c r="G13" s="981">
        <v>288</v>
      </c>
      <c r="H13" s="982">
        <v>83.965014577259481</v>
      </c>
      <c r="I13" s="981">
        <v>55</v>
      </c>
      <c r="J13" s="982">
        <v>16.034985422740526</v>
      </c>
      <c r="K13" s="981">
        <v>0</v>
      </c>
      <c r="L13" s="982">
        <v>0</v>
      </c>
      <c r="M13" s="981">
        <v>0</v>
      </c>
      <c r="N13" s="982">
        <v>0</v>
      </c>
      <c r="O13" s="981">
        <v>0</v>
      </c>
      <c r="P13" s="982">
        <f t="shared" si="2"/>
        <v>0</v>
      </c>
      <c r="R13" s="979"/>
    </row>
    <row r="14" spans="1:21" s="964" customFormat="1" ht="16.5" customHeight="1" x14ac:dyDescent="0.2">
      <c r="A14" s="964">
        <v>5</v>
      </c>
      <c r="B14" s="980" t="s">
        <v>6</v>
      </c>
      <c r="C14" s="981">
        <f t="shared" si="0"/>
        <v>4860</v>
      </c>
      <c r="D14" s="982">
        <f t="shared" si="1"/>
        <v>100</v>
      </c>
      <c r="E14" s="981">
        <v>3216</v>
      </c>
      <c r="F14" s="982">
        <v>66.172839506172849</v>
      </c>
      <c r="G14" s="981">
        <v>586</v>
      </c>
      <c r="H14" s="982">
        <v>12.057613168724279</v>
      </c>
      <c r="I14" s="981">
        <v>365</v>
      </c>
      <c r="J14" s="982">
        <v>7.5102880658436222</v>
      </c>
      <c r="K14" s="981">
        <v>690</v>
      </c>
      <c r="L14" s="982">
        <v>14.19753086419753</v>
      </c>
      <c r="M14" s="981">
        <v>3</v>
      </c>
      <c r="N14" s="982">
        <v>6.1728395061728392E-2</v>
      </c>
      <c r="O14" s="981">
        <v>0</v>
      </c>
      <c r="P14" s="982">
        <f t="shared" si="2"/>
        <v>0</v>
      </c>
      <c r="R14" s="979"/>
    </row>
    <row r="15" spans="1:21" s="964" customFormat="1" ht="16.5" customHeight="1" x14ac:dyDescent="0.2">
      <c r="A15" s="964">
        <v>6</v>
      </c>
      <c r="B15" s="980" t="s">
        <v>5</v>
      </c>
      <c r="C15" s="981">
        <f t="shared" si="0"/>
        <v>103</v>
      </c>
      <c r="D15" s="982">
        <f t="shared" si="1"/>
        <v>100</v>
      </c>
      <c r="E15" s="981">
        <v>0</v>
      </c>
      <c r="F15" s="982">
        <v>0</v>
      </c>
      <c r="G15" s="981">
        <v>103</v>
      </c>
      <c r="H15" s="982">
        <v>100</v>
      </c>
      <c r="I15" s="981">
        <v>0</v>
      </c>
      <c r="J15" s="982">
        <v>0</v>
      </c>
      <c r="K15" s="981">
        <v>0</v>
      </c>
      <c r="L15" s="982">
        <v>0</v>
      </c>
      <c r="M15" s="981">
        <v>0</v>
      </c>
      <c r="N15" s="982">
        <v>0</v>
      </c>
      <c r="O15" s="981">
        <v>0</v>
      </c>
      <c r="P15" s="982">
        <f t="shared" si="2"/>
        <v>0</v>
      </c>
      <c r="R15" s="979"/>
    </row>
    <row r="16" spans="1:21" s="965" customFormat="1" ht="16.5" customHeight="1" x14ac:dyDescent="0.2">
      <c r="A16" s="965">
        <v>7</v>
      </c>
      <c r="B16" s="980" t="s">
        <v>4</v>
      </c>
      <c r="C16" s="981">
        <f t="shared" si="0"/>
        <v>17334</v>
      </c>
      <c r="D16" s="982">
        <f t="shared" si="1"/>
        <v>100</v>
      </c>
      <c r="E16" s="981">
        <v>3622</v>
      </c>
      <c r="F16" s="982">
        <v>20.895350178839276</v>
      </c>
      <c r="G16" s="981">
        <v>9659</v>
      </c>
      <c r="H16" s="982">
        <v>55.722856813199492</v>
      </c>
      <c r="I16" s="981">
        <v>2154</v>
      </c>
      <c r="J16" s="982">
        <v>12.42644513672551</v>
      </c>
      <c r="K16" s="981">
        <v>1899</v>
      </c>
      <c r="L16" s="982">
        <v>10.955347871235722</v>
      </c>
      <c r="M16" s="981">
        <v>0</v>
      </c>
      <c r="N16" s="982">
        <v>0</v>
      </c>
      <c r="O16" s="981">
        <v>0</v>
      </c>
      <c r="P16" s="982">
        <f t="shared" si="2"/>
        <v>0</v>
      </c>
      <c r="R16" s="979"/>
    </row>
    <row r="17" spans="1:18" s="965" customFormat="1" ht="16.5" customHeight="1" x14ac:dyDescent="0.2">
      <c r="A17" s="965">
        <v>8</v>
      </c>
      <c r="B17" s="980" t="s">
        <v>40</v>
      </c>
      <c r="C17" s="981">
        <f t="shared" si="0"/>
        <v>4056</v>
      </c>
      <c r="D17" s="982">
        <f t="shared" si="1"/>
        <v>100</v>
      </c>
      <c r="E17" s="981">
        <v>282</v>
      </c>
      <c r="F17" s="982">
        <v>6.9526627218934909</v>
      </c>
      <c r="G17" s="981">
        <v>2898</v>
      </c>
      <c r="H17" s="982">
        <v>71.449704142011839</v>
      </c>
      <c r="I17" s="981">
        <v>210</v>
      </c>
      <c r="J17" s="982">
        <v>5.1775147928994087</v>
      </c>
      <c r="K17" s="981">
        <v>666</v>
      </c>
      <c r="L17" s="982">
        <v>16.420118343195266</v>
      </c>
      <c r="M17" s="981">
        <v>0</v>
      </c>
      <c r="N17" s="982">
        <v>0</v>
      </c>
      <c r="O17" s="981">
        <v>0</v>
      </c>
      <c r="P17" s="982">
        <f t="shared" si="2"/>
        <v>0</v>
      </c>
      <c r="R17" s="979"/>
    </row>
    <row r="18" spans="1:18" s="965" customFormat="1" ht="16.5" customHeight="1" x14ac:dyDescent="0.2">
      <c r="A18" s="965">
        <v>9</v>
      </c>
      <c r="B18" s="980" t="s">
        <v>41</v>
      </c>
      <c r="C18" s="981">
        <f t="shared" si="0"/>
        <v>11288</v>
      </c>
      <c r="D18" s="982">
        <f t="shared" si="1"/>
        <v>100</v>
      </c>
      <c r="E18" s="981">
        <v>2556</v>
      </c>
      <c r="F18" s="982">
        <v>22.643515237420271</v>
      </c>
      <c r="G18" s="981">
        <v>7580</v>
      </c>
      <c r="H18" s="982">
        <v>67.150956768249472</v>
      </c>
      <c r="I18" s="981">
        <v>1152</v>
      </c>
      <c r="J18" s="982">
        <v>10.205527994330261</v>
      </c>
      <c r="K18" s="981">
        <v>0</v>
      </c>
      <c r="L18" s="982">
        <v>0</v>
      </c>
      <c r="M18" s="981">
        <v>0</v>
      </c>
      <c r="N18" s="982">
        <v>0</v>
      </c>
      <c r="O18" s="981">
        <v>0</v>
      </c>
      <c r="P18" s="982">
        <f t="shared" si="2"/>
        <v>0</v>
      </c>
      <c r="R18" s="979"/>
    </row>
    <row r="19" spans="1:18" s="965" customFormat="1" ht="16.5" customHeight="1" x14ac:dyDescent="0.2">
      <c r="A19" s="965">
        <v>10</v>
      </c>
      <c r="B19" s="980" t="s">
        <v>3</v>
      </c>
      <c r="C19" s="981">
        <f t="shared" si="0"/>
        <v>8899</v>
      </c>
      <c r="D19" s="982">
        <f t="shared" si="1"/>
        <v>100</v>
      </c>
      <c r="E19" s="981">
        <v>4311</v>
      </c>
      <c r="F19" s="982">
        <v>48.443645353410496</v>
      </c>
      <c r="G19" s="981">
        <v>3510</v>
      </c>
      <c r="H19" s="982">
        <v>39.44263400382065</v>
      </c>
      <c r="I19" s="981">
        <v>334</v>
      </c>
      <c r="J19" s="982">
        <v>3.7532307000786607</v>
      </c>
      <c r="K19" s="981">
        <v>744</v>
      </c>
      <c r="L19" s="982">
        <v>8.3604899426901902</v>
      </c>
      <c r="M19" s="981">
        <v>0</v>
      </c>
      <c r="N19" s="982">
        <v>0</v>
      </c>
      <c r="O19" s="981">
        <v>0</v>
      </c>
      <c r="P19" s="982">
        <f t="shared" si="2"/>
        <v>0</v>
      </c>
      <c r="R19" s="979"/>
    </row>
    <row r="20" spans="1:18" s="964" customFormat="1" ht="16.5" customHeight="1" x14ac:dyDescent="0.2">
      <c r="A20" s="964">
        <v>11</v>
      </c>
      <c r="B20" s="980" t="s">
        <v>2</v>
      </c>
      <c r="C20" s="981">
        <f t="shared" si="0"/>
        <v>6355</v>
      </c>
      <c r="D20" s="982">
        <f t="shared" si="1"/>
        <v>100</v>
      </c>
      <c r="E20" s="981">
        <v>4479</v>
      </c>
      <c r="F20" s="982">
        <v>70.479937057435095</v>
      </c>
      <c r="G20" s="981">
        <v>1173</v>
      </c>
      <c r="H20" s="982">
        <v>18.457907159716758</v>
      </c>
      <c r="I20" s="981">
        <v>294</v>
      </c>
      <c r="J20" s="982">
        <v>4.6262785208497252</v>
      </c>
      <c r="K20" s="981">
        <v>409</v>
      </c>
      <c r="L20" s="982">
        <v>6.435877261998427</v>
      </c>
      <c r="M20" s="981">
        <v>0</v>
      </c>
      <c r="N20" s="982">
        <v>0</v>
      </c>
      <c r="O20" s="981">
        <v>0</v>
      </c>
      <c r="P20" s="982">
        <f t="shared" si="2"/>
        <v>0</v>
      </c>
      <c r="R20" s="979"/>
    </row>
    <row r="21" spans="1:18" s="964" customFormat="1" ht="16.5" customHeight="1" x14ac:dyDescent="0.2">
      <c r="A21" s="964">
        <v>12</v>
      </c>
      <c r="B21" s="980" t="s">
        <v>35</v>
      </c>
      <c r="C21" s="981">
        <f t="shared" si="0"/>
        <v>5232</v>
      </c>
      <c r="D21" s="982">
        <f t="shared" si="1"/>
        <v>100</v>
      </c>
      <c r="E21" s="981">
        <v>836</v>
      </c>
      <c r="F21" s="982">
        <v>15.978593272171254</v>
      </c>
      <c r="G21" s="981">
        <v>2556</v>
      </c>
      <c r="H21" s="982">
        <v>48.853211009174316</v>
      </c>
      <c r="I21" s="981">
        <v>1116</v>
      </c>
      <c r="J21" s="982">
        <v>21.330275229357799</v>
      </c>
      <c r="K21" s="981">
        <v>724</v>
      </c>
      <c r="L21" s="982">
        <v>13.837920489296637</v>
      </c>
      <c r="M21" s="981">
        <v>0</v>
      </c>
      <c r="N21" s="982">
        <v>0</v>
      </c>
      <c r="O21" s="981">
        <v>0</v>
      </c>
      <c r="P21" s="982">
        <f t="shared" si="2"/>
        <v>0</v>
      </c>
      <c r="R21" s="979"/>
    </row>
    <row r="22" spans="1:18" s="964" customFormat="1" ht="16.5" customHeight="1" x14ac:dyDescent="0.2">
      <c r="A22" s="964">
        <v>13</v>
      </c>
      <c r="B22" s="980" t="s">
        <v>42</v>
      </c>
      <c r="C22" s="981">
        <f t="shared" si="0"/>
        <v>9930</v>
      </c>
      <c r="D22" s="982">
        <f t="shared" si="1"/>
        <v>100</v>
      </c>
      <c r="E22" s="981">
        <v>981</v>
      </c>
      <c r="F22" s="982">
        <v>9.8791540785498491</v>
      </c>
      <c r="G22" s="981">
        <v>6186</v>
      </c>
      <c r="H22" s="982">
        <v>62.296072507552871</v>
      </c>
      <c r="I22" s="981">
        <v>884</v>
      </c>
      <c r="J22" s="982">
        <v>8.902316213494462</v>
      </c>
      <c r="K22" s="981">
        <v>1879</v>
      </c>
      <c r="L22" s="982">
        <v>18.922457200402821</v>
      </c>
      <c r="M22" s="981">
        <v>0</v>
      </c>
      <c r="N22" s="982">
        <v>0</v>
      </c>
      <c r="O22" s="981">
        <v>0</v>
      </c>
      <c r="P22" s="982">
        <f t="shared" si="2"/>
        <v>0</v>
      </c>
      <c r="R22" s="979"/>
    </row>
    <row r="23" spans="1:18" s="964" customFormat="1" ht="16.5" customHeight="1" x14ac:dyDescent="0.2">
      <c r="A23" s="964">
        <v>14</v>
      </c>
      <c r="B23" s="980" t="s">
        <v>43</v>
      </c>
      <c r="C23" s="981">
        <f t="shared" si="0"/>
        <v>511</v>
      </c>
      <c r="D23" s="982">
        <f t="shared" si="1"/>
        <v>100</v>
      </c>
      <c r="E23" s="981">
        <v>1</v>
      </c>
      <c r="F23" s="982">
        <v>0.19569471624266144</v>
      </c>
      <c r="G23" s="981">
        <v>211</v>
      </c>
      <c r="H23" s="982">
        <v>41.291585127201564</v>
      </c>
      <c r="I23" s="981">
        <v>129</v>
      </c>
      <c r="J23" s="982">
        <v>25.244618395303327</v>
      </c>
      <c r="K23" s="981">
        <v>170</v>
      </c>
      <c r="L23" s="982">
        <v>33.268101761252446</v>
      </c>
      <c r="M23" s="981">
        <v>0</v>
      </c>
      <c r="N23" s="982">
        <v>0</v>
      </c>
      <c r="O23" s="981">
        <v>0</v>
      </c>
      <c r="P23" s="982">
        <f t="shared" si="2"/>
        <v>0</v>
      </c>
      <c r="R23" s="979"/>
    </row>
    <row r="24" spans="1:18" s="964" customFormat="1" ht="16.5" customHeight="1" x14ac:dyDescent="0.2">
      <c r="A24" s="964">
        <v>15</v>
      </c>
      <c r="B24" s="980" t="s">
        <v>44</v>
      </c>
      <c r="C24" s="981">
        <f t="shared" si="0"/>
        <v>1353</v>
      </c>
      <c r="D24" s="982">
        <f t="shared" si="1"/>
        <v>100</v>
      </c>
      <c r="E24" s="981">
        <v>643</v>
      </c>
      <c r="F24" s="982">
        <v>47.524020694752402</v>
      </c>
      <c r="G24" s="981">
        <v>591</v>
      </c>
      <c r="H24" s="982">
        <v>43.68070953436807</v>
      </c>
      <c r="I24" s="981">
        <v>118</v>
      </c>
      <c r="J24" s="982">
        <v>8.7213599408721372</v>
      </c>
      <c r="K24" s="981">
        <v>1</v>
      </c>
      <c r="L24" s="982">
        <v>7.3909830007390986E-2</v>
      </c>
      <c r="M24" s="981">
        <v>0</v>
      </c>
      <c r="N24" s="982">
        <v>0</v>
      </c>
      <c r="O24" s="981">
        <v>0</v>
      </c>
      <c r="P24" s="982">
        <f t="shared" si="2"/>
        <v>0</v>
      </c>
      <c r="R24" s="979"/>
    </row>
    <row r="25" spans="1:18" s="964" customFormat="1" ht="16.5" customHeight="1" x14ac:dyDescent="0.2">
      <c r="A25" s="964">
        <v>16</v>
      </c>
      <c r="B25" s="980" t="s">
        <v>45</v>
      </c>
      <c r="C25" s="981">
        <f t="shared" si="0"/>
        <v>637</v>
      </c>
      <c r="D25" s="982">
        <f t="shared" si="1"/>
        <v>100</v>
      </c>
      <c r="E25" s="981">
        <v>0</v>
      </c>
      <c r="F25" s="982">
        <v>0</v>
      </c>
      <c r="G25" s="981">
        <v>635</v>
      </c>
      <c r="H25" s="982">
        <v>99.686028257456826</v>
      </c>
      <c r="I25" s="981">
        <v>2</v>
      </c>
      <c r="J25" s="982">
        <v>0.31397174254317112</v>
      </c>
      <c r="K25" s="981">
        <v>0</v>
      </c>
      <c r="L25" s="982">
        <v>0</v>
      </c>
      <c r="M25" s="981">
        <v>0</v>
      </c>
      <c r="N25" s="982">
        <v>0</v>
      </c>
      <c r="O25" s="981">
        <v>0</v>
      </c>
      <c r="P25" s="982">
        <f t="shared" si="2"/>
        <v>0</v>
      </c>
      <c r="R25" s="979"/>
    </row>
    <row r="26" spans="1:18" s="964" customFormat="1" ht="16.5" customHeight="1" x14ac:dyDescent="0.2">
      <c r="A26" s="964">
        <v>17</v>
      </c>
      <c r="B26" s="980" t="s">
        <v>46</v>
      </c>
      <c r="C26" s="981">
        <f t="shared" si="0"/>
        <v>514</v>
      </c>
      <c r="D26" s="982">
        <f t="shared" si="1"/>
        <v>100</v>
      </c>
      <c r="E26" s="981">
        <v>0</v>
      </c>
      <c r="F26" s="982">
        <v>0</v>
      </c>
      <c r="G26" s="981">
        <v>480</v>
      </c>
      <c r="H26" s="982">
        <v>93.385214007782096</v>
      </c>
      <c r="I26" s="981">
        <v>34</v>
      </c>
      <c r="J26" s="982">
        <v>6.6147859922178993</v>
      </c>
      <c r="K26" s="981">
        <v>0</v>
      </c>
      <c r="L26" s="982">
        <v>0</v>
      </c>
      <c r="M26" s="981">
        <v>0</v>
      </c>
      <c r="N26" s="982">
        <v>0</v>
      </c>
      <c r="O26" s="981">
        <v>0</v>
      </c>
      <c r="P26" s="982">
        <f t="shared" si="2"/>
        <v>0</v>
      </c>
      <c r="R26" s="979"/>
    </row>
    <row r="27" spans="1:18" s="964" customFormat="1" ht="16.5" customHeight="1" x14ac:dyDescent="0.2">
      <c r="B27" s="983" t="s">
        <v>1</v>
      </c>
      <c r="C27" s="984">
        <v>3</v>
      </c>
      <c r="D27" s="985">
        <v>100</v>
      </c>
      <c r="E27" s="984">
        <v>2</v>
      </c>
      <c r="F27" s="985">
        <v>66.666666666666657</v>
      </c>
      <c r="G27" s="984">
        <v>1</v>
      </c>
      <c r="H27" s="985">
        <v>33.333333333333329</v>
      </c>
      <c r="I27" s="984">
        <v>0</v>
      </c>
      <c r="J27" s="985">
        <v>0</v>
      </c>
      <c r="K27" s="984">
        <v>0</v>
      </c>
      <c r="L27" s="985">
        <v>0</v>
      </c>
      <c r="M27" s="984">
        <v>0</v>
      </c>
      <c r="N27" s="985">
        <v>0</v>
      </c>
      <c r="O27" s="984">
        <v>0</v>
      </c>
      <c r="P27" s="985">
        <v>0</v>
      </c>
      <c r="R27" s="979"/>
    </row>
    <row r="28" spans="1:18" s="1294" customFormat="1" x14ac:dyDescent="0.2">
      <c r="B28" s="1295" t="s">
        <v>0</v>
      </c>
      <c r="C28" s="1296">
        <f>SUM(C10:C27)</f>
        <v>79200</v>
      </c>
      <c r="D28" s="1297">
        <f>C28/$C28*100</f>
        <v>100</v>
      </c>
      <c r="E28" s="1298">
        <f>SUM(E10:E27)</f>
        <v>21020</v>
      </c>
      <c r="F28" s="1299">
        <f>E28/$C28*100</f>
        <v>26.540404040404042</v>
      </c>
      <c r="G28" s="1298">
        <f>SUM(G10:G27)</f>
        <v>43454</v>
      </c>
      <c r="H28" s="1299">
        <f>G28/$C28*100</f>
        <v>54.866161616161612</v>
      </c>
      <c r="I28" s="1298">
        <f>SUM(I10:I27)</f>
        <v>7497</v>
      </c>
      <c r="J28" s="1299">
        <f>I28/$C28*100</f>
        <v>9.4659090909090917</v>
      </c>
      <c r="K28" s="1298">
        <f>SUM(K10:K27)</f>
        <v>7184</v>
      </c>
      <c r="L28" s="1299">
        <f>K28/$C28*100</f>
        <v>9.0707070707070709</v>
      </c>
      <c r="M28" s="1298">
        <f>SUM(M10:M27)</f>
        <v>45</v>
      </c>
      <c r="N28" s="1299">
        <f>M28/$C28*100</f>
        <v>5.6818181818181816E-2</v>
      </c>
      <c r="O28" s="1298">
        <f>SUM(O10:O27)</f>
        <v>0</v>
      </c>
      <c r="P28" s="1299">
        <f>O28/$C28*100</f>
        <v>0</v>
      </c>
    </row>
    <row r="29" spans="1:18" s="963" customFormat="1" hidden="1" x14ac:dyDescent="0.2">
      <c r="A29" s="966">
        <v>18</v>
      </c>
      <c r="B29" s="966" t="s">
        <v>39</v>
      </c>
      <c r="C29" s="986"/>
      <c r="D29" s="987"/>
      <c r="E29" s="986"/>
      <c r="F29" s="987"/>
      <c r="G29" s="986"/>
      <c r="H29" s="987"/>
      <c r="I29" s="986"/>
      <c r="J29" s="987"/>
      <c r="K29" s="986"/>
      <c r="L29" s="987"/>
      <c r="M29" s="986"/>
      <c r="N29" s="987"/>
      <c r="O29" s="986"/>
      <c r="P29" s="987"/>
    </row>
    <row r="30" spans="1:18" s="989" customFormat="1" hidden="1" x14ac:dyDescent="0.2">
      <c r="A30" s="966">
        <v>19</v>
      </c>
      <c r="B30" s="966" t="s">
        <v>47</v>
      </c>
      <c r="C30" s="988"/>
      <c r="D30" s="988"/>
      <c r="E30" s="988"/>
      <c r="F30" s="988"/>
      <c r="G30" s="988"/>
      <c r="H30" s="988"/>
      <c r="I30" s="988"/>
      <c r="K30" s="988"/>
      <c r="L30" s="988"/>
      <c r="M30" s="988"/>
      <c r="N30" s="988"/>
      <c r="O30" s="988"/>
      <c r="P30" s="988"/>
    </row>
    <row r="31" spans="1:18" hidden="1" x14ac:dyDescent="0.2"/>
    <row r="32" spans="1:18" hidden="1" x14ac:dyDescent="0.2">
      <c r="B32" s="962"/>
      <c r="M32" s="962"/>
      <c r="N32" s="962"/>
    </row>
    <row r="33" spans="2:14" hidden="1" x14ac:dyDescent="0.2">
      <c r="B33" s="962"/>
      <c r="D33" s="962"/>
      <c r="M33" s="962"/>
      <c r="N33" s="962"/>
    </row>
    <row r="34" spans="2:14" hidden="1" x14ac:dyDescent="0.2">
      <c r="B34" s="962"/>
      <c r="D34" s="962"/>
      <c r="M34" s="962"/>
      <c r="N34" s="962"/>
    </row>
    <row r="35" spans="2:14" hidden="1" x14ac:dyDescent="0.2">
      <c r="B35" s="962"/>
      <c r="D35" s="962"/>
      <c r="M35" s="962"/>
      <c r="N35" s="962"/>
    </row>
    <row r="36" spans="2:14" hidden="1" x14ac:dyDescent="0.2">
      <c r="B36" s="962"/>
      <c r="D36" s="962"/>
      <c r="M36" s="962"/>
      <c r="N36" s="962"/>
    </row>
    <row r="37" spans="2:14" hidden="1" x14ac:dyDescent="0.2">
      <c r="B37" s="962"/>
      <c r="D37" s="962"/>
      <c r="M37" s="962"/>
      <c r="N37" s="962"/>
    </row>
    <row r="38" spans="2:14" hidden="1" x14ac:dyDescent="0.2">
      <c r="B38" s="962"/>
      <c r="D38" s="962"/>
      <c r="M38" s="962"/>
      <c r="N38" s="962"/>
    </row>
    <row r="39" spans="2:14" hidden="1" x14ac:dyDescent="0.2">
      <c r="B39" s="962"/>
      <c r="D39" s="962"/>
      <c r="M39" s="962"/>
      <c r="N39" s="962"/>
    </row>
    <row r="40" spans="2:14" hidden="1" x14ac:dyDescent="0.2">
      <c r="B40" s="962"/>
      <c r="D40" s="962"/>
      <c r="M40" s="962"/>
      <c r="N40" s="962"/>
    </row>
    <row r="41" spans="2:14" hidden="1" x14ac:dyDescent="0.2">
      <c r="B41" s="962"/>
      <c r="D41" s="962"/>
      <c r="M41" s="962"/>
      <c r="N41" s="962"/>
    </row>
    <row r="42" spans="2:14" x14ac:dyDescent="0.2">
      <c r="B42" s="962"/>
      <c r="D42" s="962"/>
      <c r="M42" s="962"/>
      <c r="N42" s="962"/>
    </row>
    <row r="43" spans="2:14" s="1334" customFormat="1" x14ac:dyDescent="0.2">
      <c r="B43" s="962"/>
      <c r="D43" s="962"/>
      <c r="M43" s="962"/>
      <c r="N43" s="962"/>
    </row>
    <row r="44" spans="2:14" s="1226" customFormat="1" x14ac:dyDescent="0.2">
      <c r="B44" s="966"/>
      <c r="D44" s="966"/>
      <c r="M44" s="966"/>
      <c r="N44" s="966"/>
    </row>
    <row r="45" spans="2:14" s="1226" customFormat="1" x14ac:dyDescent="0.2">
      <c r="D45" s="966"/>
      <c r="M45" s="966"/>
      <c r="N45" s="966"/>
    </row>
    <row r="46" spans="2:14" s="1226" customFormat="1" x14ac:dyDescent="0.2">
      <c r="B46" s="1226" t="s">
        <v>39</v>
      </c>
      <c r="D46" s="966"/>
      <c r="G46" s="1226">
        <f>IFERROR(GETPIVOTDATA("ID PRESTACION
COUNT",#REF!,"CCAA",$B46,"Grado Resuelto",$B$1,"Subtipo",G$1),0)</f>
        <v>0</v>
      </c>
      <c r="M46" s="966"/>
      <c r="N46" s="966"/>
    </row>
    <row r="47" spans="2:14" s="1226" customFormat="1" x14ac:dyDescent="0.2">
      <c r="B47" s="1226" t="s">
        <v>47</v>
      </c>
      <c r="D47" s="966"/>
      <c r="G47" s="1226">
        <f>IFERROR(GETPIVOTDATA("ID PRESTACION
COUNT",#REF!,"CCAA",$B47,"Grado Resuelto",$B$1,"Subtipo",G$1),0)</f>
        <v>0</v>
      </c>
      <c r="M47" s="966"/>
      <c r="N47" s="966"/>
    </row>
    <row r="48" spans="2:14" s="1226" customFormat="1" x14ac:dyDescent="0.2">
      <c r="D48" s="966"/>
      <c r="M48" s="966"/>
      <c r="N48" s="966"/>
    </row>
    <row r="49" spans="4:4" s="1334" customFormat="1" x14ac:dyDescent="0.2">
      <c r="D49" s="962"/>
    </row>
    <row r="50" spans="4:4" s="1334" customFormat="1" x14ac:dyDescent="0.2">
      <c r="D50" s="962"/>
    </row>
    <row r="51" spans="4:4" x14ac:dyDescent="0.2">
      <c r="D51" s="962"/>
    </row>
    <row r="52" spans="4:4" x14ac:dyDescent="0.2">
      <c r="D52" s="962"/>
    </row>
    <row r="53" spans="4:4" x14ac:dyDescent="0.2">
      <c r="D53" s="962"/>
    </row>
    <row r="54" spans="4:4" x14ac:dyDescent="0.2">
      <c r="D54" s="962"/>
    </row>
    <row r="55" spans="4:4" x14ac:dyDescent="0.2">
      <c r="D55" s="962"/>
    </row>
    <row r="56" spans="4:4" x14ac:dyDescent="0.2">
      <c r="D56" s="962"/>
    </row>
    <row r="57" spans="4:4" x14ac:dyDescent="0.2">
      <c r="D57" s="962"/>
    </row>
    <row r="58" spans="4:4" x14ac:dyDescent="0.2">
      <c r="D58" s="962"/>
    </row>
    <row r="59" spans="4:4" x14ac:dyDescent="0.2">
      <c r="D59" s="962"/>
    </row>
    <row r="60" spans="4:4" x14ac:dyDescent="0.2">
      <c r="D60" s="962"/>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49">
    <tabColor theme="0"/>
    <pageSetUpPr fitToPage="1"/>
  </sheetPr>
  <dimension ref="A1:U60"/>
  <sheetViews>
    <sheetView zoomScale="110" zoomScaleNormal="110" workbookViewId="0">
      <selection activeCell="N27" sqref="N27"/>
    </sheetView>
  </sheetViews>
  <sheetFormatPr baseColWidth="10" defaultColWidth="11.42578125" defaultRowHeight="15" x14ac:dyDescent="0.2"/>
  <cols>
    <col min="1" max="1" width="0.5703125" style="990" customWidth="1"/>
    <col min="2" max="2" width="26.5703125" style="990" bestFit="1" customWidth="1"/>
    <col min="3" max="3" width="7.85546875" style="990" customWidth="1"/>
    <col min="4" max="4" width="7.42578125" style="990" bestFit="1" customWidth="1"/>
    <col min="5" max="5" width="8.5703125" style="990" customWidth="1"/>
    <col min="6" max="6" width="7.42578125" style="990" bestFit="1" customWidth="1"/>
    <col min="7" max="7" width="8.28515625" style="990" customWidth="1"/>
    <col min="8" max="8" width="7" style="990" bestFit="1" customWidth="1"/>
    <col min="9" max="9" width="9.7109375" style="990" customWidth="1"/>
    <col min="10" max="10" width="7.42578125" style="990" bestFit="1" customWidth="1"/>
    <col min="11" max="11" width="7" style="990" customWidth="1"/>
    <col min="12" max="12" width="6" style="990" customWidth="1"/>
    <col min="13" max="13" width="7.140625" style="990" customWidth="1"/>
    <col min="14" max="14" width="6" style="990" customWidth="1"/>
    <col min="15" max="15" width="7.140625" style="990" customWidth="1"/>
    <col min="16" max="16" width="7.28515625" style="990" customWidth="1"/>
    <col min="17" max="16384" width="11.42578125" style="990"/>
  </cols>
  <sheetData>
    <row r="1" spans="1:21" s="962" customFormat="1" ht="12.75" customHeight="1" x14ac:dyDescent="0.2">
      <c r="B1" s="962" t="s">
        <v>48</v>
      </c>
      <c r="E1" s="966" t="s">
        <v>194</v>
      </c>
      <c r="F1" s="966"/>
      <c r="G1" s="966" t="s">
        <v>195</v>
      </c>
      <c r="H1" s="966"/>
      <c r="I1" s="966" t="s">
        <v>196</v>
      </c>
      <c r="J1" s="966"/>
      <c r="K1" s="966" t="s">
        <v>197</v>
      </c>
      <c r="L1" s="966"/>
      <c r="M1" s="966" t="s">
        <v>198</v>
      </c>
      <c r="N1" s="966"/>
      <c r="O1" s="966" t="s">
        <v>199</v>
      </c>
    </row>
    <row r="2" spans="1:21" s="967" customFormat="1" ht="48" customHeight="1" x14ac:dyDescent="0.25">
      <c r="B2" s="968"/>
      <c r="C2" s="968"/>
      <c r="D2" s="968"/>
      <c r="E2" s="968"/>
      <c r="F2" s="968"/>
      <c r="G2" s="968"/>
      <c r="H2" s="968"/>
    </row>
    <row r="3" spans="1:21" s="969" customFormat="1" ht="21" x14ac:dyDescent="0.2">
      <c r="B3" s="1494" t="s">
        <v>441</v>
      </c>
      <c r="C3" s="1494"/>
      <c r="D3" s="1494"/>
      <c r="E3" s="1494"/>
      <c r="F3" s="1494"/>
      <c r="G3" s="1494"/>
      <c r="H3" s="1494"/>
      <c r="I3" s="1494"/>
      <c r="J3" s="1494"/>
      <c r="K3" s="1494"/>
      <c r="L3" s="1494"/>
      <c r="M3" s="1494"/>
      <c r="N3" s="1494"/>
      <c r="O3" s="1494"/>
      <c r="P3" s="1494"/>
    </row>
    <row r="4" spans="1:21" s="969" customFormat="1" ht="15.75" x14ac:dyDescent="0.2">
      <c r="B4" s="1415" t="str">
        <f>porsaad!$B$6</f>
        <v>Situación a 31 de julio de 2024</v>
      </c>
      <c r="C4" s="1415"/>
      <c r="D4" s="1415"/>
      <c r="E4" s="1415"/>
      <c r="F4" s="1415"/>
      <c r="G4" s="1415"/>
      <c r="H4" s="1415"/>
      <c r="I4" s="1415"/>
      <c r="J4" s="1415"/>
      <c r="K4" s="1415"/>
      <c r="L4" s="1415"/>
      <c r="M4" s="1415"/>
      <c r="N4" s="1415"/>
      <c r="O4" s="1415"/>
      <c r="P4" s="1415"/>
      <c r="Q4" s="970"/>
      <c r="R4" s="970"/>
      <c r="S4" s="970"/>
      <c r="T4" s="970"/>
      <c r="U4" s="970"/>
    </row>
    <row r="5" spans="1:21" s="971" customFormat="1" ht="7.5" customHeight="1" x14ac:dyDescent="0.2">
      <c r="B5" s="972"/>
      <c r="C5" s="971" t="s">
        <v>194</v>
      </c>
      <c r="E5" s="971" t="s">
        <v>195</v>
      </c>
      <c r="G5" s="971" t="s">
        <v>196</v>
      </c>
      <c r="I5" s="971" t="s">
        <v>197</v>
      </c>
      <c r="K5" s="966" t="s">
        <v>198</v>
      </c>
      <c r="M5" s="966" t="s">
        <v>199</v>
      </c>
      <c r="O5" s="966" t="s">
        <v>199</v>
      </c>
    </row>
    <row r="6" spans="1:21" s="969" customFormat="1" ht="15" customHeight="1" x14ac:dyDescent="0.2">
      <c r="B6" s="973"/>
      <c r="C6" s="1616" t="s">
        <v>200</v>
      </c>
      <c r="D6" s="1617"/>
      <c r="E6" s="1617"/>
      <c r="F6" s="1617"/>
      <c r="G6" s="1617"/>
      <c r="H6" s="1617"/>
      <c r="I6" s="1617"/>
      <c r="J6" s="1617"/>
      <c r="K6" s="1617"/>
      <c r="L6" s="1617"/>
      <c r="M6" s="1617"/>
      <c r="N6" s="1617"/>
      <c r="O6" s="1617"/>
      <c r="P6" s="1618"/>
    </row>
    <row r="7" spans="1:21" s="969" customFormat="1" ht="57" customHeight="1" x14ac:dyDescent="0.2">
      <c r="B7" s="1619" t="s">
        <v>12</v>
      </c>
      <c r="C7" s="1621" t="s">
        <v>0</v>
      </c>
      <c r="D7" s="1622"/>
      <c r="E7" s="1614" t="s">
        <v>201</v>
      </c>
      <c r="F7" s="1623"/>
      <c r="G7" s="1624" t="s">
        <v>202</v>
      </c>
      <c r="H7" s="1625"/>
      <c r="I7" s="1624" t="s">
        <v>203</v>
      </c>
      <c r="J7" s="1625"/>
      <c r="K7" s="1624" t="s">
        <v>204</v>
      </c>
      <c r="L7" s="1625"/>
      <c r="M7" s="1624" t="s">
        <v>205</v>
      </c>
      <c r="N7" s="1625"/>
      <c r="O7" s="1614" t="s">
        <v>206</v>
      </c>
      <c r="P7" s="1615"/>
    </row>
    <row r="8" spans="1:21" s="974" customFormat="1" ht="12" customHeight="1" x14ac:dyDescent="0.2">
      <c r="B8" s="1620"/>
      <c r="C8" s="992" t="s">
        <v>9</v>
      </c>
      <c r="D8" s="992" t="s">
        <v>28</v>
      </c>
      <c r="E8" s="992" t="s">
        <v>9</v>
      </c>
      <c r="F8" s="992" t="s">
        <v>28</v>
      </c>
      <c r="G8" s="992" t="s">
        <v>9</v>
      </c>
      <c r="H8" s="992" t="s">
        <v>28</v>
      </c>
      <c r="I8" s="992" t="s">
        <v>9</v>
      </c>
      <c r="J8" s="991" t="s">
        <v>28</v>
      </c>
      <c r="K8" s="994" t="s">
        <v>9</v>
      </c>
      <c r="L8" s="991" t="s">
        <v>28</v>
      </c>
      <c r="M8" s="993" t="s">
        <v>9</v>
      </c>
      <c r="N8" s="992" t="s">
        <v>28</v>
      </c>
      <c r="O8" s="992" t="s">
        <v>9</v>
      </c>
      <c r="P8" s="991" t="s">
        <v>28</v>
      </c>
      <c r="R8" s="975"/>
    </row>
    <row r="9" spans="1:21" ht="5.25" customHeight="1" x14ac:dyDescent="0.2">
      <c r="B9" s="962"/>
      <c r="D9" s="962"/>
      <c r="M9" s="962"/>
      <c r="N9" s="962"/>
    </row>
    <row r="10" spans="1:21" s="963" customFormat="1" ht="16.5" customHeight="1" x14ac:dyDescent="0.2">
      <c r="A10" s="963">
        <v>1</v>
      </c>
      <c r="B10" s="976" t="s">
        <v>8</v>
      </c>
      <c r="C10" s="977">
        <f>E10+G10+I10+K10+M10+O10</f>
        <v>122</v>
      </c>
      <c r="D10" s="978">
        <f>IFERROR(C10/$C10*100,"-")</f>
        <v>100</v>
      </c>
      <c r="E10" s="977">
        <v>0</v>
      </c>
      <c r="F10" s="978">
        <v>0</v>
      </c>
      <c r="G10" s="977">
        <v>15</v>
      </c>
      <c r="H10" s="978">
        <v>12.295081967213115</v>
      </c>
      <c r="I10" s="977">
        <v>107</v>
      </c>
      <c r="J10" s="978">
        <v>87.704918032786878</v>
      </c>
      <c r="K10" s="977">
        <v>0</v>
      </c>
      <c r="L10" s="978">
        <v>0</v>
      </c>
      <c r="M10" s="977">
        <v>0</v>
      </c>
      <c r="N10" s="978">
        <v>0</v>
      </c>
      <c r="O10" s="977">
        <v>0</v>
      </c>
      <c r="P10" s="978">
        <f>IFERROR(O10/$C10*100,"-")</f>
        <v>0</v>
      </c>
      <c r="R10" s="979"/>
    </row>
    <row r="11" spans="1:21" s="964" customFormat="1" ht="16.5" customHeight="1" x14ac:dyDescent="0.2">
      <c r="A11" s="964">
        <v>2</v>
      </c>
      <c r="B11" s="980" t="s">
        <v>7</v>
      </c>
      <c r="C11" s="981">
        <f t="shared" ref="C11:C26" si="0">E11+G11+I11+K11+M11+O11</f>
        <v>1618</v>
      </c>
      <c r="D11" s="982">
        <f t="shared" ref="D11:D27" si="1">IFERROR(C11/$C11*100,"-")</f>
        <v>100</v>
      </c>
      <c r="E11" s="981">
        <v>0</v>
      </c>
      <c r="F11" s="982">
        <v>0</v>
      </c>
      <c r="G11" s="981">
        <v>42</v>
      </c>
      <c r="H11" s="982">
        <v>2.5957972805933252</v>
      </c>
      <c r="I11" s="981">
        <v>1576</v>
      </c>
      <c r="J11" s="982">
        <v>97.404202719406669</v>
      </c>
      <c r="K11" s="981">
        <v>0</v>
      </c>
      <c r="L11" s="982">
        <v>0</v>
      </c>
      <c r="M11" s="981">
        <v>0</v>
      </c>
      <c r="N11" s="982">
        <v>0</v>
      </c>
      <c r="O11" s="981">
        <v>0</v>
      </c>
      <c r="P11" s="982">
        <f t="shared" ref="P11:P27" si="2">IFERROR(O11/$C11*100,"-")</f>
        <v>0</v>
      </c>
      <c r="R11" s="979"/>
    </row>
    <row r="12" spans="1:21" s="964" customFormat="1" ht="16.5" customHeight="1" x14ac:dyDescent="0.2">
      <c r="A12" s="964">
        <v>3</v>
      </c>
      <c r="B12" s="980" t="s">
        <v>37</v>
      </c>
      <c r="C12" s="981">
        <f t="shared" si="0"/>
        <v>1359</v>
      </c>
      <c r="D12" s="982">
        <f t="shared" si="1"/>
        <v>100</v>
      </c>
      <c r="E12" s="981">
        <v>111</v>
      </c>
      <c r="F12" s="982">
        <v>8.1677704194260485</v>
      </c>
      <c r="G12" s="981">
        <v>20</v>
      </c>
      <c r="H12" s="982">
        <v>1.4716703458425313</v>
      </c>
      <c r="I12" s="981">
        <v>132</v>
      </c>
      <c r="J12" s="982">
        <v>9.7130242825607063</v>
      </c>
      <c r="K12" s="981">
        <v>947</v>
      </c>
      <c r="L12" s="982">
        <v>69.683590875643858</v>
      </c>
      <c r="M12" s="981">
        <v>149</v>
      </c>
      <c r="N12" s="982">
        <v>10.963944076526857</v>
      </c>
      <c r="O12" s="981">
        <v>0</v>
      </c>
      <c r="P12" s="982">
        <f t="shared" si="2"/>
        <v>0</v>
      </c>
      <c r="R12" s="979"/>
    </row>
    <row r="13" spans="1:21" s="964" customFormat="1" ht="16.5" customHeight="1" x14ac:dyDescent="0.2">
      <c r="A13" s="964">
        <v>4</v>
      </c>
      <c r="B13" s="980" t="s">
        <v>38</v>
      </c>
      <c r="C13" s="981">
        <f t="shared" si="0"/>
        <v>38</v>
      </c>
      <c r="D13" s="982">
        <f t="shared" si="1"/>
        <v>100</v>
      </c>
      <c r="E13" s="981">
        <v>0</v>
      </c>
      <c r="F13" s="982">
        <v>0</v>
      </c>
      <c r="G13" s="981">
        <v>0</v>
      </c>
      <c r="H13" s="982">
        <v>0</v>
      </c>
      <c r="I13" s="981">
        <v>38</v>
      </c>
      <c r="J13" s="982">
        <v>100</v>
      </c>
      <c r="K13" s="981">
        <v>0</v>
      </c>
      <c r="L13" s="982">
        <v>0</v>
      </c>
      <c r="M13" s="981">
        <v>0</v>
      </c>
      <c r="N13" s="982">
        <v>0</v>
      </c>
      <c r="O13" s="981">
        <v>0</v>
      </c>
      <c r="P13" s="982">
        <f t="shared" si="2"/>
        <v>0</v>
      </c>
      <c r="R13" s="979"/>
    </row>
    <row r="14" spans="1:21" s="964" customFormat="1" ht="16.5" customHeight="1" x14ac:dyDescent="0.2">
      <c r="A14" s="964">
        <v>5</v>
      </c>
      <c r="B14" s="980" t="s">
        <v>6</v>
      </c>
      <c r="C14" s="981">
        <f t="shared" si="0"/>
        <v>5948</v>
      </c>
      <c r="D14" s="982">
        <f t="shared" si="1"/>
        <v>100</v>
      </c>
      <c r="E14" s="981">
        <v>4380</v>
      </c>
      <c r="F14" s="982">
        <v>73.638197713517144</v>
      </c>
      <c r="G14" s="981">
        <v>5</v>
      </c>
      <c r="H14" s="982">
        <v>8.4061869535978481E-2</v>
      </c>
      <c r="I14" s="981">
        <v>527</v>
      </c>
      <c r="J14" s="982">
        <v>8.8601210490921325</v>
      </c>
      <c r="K14" s="981">
        <v>1034</v>
      </c>
      <c r="L14" s="982">
        <v>17.383994620040351</v>
      </c>
      <c r="M14" s="981">
        <v>2</v>
      </c>
      <c r="N14" s="982">
        <v>3.3624747814391391E-2</v>
      </c>
      <c r="O14" s="981">
        <v>0</v>
      </c>
      <c r="P14" s="982">
        <f t="shared" si="2"/>
        <v>0</v>
      </c>
      <c r="R14" s="979"/>
    </row>
    <row r="15" spans="1:21" s="964" customFormat="1" ht="16.5" customHeight="1" x14ac:dyDescent="0.2">
      <c r="A15" s="964">
        <v>6</v>
      </c>
      <c r="B15" s="980" t="s">
        <v>5</v>
      </c>
      <c r="C15" s="981">
        <f t="shared" si="0"/>
        <v>0</v>
      </c>
      <c r="D15" s="982" t="str">
        <f t="shared" si="1"/>
        <v>-</v>
      </c>
      <c r="E15" s="981">
        <v>0</v>
      </c>
      <c r="F15" s="982" t="s">
        <v>364</v>
      </c>
      <c r="G15" s="981">
        <v>0</v>
      </c>
      <c r="H15" s="982" t="s">
        <v>364</v>
      </c>
      <c r="I15" s="981">
        <v>0</v>
      </c>
      <c r="J15" s="982" t="s">
        <v>364</v>
      </c>
      <c r="K15" s="981">
        <v>0</v>
      </c>
      <c r="L15" s="982" t="s">
        <v>364</v>
      </c>
      <c r="M15" s="981">
        <v>0</v>
      </c>
      <c r="N15" s="982" t="s">
        <v>364</v>
      </c>
      <c r="O15" s="981">
        <v>0</v>
      </c>
      <c r="P15" s="982" t="str">
        <f t="shared" si="2"/>
        <v>-</v>
      </c>
      <c r="R15" s="979"/>
    </row>
    <row r="16" spans="1:21" s="965" customFormat="1" ht="16.5" customHeight="1" x14ac:dyDescent="0.2">
      <c r="A16" s="965">
        <v>7</v>
      </c>
      <c r="B16" s="980" t="s">
        <v>4</v>
      </c>
      <c r="C16" s="981">
        <f t="shared" si="0"/>
        <v>20735</v>
      </c>
      <c r="D16" s="982">
        <f t="shared" si="1"/>
        <v>100</v>
      </c>
      <c r="E16" s="981">
        <v>8798</v>
      </c>
      <c r="F16" s="982">
        <v>42.430672775500362</v>
      </c>
      <c r="G16" s="981">
        <v>1</v>
      </c>
      <c r="H16" s="982">
        <v>4.8227634434530988E-3</v>
      </c>
      <c r="I16" s="981">
        <v>10270</v>
      </c>
      <c r="J16" s="982">
        <v>49.529780564263319</v>
      </c>
      <c r="K16" s="981">
        <v>1666</v>
      </c>
      <c r="L16" s="982">
        <v>8.0347238967928636</v>
      </c>
      <c r="M16" s="981">
        <v>0</v>
      </c>
      <c r="N16" s="982">
        <v>0</v>
      </c>
      <c r="O16" s="981">
        <v>0</v>
      </c>
      <c r="P16" s="982">
        <f t="shared" si="2"/>
        <v>0</v>
      </c>
      <c r="R16" s="979"/>
    </row>
    <row r="17" spans="1:18" s="965" customFormat="1" ht="16.5" customHeight="1" x14ac:dyDescent="0.2">
      <c r="A17" s="965">
        <v>8</v>
      </c>
      <c r="B17" s="980" t="s">
        <v>40</v>
      </c>
      <c r="C17" s="981">
        <f t="shared" si="0"/>
        <v>3095</v>
      </c>
      <c r="D17" s="982">
        <f t="shared" si="1"/>
        <v>100</v>
      </c>
      <c r="E17" s="981">
        <v>590</v>
      </c>
      <c r="F17" s="982">
        <v>19.063004846526656</v>
      </c>
      <c r="G17" s="981">
        <v>1715</v>
      </c>
      <c r="H17" s="982">
        <v>55.411954765751211</v>
      </c>
      <c r="I17" s="981">
        <v>132</v>
      </c>
      <c r="J17" s="982">
        <v>4.2649434571890144</v>
      </c>
      <c r="K17" s="981">
        <v>658</v>
      </c>
      <c r="L17" s="982">
        <v>21.260096930533116</v>
      </c>
      <c r="M17" s="981">
        <v>0</v>
      </c>
      <c r="N17" s="982">
        <v>0</v>
      </c>
      <c r="O17" s="981">
        <v>0</v>
      </c>
      <c r="P17" s="982">
        <f t="shared" si="2"/>
        <v>0</v>
      </c>
      <c r="R17" s="979"/>
    </row>
    <row r="18" spans="1:18" s="965" customFormat="1" ht="16.5" customHeight="1" x14ac:dyDescent="0.2">
      <c r="A18" s="965">
        <v>9</v>
      </c>
      <c r="B18" s="980" t="s">
        <v>41</v>
      </c>
      <c r="C18" s="981">
        <f t="shared" si="0"/>
        <v>6110</v>
      </c>
      <c r="D18" s="982">
        <f t="shared" si="1"/>
        <v>100</v>
      </c>
      <c r="E18" s="981">
        <v>5574</v>
      </c>
      <c r="F18" s="982">
        <v>91.227495908346967</v>
      </c>
      <c r="G18" s="981">
        <v>5</v>
      </c>
      <c r="H18" s="982">
        <v>8.1833060556464818E-2</v>
      </c>
      <c r="I18" s="981">
        <v>531</v>
      </c>
      <c r="J18" s="982">
        <v>8.6906710310965618</v>
      </c>
      <c r="K18" s="981">
        <v>0</v>
      </c>
      <c r="L18" s="982">
        <v>0</v>
      </c>
      <c r="M18" s="981">
        <v>0</v>
      </c>
      <c r="N18" s="982">
        <v>0</v>
      </c>
      <c r="O18" s="981">
        <v>0</v>
      </c>
      <c r="P18" s="982">
        <f t="shared" si="2"/>
        <v>0</v>
      </c>
      <c r="R18" s="979"/>
    </row>
    <row r="19" spans="1:18" s="965" customFormat="1" ht="16.5" customHeight="1" x14ac:dyDescent="0.2">
      <c r="A19" s="965">
        <v>10</v>
      </c>
      <c r="B19" s="980" t="s">
        <v>3</v>
      </c>
      <c r="C19" s="981">
        <f t="shared" si="0"/>
        <v>7214</v>
      </c>
      <c r="D19" s="982">
        <f t="shared" si="1"/>
        <v>100</v>
      </c>
      <c r="E19" s="981">
        <v>5294</v>
      </c>
      <c r="F19" s="982">
        <v>73.385084557804277</v>
      </c>
      <c r="G19" s="981">
        <v>1277</v>
      </c>
      <c r="H19" s="982">
        <v>17.701691156085388</v>
      </c>
      <c r="I19" s="981">
        <v>109</v>
      </c>
      <c r="J19" s="982">
        <v>1.5109509287496534</v>
      </c>
      <c r="K19" s="981">
        <v>534</v>
      </c>
      <c r="L19" s="982">
        <v>7.4022733573606878</v>
      </c>
      <c r="M19" s="981">
        <v>0</v>
      </c>
      <c r="N19" s="982">
        <v>0</v>
      </c>
      <c r="O19" s="981">
        <v>0</v>
      </c>
      <c r="P19" s="982">
        <f t="shared" si="2"/>
        <v>0</v>
      </c>
      <c r="R19" s="979"/>
    </row>
    <row r="20" spans="1:18" s="964" customFormat="1" ht="16.5" customHeight="1" x14ac:dyDescent="0.2">
      <c r="A20" s="964">
        <v>11</v>
      </c>
      <c r="B20" s="980" t="s">
        <v>2</v>
      </c>
      <c r="C20" s="981">
        <f t="shared" si="0"/>
        <v>7108</v>
      </c>
      <c r="D20" s="982">
        <f t="shared" si="1"/>
        <v>100</v>
      </c>
      <c r="E20" s="981">
        <v>6230</v>
      </c>
      <c r="F20" s="982">
        <v>87.647720877884069</v>
      </c>
      <c r="G20" s="981">
        <v>0</v>
      </c>
      <c r="H20" s="982">
        <v>0</v>
      </c>
      <c r="I20" s="981">
        <v>253</v>
      </c>
      <c r="J20" s="982">
        <v>3.5593697242543612</v>
      </c>
      <c r="K20" s="981">
        <v>625</v>
      </c>
      <c r="L20" s="982">
        <v>8.792909397861564</v>
      </c>
      <c r="M20" s="981">
        <v>0</v>
      </c>
      <c r="N20" s="982">
        <v>0</v>
      </c>
      <c r="O20" s="981">
        <v>0</v>
      </c>
      <c r="P20" s="982">
        <f t="shared" si="2"/>
        <v>0</v>
      </c>
      <c r="R20" s="979"/>
    </row>
    <row r="21" spans="1:18" s="964" customFormat="1" ht="16.5" customHeight="1" x14ac:dyDescent="0.2">
      <c r="A21" s="964">
        <v>12</v>
      </c>
      <c r="B21" s="980" t="s">
        <v>35</v>
      </c>
      <c r="C21" s="981">
        <f t="shared" si="0"/>
        <v>4932</v>
      </c>
      <c r="D21" s="982">
        <f t="shared" si="1"/>
        <v>100</v>
      </c>
      <c r="E21" s="981">
        <v>1647</v>
      </c>
      <c r="F21" s="982">
        <v>33.394160583941606</v>
      </c>
      <c r="G21" s="981">
        <v>37</v>
      </c>
      <c r="H21" s="982">
        <v>0.75020275750202758</v>
      </c>
      <c r="I21" s="981">
        <v>1576</v>
      </c>
      <c r="J21" s="982">
        <v>31.954582319545821</v>
      </c>
      <c r="K21" s="981">
        <v>1672</v>
      </c>
      <c r="L21" s="982">
        <v>33.901054339010543</v>
      </c>
      <c r="M21" s="981">
        <v>0</v>
      </c>
      <c r="N21" s="982">
        <v>0</v>
      </c>
      <c r="O21" s="981">
        <v>0</v>
      </c>
      <c r="P21" s="982">
        <f t="shared" si="2"/>
        <v>0</v>
      </c>
      <c r="R21" s="979"/>
    </row>
    <row r="22" spans="1:18" s="964" customFormat="1" ht="16.5" customHeight="1" x14ac:dyDescent="0.2">
      <c r="A22" s="964">
        <v>13</v>
      </c>
      <c r="B22" s="980" t="s">
        <v>42</v>
      </c>
      <c r="C22" s="981">
        <f t="shared" si="0"/>
        <v>4736</v>
      </c>
      <c r="D22" s="982">
        <f t="shared" si="1"/>
        <v>100</v>
      </c>
      <c r="E22" s="981">
        <v>1071</v>
      </c>
      <c r="F22" s="982">
        <v>22.61402027027027</v>
      </c>
      <c r="G22" s="981">
        <v>3</v>
      </c>
      <c r="H22" s="982">
        <v>6.33445945945946E-2</v>
      </c>
      <c r="I22" s="981">
        <v>418</v>
      </c>
      <c r="J22" s="982">
        <v>8.8260135135135123</v>
      </c>
      <c r="K22" s="981">
        <v>3244</v>
      </c>
      <c r="L22" s="982">
        <v>68.496621621621628</v>
      </c>
      <c r="M22" s="981">
        <v>0</v>
      </c>
      <c r="N22" s="982">
        <v>0</v>
      </c>
      <c r="O22" s="981">
        <v>0</v>
      </c>
      <c r="P22" s="982">
        <f t="shared" si="2"/>
        <v>0</v>
      </c>
      <c r="R22" s="979"/>
    </row>
    <row r="23" spans="1:18" s="964" customFormat="1" ht="16.5" customHeight="1" x14ac:dyDescent="0.2">
      <c r="A23" s="964">
        <v>14</v>
      </c>
      <c r="B23" s="980" t="s">
        <v>43</v>
      </c>
      <c r="C23" s="981">
        <f t="shared" si="0"/>
        <v>208</v>
      </c>
      <c r="D23" s="982">
        <f t="shared" si="1"/>
        <v>100</v>
      </c>
      <c r="E23" s="981">
        <v>0</v>
      </c>
      <c r="F23" s="982">
        <v>0</v>
      </c>
      <c r="G23" s="981">
        <v>0</v>
      </c>
      <c r="H23" s="982">
        <v>0</v>
      </c>
      <c r="I23" s="981">
        <v>80</v>
      </c>
      <c r="J23" s="982">
        <v>38.461538461538467</v>
      </c>
      <c r="K23" s="981">
        <v>128</v>
      </c>
      <c r="L23" s="982">
        <v>61.53846153846154</v>
      </c>
      <c r="M23" s="981">
        <v>0</v>
      </c>
      <c r="N23" s="982">
        <v>0</v>
      </c>
      <c r="O23" s="981">
        <v>0</v>
      </c>
      <c r="P23" s="982">
        <f t="shared" si="2"/>
        <v>0</v>
      </c>
      <c r="R23" s="979"/>
    </row>
    <row r="24" spans="1:18" s="964" customFormat="1" ht="16.5" customHeight="1" x14ac:dyDescent="0.2">
      <c r="A24" s="964">
        <v>15</v>
      </c>
      <c r="B24" s="980" t="s">
        <v>44</v>
      </c>
      <c r="C24" s="981">
        <f t="shared" si="0"/>
        <v>749</v>
      </c>
      <c r="D24" s="982">
        <f t="shared" si="1"/>
        <v>100</v>
      </c>
      <c r="E24" s="981">
        <v>482</v>
      </c>
      <c r="F24" s="982">
        <v>64.352469959946589</v>
      </c>
      <c r="G24" s="981">
        <v>18</v>
      </c>
      <c r="H24" s="982">
        <v>2.4032042723631508</v>
      </c>
      <c r="I24" s="981">
        <v>129</v>
      </c>
      <c r="J24" s="982">
        <v>17.222963951935917</v>
      </c>
      <c r="K24" s="981">
        <v>120</v>
      </c>
      <c r="L24" s="982">
        <v>16.021361815754339</v>
      </c>
      <c r="M24" s="981">
        <v>0</v>
      </c>
      <c r="N24" s="982">
        <v>0</v>
      </c>
      <c r="O24" s="981">
        <v>0</v>
      </c>
      <c r="P24" s="982">
        <f t="shared" si="2"/>
        <v>0</v>
      </c>
      <c r="R24" s="979"/>
    </row>
    <row r="25" spans="1:18" s="964" customFormat="1" ht="16.5" customHeight="1" x14ac:dyDescent="0.2">
      <c r="A25" s="964">
        <v>16</v>
      </c>
      <c r="B25" s="980" t="s">
        <v>45</v>
      </c>
      <c r="C25" s="981">
        <f t="shared" si="0"/>
        <v>35</v>
      </c>
      <c r="D25" s="982">
        <f t="shared" si="1"/>
        <v>100</v>
      </c>
      <c r="E25" s="981">
        <v>0</v>
      </c>
      <c r="F25" s="982">
        <v>0</v>
      </c>
      <c r="G25" s="981">
        <v>35</v>
      </c>
      <c r="H25" s="982">
        <v>100</v>
      </c>
      <c r="I25" s="981">
        <v>0</v>
      </c>
      <c r="J25" s="982">
        <v>0</v>
      </c>
      <c r="K25" s="981">
        <v>0</v>
      </c>
      <c r="L25" s="982">
        <v>0</v>
      </c>
      <c r="M25" s="981">
        <v>0</v>
      </c>
      <c r="N25" s="982">
        <v>0</v>
      </c>
      <c r="O25" s="981">
        <v>0</v>
      </c>
      <c r="P25" s="982">
        <f t="shared" si="2"/>
        <v>0</v>
      </c>
      <c r="R25" s="979"/>
    </row>
    <row r="26" spans="1:18" s="964" customFormat="1" ht="16.5" customHeight="1" x14ac:dyDescent="0.2">
      <c r="A26" s="964">
        <v>17</v>
      </c>
      <c r="B26" s="980" t="s">
        <v>46</v>
      </c>
      <c r="C26" s="981">
        <f t="shared" si="0"/>
        <v>28</v>
      </c>
      <c r="D26" s="982">
        <f t="shared" si="1"/>
        <v>100</v>
      </c>
      <c r="E26" s="981">
        <v>0</v>
      </c>
      <c r="F26" s="982">
        <v>0</v>
      </c>
      <c r="G26" s="981">
        <v>12</v>
      </c>
      <c r="H26" s="982">
        <v>42.857142857142854</v>
      </c>
      <c r="I26" s="981">
        <v>16</v>
      </c>
      <c r="J26" s="982">
        <v>57.142857142857139</v>
      </c>
      <c r="K26" s="981">
        <v>0</v>
      </c>
      <c r="L26" s="982">
        <v>0</v>
      </c>
      <c r="M26" s="981">
        <v>0</v>
      </c>
      <c r="N26" s="982">
        <v>0</v>
      </c>
      <c r="O26" s="981">
        <v>0</v>
      </c>
      <c r="P26" s="982">
        <f t="shared" si="2"/>
        <v>0</v>
      </c>
      <c r="R26" s="979"/>
    </row>
    <row r="27" spans="1:18" s="964" customFormat="1" ht="16.5" customHeight="1" x14ac:dyDescent="0.2">
      <c r="B27" s="983" t="s">
        <v>1</v>
      </c>
      <c r="C27" s="984">
        <v>0</v>
      </c>
      <c r="D27" s="985" t="str">
        <f t="shared" si="1"/>
        <v>-</v>
      </c>
      <c r="E27" s="984">
        <v>0</v>
      </c>
      <c r="F27" s="985" t="str">
        <f t="shared" ref="F27" si="3">IFERROR(E27/$C27*100,"-")</f>
        <v>-</v>
      </c>
      <c r="G27" s="984">
        <v>0</v>
      </c>
      <c r="H27" s="985" t="str">
        <f t="shared" ref="H27" si="4">IFERROR(G27/$C27*100,"-")</f>
        <v>-</v>
      </c>
      <c r="I27" s="984">
        <v>0</v>
      </c>
      <c r="J27" s="985" t="str">
        <f t="shared" ref="J27" si="5">IFERROR(I27/$C27*100,"-")</f>
        <v>-</v>
      </c>
      <c r="K27" s="984">
        <v>0</v>
      </c>
      <c r="L27" s="985" t="str">
        <f t="shared" ref="L27" si="6">IFERROR(K27/$C27*100,"-")</f>
        <v>-</v>
      </c>
      <c r="M27" s="984">
        <v>0</v>
      </c>
      <c r="N27" s="985" t="str">
        <f t="shared" ref="N27" si="7">IFERROR(M27/$C27*100,"-")</f>
        <v>-</v>
      </c>
      <c r="O27" s="984">
        <f>IFERROR(GETPIVOTDATA("ID PRESTACION
COUNT",#REF!,"CCAA","Ceuta","Grado Resuelto",$B$1,"Subtipo",O$1),0)+IFERROR(GETPIVOTDATA("ID PRESTACION
COUNT",#REF!,"CCAA","Melilla","Grado Resuelto",$B$1,"Subtipo",O$1),0)</f>
        <v>0</v>
      </c>
      <c r="P27" s="985" t="str">
        <f t="shared" si="2"/>
        <v>-</v>
      </c>
      <c r="R27" s="979"/>
    </row>
    <row r="28" spans="1:18" s="1294" customFormat="1" x14ac:dyDescent="0.2">
      <c r="B28" s="1295" t="s">
        <v>0</v>
      </c>
      <c r="C28" s="1298">
        <f>SUM(C10:C27)</f>
        <v>64035</v>
      </c>
      <c r="D28" s="1299">
        <f>C28/$C28*100</f>
        <v>100</v>
      </c>
      <c r="E28" s="1298">
        <f>SUM(E10:E27)</f>
        <v>34177</v>
      </c>
      <c r="F28" s="1299">
        <f>E28/$C28*100</f>
        <v>53.372374482704778</v>
      </c>
      <c r="G28" s="1298">
        <f>SUM(G10:G27)</f>
        <v>3185</v>
      </c>
      <c r="H28" s="1299">
        <f>G28/$C28*100</f>
        <v>4.9738424299211363</v>
      </c>
      <c r="I28" s="1298">
        <f>SUM(I10:I27)</f>
        <v>15894</v>
      </c>
      <c r="J28" s="1299">
        <f>I28/$C28*100</f>
        <v>24.820801124385103</v>
      </c>
      <c r="K28" s="1298">
        <f>SUM(K10:K27)</f>
        <v>10628</v>
      </c>
      <c r="L28" s="1299">
        <f>K28/$C28*100</f>
        <v>16.597173420785509</v>
      </c>
      <c r="M28" s="1298">
        <f>SUM(M10:M27)</f>
        <v>151</v>
      </c>
      <c r="N28" s="1299">
        <f>M28/$C28*100</f>
        <v>0.23580854220348249</v>
      </c>
      <c r="O28" s="1298">
        <f>SUM(O10:O27)</f>
        <v>0</v>
      </c>
      <c r="P28" s="1299">
        <f>O28/$C28*100</f>
        <v>0</v>
      </c>
    </row>
    <row r="29" spans="1:18" s="963" customFormat="1" hidden="1" x14ac:dyDescent="0.2">
      <c r="A29" s="966">
        <v>18</v>
      </c>
      <c r="B29" s="966" t="s">
        <v>39</v>
      </c>
      <c r="C29" s="986"/>
      <c r="D29" s="987"/>
      <c r="E29" s="986"/>
      <c r="F29" s="987"/>
      <c r="G29" s="986"/>
      <c r="H29" s="987"/>
      <c r="I29" s="986"/>
      <c r="J29" s="987"/>
      <c r="K29" s="986"/>
      <c r="L29" s="987"/>
      <c r="M29" s="986"/>
      <c r="N29" s="987"/>
      <c r="O29" s="986"/>
      <c r="P29" s="987"/>
    </row>
    <row r="30" spans="1:18" s="989" customFormat="1" hidden="1" x14ac:dyDescent="0.2">
      <c r="A30" s="966">
        <v>19</v>
      </c>
      <c r="B30" s="966" t="s">
        <v>47</v>
      </c>
      <c r="C30" s="988"/>
      <c r="D30" s="988"/>
      <c r="E30" s="988"/>
      <c r="F30" s="988"/>
      <c r="G30" s="988"/>
      <c r="H30" s="988"/>
      <c r="I30" s="988"/>
      <c r="K30" s="988"/>
      <c r="L30" s="988"/>
      <c r="M30" s="988"/>
      <c r="N30" s="988"/>
      <c r="O30" s="988"/>
      <c r="P30" s="988"/>
    </row>
    <row r="31" spans="1:18" hidden="1" x14ac:dyDescent="0.2"/>
    <row r="32" spans="1:18" hidden="1" x14ac:dyDescent="0.2">
      <c r="B32" s="962"/>
      <c r="M32" s="962"/>
      <c r="N32" s="962"/>
    </row>
    <row r="33" spans="2:14" hidden="1" x14ac:dyDescent="0.2">
      <c r="B33" s="962"/>
      <c r="D33" s="962"/>
      <c r="M33" s="962"/>
      <c r="N33" s="962"/>
    </row>
    <row r="34" spans="2:14" hidden="1" x14ac:dyDescent="0.2">
      <c r="B34" s="962"/>
      <c r="D34" s="962"/>
      <c r="M34" s="962"/>
      <c r="N34" s="962"/>
    </row>
    <row r="35" spans="2:14" hidden="1" x14ac:dyDescent="0.2">
      <c r="B35" s="962"/>
      <c r="D35" s="962"/>
      <c r="M35" s="962"/>
      <c r="N35" s="962"/>
    </row>
    <row r="36" spans="2:14" hidden="1" x14ac:dyDescent="0.2">
      <c r="B36" s="962"/>
      <c r="D36" s="962"/>
      <c r="M36" s="962"/>
      <c r="N36" s="962"/>
    </row>
    <row r="37" spans="2:14" hidden="1" x14ac:dyDescent="0.2">
      <c r="B37" s="962"/>
      <c r="D37" s="962"/>
      <c r="M37" s="962"/>
      <c r="N37" s="962"/>
    </row>
    <row r="38" spans="2:14" hidden="1" x14ac:dyDescent="0.2">
      <c r="B38" s="962"/>
      <c r="D38" s="962"/>
      <c r="M38" s="962"/>
      <c r="N38" s="962"/>
    </row>
    <row r="39" spans="2:14" hidden="1" x14ac:dyDescent="0.2">
      <c r="B39" s="962"/>
      <c r="D39" s="962"/>
      <c r="M39" s="962"/>
      <c r="N39" s="962"/>
    </row>
    <row r="40" spans="2:14" hidden="1" x14ac:dyDescent="0.2">
      <c r="B40" s="962"/>
      <c r="D40" s="962"/>
      <c r="M40" s="962"/>
      <c r="N40" s="962"/>
    </row>
    <row r="41" spans="2:14" hidden="1" x14ac:dyDescent="0.2">
      <c r="B41" s="962"/>
      <c r="D41" s="962"/>
      <c r="M41" s="962"/>
      <c r="N41" s="962"/>
    </row>
    <row r="42" spans="2:14" x14ac:dyDescent="0.2">
      <c r="B42" s="962"/>
      <c r="D42" s="962"/>
      <c r="M42" s="962"/>
      <c r="N42" s="962"/>
    </row>
    <row r="43" spans="2:14" s="1226" customFormat="1" x14ac:dyDescent="0.2">
      <c r="B43" s="966"/>
      <c r="D43" s="966"/>
      <c r="M43" s="966"/>
      <c r="N43" s="966"/>
    </row>
    <row r="44" spans="2:14" s="1226" customFormat="1" x14ac:dyDescent="0.2">
      <c r="B44" s="966"/>
      <c r="D44" s="966"/>
      <c r="M44" s="966"/>
      <c r="N44" s="966"/>
    </row>
    <row r="45" spans="2:14" s="1226" customFormat="1" x14ac:dyDescent="0.2">
      <c r="D45" s="966"/>
      <c r="M45" s="966"/>
      <c r="N45" s="966"/>
    </row>
    <row r="46" spans="2:14" s="1226" customFormat="1" x14ac:dyDescent="0.2">
      <c r="B46" s="1226" t="s">
        <v>39</v>
      </c>
      <c r="D46" s="966"/>
      <c r="G46" s="1226">
        <f>IFERROR(GETPIVOTDATA("ID PRESTACION
COUNT",#REF!,"CCAA",$B46,"Grado Resuelto",$B$1,"Subtipo",G$1),0)</f>
        <v>0</v>
      </c>
      <c r="M46" s="966"/>
      <c r="N46" s="966"/>
    </row>
    <row r="47" spans="2:14" s="1226" customFormat="1" x14ac:dyDescent="0.2">
      <c r="B47" s="1226" t="s">
        <v>47</v>
      </c>
      <c r="D47" s="966"/>
      <c r="G47" s="1226">
        <f>IFERROR(GETPIVOTDATA("ID PRESTACION
COUNT",#REF!,"CCAA",$B47,"Grado Resuelto",$B$1,"Subtipo",G$1),0)</f>
        <v>0</v>
      </c>
      <c r="M47" s="966"/>
      <c r="N47" s="966"/>
    </row>
    <row r="48" spans="2:14" s="1226" customFormat="1" x14ac:dyDescent="0.2">
      <c r="D48" s="966"/>
      <c r="M48" s="966"/>
      <c r="N48" s="966"/>
    </row>
    <row r="49" spans="4:4" s="1226" customFormat="1" x14ac:dyDescent="0.2">
      <c r="D49" s="966"/>
    </row>
    <row r="50" spans="4:4" x14ac:dyDescent="0.2">
      <c r="D50" s="962"/>
    </row>
    <row r="51" spans="4:4" x14ac:dyDescent="0.2">
      <c r="D51" s="962"/>
    </row>
    <row r="52" spans="4:4" x14ac:dyDescent="0.2">
      <c r="D52" s="962"/>
    </row>
    <row r="53" spans="4:4" x14ac:dyDescent="0.2">
      <c r="D53" s="962"/>
    </row>
    <row r="54" spans="4:4" x14ac:dyDescent="0.2">
      <c r="D54" s="962"/>
    </row>
    <row r="55" spans="4:4" x14ac:dyDescent="0.2">
      <c r="D55" s="962"/>
    </row>
    <row r="56" spans="4:4" x14ac:dyDescent="0.2">
      <c r="D56" s="962"/>
    </row>
    <row r="57" spans="4:4" x14ac:dyDescent="0.2">
      <c r="D57" s="962"/>
    </row>
    <row r="58" spans="4:4" x14ac:dyDescent="0.2">
      <c r="D58" s="962"/>
    </row>
    <row r="59" spans="4:4" x14ac:dyDescent="0.2">
      <c r="D59" s="962"/>
    </row>
    <row r="60" spans="4:4" x14ac:dyDescent="0.2">
      <c r="D60" s="962"/>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35">
    <pageSetUpPr fitToPage="1"/>
  </sheetPr>
  <dimension ref="A1:AM99"/>
  <sheetViews>
    <sheetView showGridLines="0" zoomScaleNormal="100" workbookViewId="0"/>
  </sheetViews>
  <sheetFormatPr baseColWidth="10" defaultColWidth="11.42578125" defaultRowHeight="15" x14ac:dyDescent="0.25"/>
  <cols>
    <col min="1" max="1" width="1.140625" style="1016" customWidth="1"/>
    <col min="2" max="2" width="25.28515625" style="1016" customWidth="1"/>
    <col min="3" max="3" width="11.28515625" style="1016" customWidth="1"/>
    <col min="4" max="16384" width="11.42578125" style="1016"/>
  </cols>
  <sheetData>
    <row r="1" spans="1:39" s="995" customFormat="1" x14ac:dyDescent="0.2">
      <c r="D1" s="998"/>
      <c r="E1" s="998"/>
      <c r="N1" s="998"/>
    </row>
    <row r="2" spans="1:39" s="999" customFormat="1" ht="47.25" customHeight="1" x14ac:dyDescent="0.25">
      <c r="B2" s="1630"/>
      <c r="C2" s="1630"/>
      <c r="D2" s="1630"/>
      <c r="E2" s="1630"/>
      <c r="F2" s="1630"/>
      <c r="G2" s="1630"/>
      <c r="H2" s="1630"/>
      <c r="I2" s="1000"/>
      <c r="L2" s="1001"/>
      <c r="N2" s="1002"/>
      <c r="O2" s="1002"/>
      <c r="P2" s="1002"/>
      <c r="Q2" s="1002"/>
      <c r="R2" s="1002"/>
      <c r="S2" s="1002"/>
      <c r="T2" s="1002"/>
      <c r="U2" s="1002"/>
      <c r="V2" s="1002"/>
      <c r="W2" s="1002"/>
      <c r="X2" s="1002"/>
      <c r="Y2" s="1002"/>
      <c r="Z2" s="1002"/>
      <c r="AA2" s="1002"/>
      <c r="AB2" s="1002"/>
      <c r="AC2" s="1002"/>
      <c r="AD2" s="1002"/>
      <c r="AE2" s="1002"/>
      <c r="AF2" s="1002"/>
      <c r="AG2" s="1002"/>
    </row>
    <row r="3" spans="1:39" s="1003" customFormat="1" ht="1.5" customHeight="1" x14ac:dyDescent="0.2">
      <c r="B3" s="1004"/>
      <c r="C3" s="1004"/>
      <c r="D3" s="1004"/>
      <c r="E3" s="1004"/>
      <c r="F3" s="1004"/>
      <c r="G3" s="1004"/>
      <c r="H3" s="1004"/>
      <c r="I3" s="1004"/>
      <c r="J3" s="1004"/>
      <c r="K3" s="1004"/>
      <c r="L3" s="1004"/>
      <c r="M3" s="1004"/>
      <c r="N3" s="1005"/>
      <c r="O3" s="1002"/>
      <c r="P3" s="1002"/>
      <c r="Q3" s="1002"/>
      <c r="R3" s="1002"/>
      <c r="S3" s="1002"/>
      <c r="T3" s="1002"/>
      <c r="U3" s="1002"/>
      <c r="V3" s="1002"/>
      <c r="W3" s="1002"/>
      <c r="X3" s="1002"/>
      <c r="Y3" s="1002"/>
      <c r="Z3" s="1002"/>
      <c r="AA3" s="1002"/>
      <c r="AB3" s="1002"/>
      <c r="AC3" s="1002"/>
      <c r="AD3" s="1002"/>
      <c r="AE3" s="1002"/>
      <c r="AF3" s="1002"/>
      <c r="AG3" s="1002"/>
    </row>
    <row r="4" spans="1:39" s="1003" customFormat="1" ht="24.75" customHeight="1" x14ac:dyDescent="0.2">
      <c r="A4" s="1006"/>
      <c r="B4" s="1631" t="s">
        <v>444</v>
      </c>
      <c r="C4" s="1631"/>
      <c r="D4" s="1631"/>
      <c r="E4" s="1631"/>
      <c r="F4" s="1631"/>
      <c r="G4" s="1631"/>
      <c r="H4" s="1631"/>
      <c r="I4" s="1631"/>
      <c r="J4" s="1631"/>
      <c r="K4" s="1631"/>
      <c r="L4" s="1631"/>
      <c r="M4" s="1007"/>
      <c r="N4" s="1005"/>
      <c r="O4" s="1002"/>
      <c r="P4" s="1002"/>
      <c r="Q4" s="1002"/>
      <c r="R4" s="1002"/>
      <c r="S4" s="1002"/>
      <c r="T4" s="1002"/>
      <c r="U4" s="1002"/>
      <c r="V4" s="1002"/>
      <c r="W4" s="1002"/>
      <c r="X4" s="1002"/>
      <c r="Y4" s="1002"/>
      <c r="Z4" s="1002"/>
      <c r="AA4" s="1002"/>
      <c r="AB4" s="1002"/>
      <c r="AC4" s="1002"/>
      <c r="AD4" s="1002"/>
      <c r="AE4" s="1002"/>
      <c r="AF4" s="1002"/>
      <c r="AG4" s="1002"/>
    </row>
    <row r="5" spans="1:39" s="1003" customFormat="1" ht="14.25" customHeight="1" x14ac:dyDescent="0.2">
      <c r="A5" s="1006"/>
      <c r="B5" s="1632" t="s">
        <v>491</v>
      </c>
      <c r="C5" s="1632"/>
      <c r="D5" s="1632"/>
      <c r="E5" s="1632"/>
      <c r="F5" s="1632"/>
      <c r="G5" s="1632"/>
      <c r="H5" s="1632"/>
      <c r="I5" s="1632"/>
      <c r="J5" s="1632"/>
      <c r="K5" s="1632"/>
      <c r="L5" s="1632"/>
      <c r="M5" s="1008"/>
      <c r="N5" s="1008"/>
      <c r="O5" s="971"/>
      <c r="P5" s="971"/>
      <c r="Q5" s="971"/>
      <c r="R5" s="971"/>
      <c r="S5" s="971"/>
      <c r="T5" s="971"/>
      <c r="U5" s="971"/>
      <c r="V5" s="971"/>
      <c r="W5" s="971"/>
      <c r="X5" s="971"/>
      <c r="Y5" s="971"/>
      <c r="Z5" s="971"/>
      <c r="AA5" s="971"/>
      <c r="AB5" s="971"/>
      <c r="AC5" s="1002"/>
      <c r="AD5" s="1002"/>
      <c r="AE5" s="1002"/>
      <c r="AF5" s="1002"/>
      <c r="AG5" s="1002"/>
    </row>
    <row r="6" spans="1:39" s="126" customFormat="1" x14ac:dyDescent="0.25">
      <c r="B6" s="996"/>
      <c r="C6" s="996"/>
      <c r="D6" s="996"/>
      <c r="E6" s="996"/>
      <c r="F6" s="996"/>
      <c r="G6" s="127"/>
      <c r="H6" s="127"/>
      <c r="I6" s="127"/>
      <c r="J6" s="127"/>
      <c r="K6" s="127"/>
      <c r="L6" s="127"/>
      <c r="M6" s="127"/>
      <c r="N6" s="128"/>
      <c r="O6" s="128"/>
      <c r="P6" s="128"/>
      <c r="Q6" s="128"/>
      <c r="R6" s="128"/>
      <c r="S6" s="128"/>
      <c r="T6" s="128"/>
      <c r="U6" s="128"/>
      <c r="V6" s="128"/>
      <c r="W6" s="128"/>
      <c r="X6" s="128"/>
      <c r="Y6" s="128"/>
      <c r="Z6" s="128"/>
      <c r="AA6" s="128"/>
      <c r="AB6" s="128"/>
      <c r="AC6" s="997"/>
      <c r="AD6" s="997"/>
      <c r="AE6" s="997"/>
      <c r="AF6" s="997"/>
      <c r="AG6" s="997"/>
    </row>
    <row r="7" spans="1:39" s="201" customFormat="1" x14ac:dyDescent="0.25">
      <c r="B7" s="127"/>
      <c r="C7" s="1629"/>
      <c r="D7" s="1629"/>
      <c r="E7" s="1629"/>
      <c r="F7" s="1629"/>
      <c r="G7" s="1629"/>
      <c r="H7" s="1629"/>
      <c r="I7" s="127"/>
      <c r="J7" s="1629"/>
      <c r="K7" s="1629"/>
      <c r="L7" s="1629"/>
      <c r="M7" s="1629"/>
      <c r="N7" s="127"/>
      <c r="O7" s="127"/>
      <c r="P7" s="127"/>
      <c r="Q7" s="1629"/>
      <c r="R7" s="1629"/>
      <c r="S7" s="1629"/>
      <c r="T7" s="1629"/>
      <c r="U7" s="1629"/>
      <c r="V7" s="1629"/>
      <c r="W7" s="127"/>
      <c r="X7" s="127"/>
      <c r="AF7" s="1626"/>
      <c r="AG7" s="1626"/>
      <c r="AH7" s="1626"/>
      <c r="AI7" s="1626"/>
      <c r="AJ7" s="1626"/>
      <c r="AK7" s="1626"/>
      <c r="AL7" s="1626"/>
      <c r="AM7" s="1626"/>
    </row>
    <row r="8" spans="1:39" s="201" customFormat="1" x14ac:dyDescent="0.25">
      <c r="B8" s="127" t="s">
        <v>136</v>
      </c>
      <c r="C8" s="200" t="s">
        <v>137</v>
      </c>
      <c r="D8" s="200" t="s">
        <v>70</v>
      </c>
      <c r="E8" s="200"/>
      <c r="F8" s="200"/>
      <c r="G8" s="200"/>
      <c r="H8" s="200" t="s">
        <v>138</v>
      </c>
      <c r="I8" s="127" t="s">
        <v>137</v>
      </c>
      <c r="J8" s="200" t="s">
        <v>70</v>
      </c>
      <c r="K8" s="200"/>
      <c r="L8" s="200"/>
      <c r="M8" s="200"/>
      <c r="N8" s="127"/>
      <c r="O8" s="127"/>
      <c r="P8" s="202"/>
      <c r="Q8" s="200"/>
      <c r="R8" s="200"/>
      <c r="S8" s="200"/>
      <c r="T8" s="200"/>
      <c r="U8" s="200"/>
      <c r="V8" s="200"/>
      <c r="W8" s="127"/>
      <c r="X8" s="127"/>
      <c r="AE8" s="203"/>
      <c r="AF8" s="204"/>
      <c r="AG8" s="204"/>
      <c r="AH8" s="204"/>
      <c r="AI8" s="204"/>
      <c r="AJ8" s="204"/>
      <c r="AK8" s="204"/>
      <c r="AL8" s="204"/>
      <c r="AM8" s="204"/>
    </row>
    <row r="9" spans="1:39" s="201" customFormat="1" x14ac:dyDescent="0.25">
      <c r="A9" s="1627"/>
      <c r="B9" s="207" t="s">
        <v>139</v>
      </c>
      <c r="C9" s="1009">
        <v>218574</v>
      </c>
      <c r="D9" s="1010">
        <v>0.34932324554463989</v>
      </c>
      <c r="E9" s="1011"/>
      <c r="F9" s="1011"/>
      <c r="G9" s="1011"/>
      <c r="H9" s="1011" t="s">
        <v>140</v>
      </c>
      <c r="I9" s="207">
        <v>175844</v>
      </c>
      <c r="J9" s="1010">
        <v>0.28108999822564379</v>
      </c>
      <c r="K9" s="1011"/>
      <c r="L9" s="1011"/>
      <c r="M9" s="1011"/>
      <c r="N9" s="127"/>
      <c r="O9" s="1628"/>
      <c r="P9" s="1012"/>
      <c r="Q9" s="1011"/>
      <c r="R9" s="1011"/>
      <c r="S9" s="1011"/>
      <c r="T9" s="1011"/>
      <c r="U9" s="1011"/>
      <c r="V9" s="1011"/>
      <c r="W9" s="127"/>
      <c r="X9" s="127"/>
      <c r="AD9" s="1627"/>
      <c r="AE9" s="1013"/>
      <c r="AF9" s="1014"/>
      <c r="AG9" s="1014"/>
      <c r="AH9" s="1014"/>
      <c r="AI9" s="1014"/>
      <c r="AJ9" s="1014"/>
      <c r="AK9" s="1014"/>
      <c r="AL9" s="1014"/>
      <c r="AM9" s="1014"/>
    </row>
    <row r="10" spans="1:39" s="201" customFormat="1" x14ac:dyDescent="0.25">
      <c r="A10" s="1627"/>
      <c r="B10" s="207" t="s">
        <v>143</v>
      </c>
      <c r="C10" s="1009">
        <v>150086</v>
      </c>
      <c r="D10" s="1010">
        <v>0.23986626328297431</v>
      </c>
      <c r="E10" s="1011"/>
      <c r="F10" s="1011"/>
      <c r="G10" s="1011"/>
      <c r="H10" s="1011" t="s">
        <v>142</v>
      </c>
      <c r="I10" s="207">
        <v>295293</v>
      </c>
      <c r="J10" s="1010">
        <v>0.47203151000912752</v>
      </c>
      <c r="K10" s="1011"/>
      <c r="L10" s="1011"/>
      <c r="M10" s="1011"/>
      <c r="N10" s="127"/>
      <c r="O10" s="1628"/>
      <c r="P10" s="1012"/>
      <c r="Q10" s="1011"/>
      <c r="R10" s="1011"/>
      <c r="S10" s="1011"/>
      <c r="T10" s="1011"/>
      <c r="U10" s="1011"/>
      <c r="V10" s="1011"/>
      <c r="W10" s="127"/>
      <c r="X10" s="127"/>
      <c r="AD10" s="1627"/>
      <c r="AE10" s="1013"/>
      <c r="AF10" s="1014"/>
      <c r="AG10" s="1014"/>
      <c r="AH10" s="1014"/>
      <c r="AI10" s="1014"/>
      <c r="AJ10" s="1014"/>
      <c r="AK10" s="1014"/>
      <c r="AL10" s="1014"/>
      <c r="AM10" s="1014"/>
    </row>
    <row r="11" spans="1:39" s="201" customFormat="1" x14ac:dyDescent="0.25">
      <c r="A11" s="1627"/>
      <c r="B11" s="207" t="s">
        <v>141</v>
      </c>
      <c r="C11" s="1009">
        <v>125598</v>
      </c>
      <c r="D11" s="1010">
        <v>0.20072973452430609</v>
      </c>
      <c r="E11" s="1011"/>
      <c r="F11" s="1011"/>
      <c r="G11" s="1011"/>
      <c r="H11" s="1011" t="s">
        <v>144</v>
      </c>
      <c r="I11" s="207">
        <v>109869</v>
      </c>
      <c r="J11" s="1010">
        <v>0.17562769850010951</v>
      </c>
      <c r="K11" s="1011"/>
      <c r="L11" s="1011"/>
      <c r="M11" s="1011"/>
      <c r="N11" s="127"/>
      <c r="O11" s="1628"/>
      <c r="P11" s="1012"/>
      <c r="Q11" s="1011"/>
      <c r="R11" s="1011"/>
      <c r="S11" s="1011"/>
      <c r="T11" s="1011"/>
      <c r="U11" s="1011"/>
      <c r="V11" s="1011"/>
      <c r="W11" s="127"/>
      <c r="X11" s="127"/>
      <c r="AD11" s="1627"/>
      <c r="AE11" s="1013"/>
      <c r="AF11" s="1014"/>
      <c r="AG11" s="1014"/>
      <c r="AH11" s="1014"/>
      <c r="AI11" s="1014"/>
      <c r="AJ11" s="1014"/>
      <c r="AK11" s="1014"/>
      <c r="AL11" s="1014"/>
      <c r="AM11" s="1014"/>
    </row>
    <row r="12" spans="1:39" s="201" customFormat="1" x14ac:dyDescent="0.25">
      <c r="A12" s="1627"/>
      <c r="B12" s="207" t="s">
        <v>147</v>
      </c>
      <c r="C12" s="1009">
        <v>27427</v>
      </c>
      <c r="D12" s="1010">
        <v>4.383361541424341E-2</v>
      </c>
      <c r="E12" s="1011"/>
      <c r="F12" s="1011"/>
      <c r="G12" s="1011"/>
      <c r="H12" s="1011" t="s">
        <v>146</v>
      </c>
      <c r="I12" s="207">
        <v>39159</v>
      </c>
      <c r="J12" s="1010">
        <v>6.2596410685141282E-2</v>
      </c>
      <c r="K12" s="1011"/>
      <c r="L12" s="1011"/>
      <c r="M12" s="1011"/>
      <c r="N12" s="127"/>
      <c r="O12" s="1628"/>
      <c r="P12" s="1012"/>
      <c r="Q12" s="1011"/>
      <c r="R12" s="1011"/>
      <c r="S12" s="1011"/>
      <c r="T12" s="1011"/>
      <c r="U12" s="1011"/>
      <c r="V12" s="1011"/>
      <c r="W12" s="127"/>
      <c r="X12" s="127"/>
      <c r="AD12" s="1627"/>
      <c r="AE12" s="1013"/>
      <c r="AF12" s="1014"/>
      <c r="AG12" s="1014"/>
      <c r="AH12" s="1014"/>
      <c r="AI12" s="1014"/>
      <c r="AJ12" s="1014"/>
      <c r="AK12" s="1014"/>
      <c r="AL12" s="1014"/>
      <c r="AM12" s="1014"/>
    </row>
    <row r="13" spans="1:39" s="201" customFormat="1" x14ac:dyDescent="0.25">
      <c r="A13" s="1627"/>
      <c r="B13" s="207" t="s">
        <v>145</v>
      </c>
      <c r="C13" s="1009">
        <v>20750</v>
      </c>
      <c r="D13" s="1010">
        <v>3.3162486595163548E-2</v>
      </c>
      <c r="E13" s="1011"/>
      <c r="F13" s="1011"/>
      <c r="G13" s="1011"/>
      <c r="H13" s="1011" t="s">
        <v>148</v>
      </c>
      <c r="I13" s="207">
        <v>5414</v>
      </c>
      <c r="J13" s="1010">
        <v>8.6543825799779081E-3</v>
      </c>
      <c r="K13" s="1011"/>
      <c r="L13" s="1011"/>
      <c r="M13" s="1011"/>
      <c r="N13" s="127"/>
      <c r="O13" s="1628"/>
      <c r="P13" s="1012"/>
      <c r="Q13" s="1011"/>
      <c r="R13" s="1011"/>
      <c r="S13" s="1011"/>
      <c r="T13" s="1011"/>
      <c r="U13" s="1011"/>
      <c r="V13" s="1011"/>
      <c r="W13" s="127"/>
      <c r="X13" s="127"/>
      <c r="AD13" s="1627"/>
      <c r="AE13" s="1013"/>
      <c r="AF13" s="1014"/>
      <c r="AG13" s="1014"/>
      <c r="AH13" s="1014"/>
      <c r="AI13" s="1014"/>
      <c r="AJ13" s="1014"/>
      <c r="AK13" s="1014"/>
      <c r="AL13" s="1014"/>
      <c r="AM13" s="1014"/>
    </row>
    <row r="14" spans="1:39" s="201" customFormat="1" x14ac:dyDescent="0.25">
      <c r="A14" s="1627"/>
      <c r="B14" s="207" t="s">
        <v>151</v>
      </c>
      <c r="C14" s="1009">
        <v>10621</v>
      </c>
      <c r="D14" s="1010">
        <v>1.6974398560348533E-2</v>
      </c>
      <c r="E14" s="1011"/>
      <c r="F14" s="1011"/>
      <c r="G14" s="1011"/>
      <c r="H14" s="1011" t="s">
        <v>150</v>
      </c>
      <c r="I14" s="207">
        <v>883</v>
      </c>
      <c r="J14" s="1011"/>
      <c r="K14" s="1011"/>
      <c r="L14" s="1011"/>
      <c r="M14" s="1011"/>
      <c r="N14" s="127"/>
      <c r="O14" s="1628"/>
      <c r="P14" s="1012"/>
      <c r="Q14" s="1011"/>
      <c r="R14" s="1011"/>
      <c r="S14" s="1011"/>
      <c r="T14" s="1011"/>
      <c r="U14" s="1011"/>
      <c r="V14" s="1011"/>
      <c r="W14" s="127"/>
      <c r="X14" s="127"/>
      <c r="AD14" s="1627"/>
      <c r="AE14" s="1013"/>
      <c r="AF14" s="1014"/>
      <c r="AG14" s="1014"/>
      <c r="AH14" s="1014"/>
      <c r="AI14" s="1014"/>
      <c r="AJ14" s="1014"/>
      <c r="AK14" s="1014"/>
      <c r="AL14" s="1014"/>
      <c r="AM14" s="1014"/>
    </row>
    <row r="15" spans="1:39" s="201" customFormat="1" x14ac:dyDescent="0.25">
      <c r="A15" s="1627"/>
      <c r="B15" s="207" t="s">
        <v>149</v>
      </c>
      <c r="C15" s="1009">
        <v>10906</v>
      </c>
      <c r="D15" s="1010">
        <v>1.7429883315992947E-2</v>
      </c>
      <c r="E15" s="1011"/>
      <c r="F15" s="1011"/>
      <c r="G15" s="1011"/>
      <c r="H15" s="1011"/>
      <c r="I15" s="127"/>
      <c r="J15" s="1011"/>
      <c r="K15" s="1011"/>
      <c r="L15" s="1011"/>
      <c r="M15" s="1011"/>
      <c r="N15" s="127"/>
      <c r="O15" s="1628"/>
      <c r="P15" s="1012"/>
      <c r="Q15" s="1011"/>
      <c r="R15" s="1011"/>
      <c r="S15" s="1011"/>
      <c r="T15" s="1011"/>
      <c r="U15" s="1011"/>
      <c r="V15" s="1011"/>
      <c r="W15" s="127"/>
      <c r="X15" s="127"/>
      <c r="AD15" s="1627"/>
      <c r="AE15" s="1013"/>
      <c r="AF15" s="1014"/>
      <c r="AG15" s="1014"/>
      <c r="AH15" s="1014"/>
      <c r="AI15" s="1014"/>
      <c r="AJ15" s="1014"/>
      <c r="AK15" s="1014"/>
      <c r="AL15" s="1014"/>
      <c r="AM15" s="1014"/>
    </row>
    <row r="16" spans="1:39" s="201" customFormat="1" x14ac:dyDescent="0.25">
      <c r="A16" s="1627"/>
      <c r="B16" s="207" t="s">
        <v>191</v>
      </c>
      <c r="C16" s="1009">
        <v>8503</v>
      </c>
      <c r="D16" s="1010">
        <v>1.3589427639454249E-2</v>
      </c>
      <c r="E16" s="1011"/>
      <c r="F16" s="1011"/>
      <c r="G16" s="1011"/>
      <c r="H16" s="1011"/>
      <c r="I16" s="127"/>
      <c r="J16" s="1011"/>
      <c r="K16" s="1011"/>
      <c r="L16" s="1011"/>
      <c r="M16" s="1011"/>
      <c r="N16" s="127"/>
      <c r="O16" s="1628"/>
      <c r="P16" s="1012"/>
      <c r="Q16" s="1011"/>
      <c r="R16" s="1011"/>
      <c r="S16" s="1011"/>
      <c r="T16" s="1011"/>
      <c r="U16" s="1011"/>
      <c r="V16" s="1011"/>
      <c r="W16" s="127"/>
      <c r="X16" s="127"/>
      <c r="AD16" s="1627"/>
      <c r="AE16" s="1013"/>
      <c r="AF16" s="1014"/>
      <c r="AG16" s="1014"/>
      <c r="AH16" s="1014"/>
      <c r="AI16" s="1014"/>
      <c r="AJ16" s="1014"/>
      <c r="AK16" s="1014"/>
      <c r="AL16" s="1014"/>
      <c r="AM16" s="1014"/>
    </row>
    <row r="17" spans="1:28" s="201" customFormat="1" x14ac:dyDescent="0.25">
      <c r="A17" s="1015"/>
      <c r="B17" s="207" t="s">
        <v>150</v>
      </c>
      <c r="C17" s="205">
        <v>53242</v>
      </c>
      <c r="D17" s="1010">
        <v>8.5090945122877001E-2</v>
      </c>
      <c r="E17" s="127"/>
      <c r="F17" s="127"/>
      <c r="G17" s="127"/>
      <c r="H17" s="127"/>
      <c r="I17" s="127"/>
      <c r="J17" s="127"/>
      <c r="K17" s="127"/>
      <c r="L17" s="127"/>
      <c r="M17" s="127"/>
      <c r="N17" s="127"/>
      <c r="O17" s="127"/>
      <c r="P17" s="127"/>
      <c r="Q17" s="127"/>
      <c r="R17" s="127"/>
      <c r="S17" s="127"/>
      <c r="T17" s="127"/>
      <c r="U17" s="127"/>
      <c r="V17" s="127"/>
      <c r="W17" s="127"/>
      <c r="X17" s="127"/>
    </row>
    <row r="18" spans="1:28" s="201" customFormat="1" x14ac:dyDescent="0.25">
      <c r="B18" s="127" t="s">
        <v>153</v>
      </c>
      <c r="C18" s="127" t="s">
        <v>137</v>
      </c>
      <c r="D18" s="127" t="s">
        <v>70</v>
      </c>
      <c r="E18" s="127"/>
      <c r="F18" s="127"/>
      <c r="G18" s="127"/>
      <c r="H18" s="127"/>
      <c r="I18" s="127"/>
      <c r="J18" s="127"/>
      <c r="K18" s="127"/>
      <c r="L18" s="127"/>
      <c r="M18" s="127"/>
      <c r="N18" s="127"/>
      <c r="O18" s="127"/>
      <c r="P18" s="127"/>
      <c r="Q18" s="127"/>
      <c r="R18" s="127"/>
      <c r="S18" s="127"/>
      <c r="T18" s="127"/>
      <c r="U18" s="127"/>
      <c r="V18" s="127"/>
      <c r="W18" s="127"/>
      <c r="X18" s="127"/>
    </row>
    <row r="19" spans="1:28" s="201" customFormat="1" x14ac:dyDescent="0.25">
      <c r="B19" s="127" t="s">
        <v>23</v>
      </c>
      <c r="C19" s="127">
        <v>170267</v>
      </c>
      <c r="D19" s="206">
        <v>0.27179142549747631</v>
      </c>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row>
    <row r="20" spans="1:28" s="201" customFormat="1" x14ac:dyDescent="0.25">
      <c r="B20" s="127" t="s">
        <v>24</v>
      </c>
      <c r="C20" s="127">
        <v>456195</v>
      </c>
      <c r="D20" s="206">
        <v>0.72820857450252374</v>
      </c>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row>
    <row r="21" spans="1:28" s="201" customFormat="1" x14ac:dyDescent="0.25">
      <c r="B21" s="127" t="s">
        <v>154</v>
      </c>
      <c r="C21" s="127" t="e">
        <v>#REF!</v>
      </c>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row>
    <row r="22" spans="1:28" s="201" customFormat="1" x14ac:dyDescent="0.25">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row>
    <row r="23" spans="1:28" s="997" customFormat="1" x14ac:dyDescent="0.25">
      <c r="B23" s="128"/>
      <c r="C23" s="128"/>
      <c r="D23" s="128"/>
      <c r="E23" s="127"/>
      <c r="F23" s="127"/>
      <c r="G23" s="127"/>
      <c r="H23" s="127"/>
      <c r="I23" s="127"/>
      <c r="J23" s="127"/>
      <c r="K23" s="127"/>
      <c r="L23" s="127"/>
      <c r="M23" s="127"/>
      <c r="N23" s="996"/>
      <c r="O23" s="996"/>
      <c r="P23" s="996"/>
      <c r="Q23" s="996"/>
      <c r="R23" s="996"/>
      <c r="S23" s="996"/>
      <c r="T23" s="996"/>
      <c r="U23" s="996"/>
      <c r="V23" s="996"/>
      <c r="W23" s="996"/>
      <c r="X23" s="996"/>
      <c r="Y23" s="996"/>
      <c r="Z23" s="996"/>
      <c r="AA23" s="996"/>
      <c r="AB23" s="996"/>
    </row>
    <row r="24" spans="1:28" s="997" customFormat="1" x14ac:dyDescent="0.25">
      <c r="B24" s="127"/>
      <c r="C24" s="127"/>
      <c r="D24" s="127"/>
      <c r="E24" s="127"/>
      <c r="F24" s="127"/>
      <c r="G24" s="127"/>
      <c r="H24" s="127"/>
      <c r="I24" s="127"/>
      <c r="J24" s="127"/>
      <c r="K24" s="127"/>
      <c r="L24" s="127"/>
      <c r="M24" s="127"/>
      <c r="N24" s="996"/>
      <c r="O24" s="996"/>
      <c r="P24" s="996"/>
      <c r="Q24" s="996"/>
      <c r="R24" s="996"/>
      <c r="S24" s="996"/>
      <c r="T24" s="996"/>
      <c r="U24" s="996"/>
      <c r="V24" s="996"/>
      <c r="W24" s="996"/>
      <c r="X24" s="996"/>
      <c r="Y24" s="996"/>
      <c r="Z24" s="996"/>
      <c r="AA24" s="996"/>
      <c r="AB24" s="996"/>
    </row>
    <row r="25" spans="1:28" s="997" customFormat="1" x14ac:dyDescent="0.25">
      <c r="B25" s="127"/>
      <c r="C25" s="127"/>
      <c r="D25" s="127"/>
      <c r="E25" s="127"/>
      <c r="F25" s="127"/>
      <c r="G25" s="127"/>
      <c r="H25" s="127"/>
      <c r="I25" s="127"/>
      <c r="J25" s="127"/>
      <c r="K25" s="127"/>
      <c r="L25" s="127"/>
      <c r="M25" s="127"/>
      <c r="N25" s="996"/>
      <c r="O25" s="996"/>
      <c r="P25" s="996"/>
      <c r="Q25" s="996"/>
      <c r="R25" s="996"/>
      <c r="S25" s="996"/>
      <c r="T25" s="996"/>
      <c r="U25" s="996"/>
      <c r="V25" s="996"/>
      <c r="W25" s="996"/>
      <c r="X25" s="996"/>
      <c r="Y25" s="996"/>
      <c r="Z25" s="996"/>
      <c r="AA25" s="996"/>
      <c r="AB25" s="996"/>
    </row>
    <row r="26" spans="1:28" s="997" customFormat="1" x14ac:dyDescent="0.25">
      <c r="B26" s="127"/>
      <c r="C26" s="127"/>
      <c r="D26" s="127"/>
      <c r="E26" s="127"/>
      <c r="F26" s="127"/>
      <c r="G26" s="127"/>
      <c r="H26" s="127"/>
      <c r="I26" s="127"/>
      <c r="J26" s="127"/>
      <c r="K26" s="127"/>
      <c r="L26" s="127"/>
      <c r="M26" s="127"/>
      <c r="N26" s="996"/>
      <c r="O26" s="996"/>
      <c r="P26" s="996"/>
      <c r="Q26" s="996"/>
      <c r="R26" s="996"/>
      <c r="S26" s="996"/>
      <c r="T26" s="996"/>
      <c r="U26" s="996"/>
      <c r="V26" s="996"/>
      <c r="W26" s="996"/>
      <c r="X26" s="996"/>
      <c r="Y26" s="996"/>
      <c r="Z26" s="996"/>
      <c r="AA26" s="996"/>
      <c r="AB26" s="996"/>
    </row>
    <row r="27" spans="1:28" s="997" customFormat="1" x14ac:dyDescent="0.25">
      <c r="B27" s="127"/>
      <c r="C27" s="127"/>
      <c r="D27" s="127"/>
      <c r="E27" s="127"/>
      <c r="F27" s="127"/>
      <c r="G27" s="127"/>
      <c r="H27" s="127"/>
      <c r="I27" s="127"/>
      <c r="J27" s="127"/>
      <c r="K27" s="127"/>
      <c r="L27" s="127"/>
      <c r="M27" s="127"/>
      <c r="N27" s="996"/>
      <c r="O27" s="996"/>
      <c r="P27" s="996"/>
      <c r="Q27" s="996"/>
      <c r="R27" s="996"/>
      <c r="S27" s="996"/>
      <c r="T27" s="996"/>
      <c r="U27" s="996"/>
      <c r="V27" s="996"/>
      <c r="W27" s="996"/>
      <c r="X27" s="996"/>
      <c r="Y27" s="996"/>
      <c r="Z27" s="996"/>
      <c r="AA27" s="996"/>
      <c r="AB27" s="996"/>
    </row>
    <row r="28" spans="1:28" s="997" customFormat="1" x14ac:dyDescent="0.25">
      <c r="B28" s="127"/>
      <c r="C28" s="127"/>
      <c r="D28" s="127"/>
      <c r="E28" s="127"/>
      <c r="F28" s="127"/>
      <c r="G28" s="127"/>
      <c r="H28" s="127"/>
      <c r="I28" s="127"/>
      <c r="J28" s="127"/>
      <c r="K28" s="127"/>
      <c r="L28" s="127"/>
      <c r="M28" s="127"/>
      <c r="N28" s="996"/>
      <c r="O28" s="996"/>
      <c r="P28" s="996"/>
      <c r="Q28" s="996"/>
      <c r="R28" s="996"/>
      <c r="S28" s="996"/>
      <c r="T28" s="996"/>
      <c r="U28" s="996"/>
      <c r="V28" s="996"/>
      <c r="W28" s="996"/>
      <c r="X28" s="996"/>
      <c r="Y28" s="996"/>
      <c r="Z28" s="996"/>
      <c r="AA28" s="996"/>
      <c r="AB28" s="996"/>
    </row>
    <row r="29" spans="1:28" s="997" customFormat="1" x14ac:dyDescent="0.25">
      <c r="B29" s="127"/>
      <c r="C29" s="127"/>
      <c r="D29" s="127"/>
      <c r="E29" s="127"/>
      <c r="F29" s="127"/>
      <c r="G29" s="127"/>
      <c r="H29" s="127"/>
      <c r="I29" s="127"/>
      <c r="J29" s="127"/>
      <c r="K29" s="127"/>
      <c r="L29" s="127"/>
      <c r="M29" s="127"/>
      <c r="N29" s="996"/>
      <c r="O29" s="996"/>
      <c r="P29" s="996"/>
      <c r="Q29" s="996"/>
      <c r="R29" s="996"/>
      <c r="S29" s="996"/>
      <c r="T29" s="996"/>
      <c r="U29" s="996"/>
      <c r="V29" s="996"/>
      <c r="W29" s="996"/>
      <c r="X29" s="996"/>
      <c r="Y29" s="996"/>
      <c r="Z29" s="996"/>
      <c r="AA29" s="996"/>
      <c r="AB29" s="996"/>
    </row>
    <row r="30" spans="1:28" s="996" customFormat="1" x14ac:dyDescent="0.25">
      <c r="B30" s="127"/>
      <c r="C30" s="127"/>
      <c r="D30" s="127"/>
      <c r="E30" s="127"/>
      <c r="F30" s="127"/>
      <c r="G30" s="127"/>
      <c r="H30" s="127"/>
      <c r="I30" s="127"/>
      <c r="J30" s="127"/>
      <c r="K30" s="127"/>
      <c r="L30" s="127"/>
      <c r="M30" s="127"/>
    </row>
    <row r="31" spans="1:28" s="996" customFormat="1" x14ac:dyDescent="0.25">
      <c r="B31" s="127"/>
      <c r="C31" s="127"/>
      <c r="D31" s="127"/>
      <c r="E31" s="127"/>
      <c r="F31" s="127"/>
      <c r="G31" s="127"/>
      <c r="H31" s="127"/>
      <c r="I31" s="127"/>
      <c r="J31" s="127"/>
      <c r="K31" s="127"/>
      <c r="L31" s="127"/>
      <c r="M31" s="127"/>
    </row>
    <row r="32" spans="1:28" s="996" customFormat="1" x14ac:dyDescent="0.25">
      <c r="B32" s="127"/>
      <c r="C32" s="127"/>
      <c r="D32" s="127"/>
      <c r="E32" s="127"/>
      <c r="F32" s="127"/>
      <c r="G32" s="127"/>
      <c r="H32" s="127"/>
      <c r="I32" s="127"/>
      <c r="J32" s="127"/>
      <c r="K32" s="127"/>
      <c r="L32" s="127"/>
      <c r="M32" s="127"/>
    </row>
    <row r="33" spans="2:13" s="996" customFormat="1" x14ac:dyDescent="0.25">
      <c r="B33" s="127"/>
      <c r="C33" s="127"/>
      <c r="D33" s="127"/>
      <c r="E33" s="127"/>
      <c r="F33" s="127"/>
      <c r="G33" s="127"/>
      <c r="H33" s="127"/>
      <c r="I33" s="127"/>
      <c r="J33" s="127"/>
      <c r="K33" s="127"/>
      <c r="L33" s="127"/>
      <c r="M33" s="127"/>
    </row>
    <row r="34" spans="2:13" s="996" customFormat="1" x14ac:dyDescent="0.25">
      <c r="B34" s="127"/>
      <c r="C34" s="127"/>
      <c r="D34" s="127"/>
      <c r="E34" s="127"/>
      <c r="F34" s="127"/>
      <c r="G34" s="127"/>
      <c r="H34" s="127"/>
    </row>
    <row r="35" spans="2:13" s="996" customFormat="1" x14ac:dyDescent="0.25">
      <c r="B35" s="127"/>
      <c r="C35" s="127"/>
      <c r="D35" s="127"/>
      <c r="E35" s="127"/>
      <c r="F35" s="127"/>
      <c r="G35" s="127"/>
      <c r="H35" s="127"/>
    </row>
    <row r="36" spans="2:13" s="996" customFormat="1" x14ac:dyDescent="0.25">
      <c r="B36" s="127"/>
      <c r="C36" s="127"/>
      <c r="D36" s="127"/>
      <c r="E36" s="127"/>
      <c r="F36" s="127"/>
      <c r="G36" s="127"/>
      <c r="H36" s="127"/>
    </row>
    <row r="37" spans="2:13" s="996" customFormat="1" x14ac:dyDescent="0.25">
      <c r="B37" s="127"/>
      <c r="C37" s="127"/>
      <c r="D37" s="127"/>
      <c r="E37" s="127"/>
      <c r="F37" s="127"/>
      <c r="G37" s="127"/>
      <c r="H37" s="127"/>
    </row>
    <row r="38" spans="2:13" s="996" customFormat="1" x14ac:dyDescent="0.25">
      <c r="B38" s="127"/>
      <c r="C38" s="127"/>
      <c r="D38" s="127"/>
      <c r="E38" s="127"/>
      <c r="F38" s="127"/>
      <c r="G38" s="127"/>
      <c r="H38" s="127"/>
    </row>
    <row r="39" spans="2:13" s="996" customFormat="1" x14ac:dyDescent="0.25">
      <c r="B39" s="127"/>
      <c r="C39" s="127"/>
      <c r="D39" s="127"/>
      <c r="E39" s="127"/>
      <c r="F39" s="127"/>
      <c r="G39" s="127"/>
      <c r="H39" s="127"/>
    </row>
    <row r="40" spans="2:13" s="996" customFormat="1" x14ac:dyDescent="0.25">
      <c r="B40" s="127"/>
      <c r="C40" s="127"/>
      <c r="D40" s="127"/>
      <c r="E40" s="127"/>
      <c r="F40" s="127"/>
      <c r="G40" s="127"/>
      <c r="H40" s="127"/>
    </row>
    <row r="41" spans="2:13" s="996" customFormat="1" x14ac:dyDescent="0.25">
      <c r="B41" s="127"/>
      <c r="C41" s="127"/>
      <c r="D41" s="127"/>
      <c r="E41" s="127"/>
      <c r="F41" s="127"/>
      <c r="G41" s="127"/>
      <c r="H41" s="127"/>
    </row>
    <row r="42" spans="2:13" s="996" customFormat="1" x14ac:dyDescent="0.25">
      <c r="B42" s="127"/>
      <c r="C42" s="127"/>
      <c r="D42" s="127"/>
    </row>
    <row r="43" spans="2:13" s="996" customFormat="1" x14ac:dyDescent="0.25"/>
    <row r="44" spans="2:13" s="996" customFormat="1" x14ac:dyDescent="0.25"/>
    <row r="45" spans="2:13" s="996" customFormat="1" x14ac:dyDescent="0.25"/>
    <row r="46" spans="2:13" s="996" customFormat="1" x14ac:dyDescent="0.25"/>
    <row r="47" spans="2:13" s="996" customFormat="1" x14ac:dyDescent="0.25"/>
    <row r="48" spans="2:13" s="996" customFormat="1" x14ac:dyDescent="0.25"/>
    <row r="49" s="996" customFormat="1" x14ac:dyDescent="0.25"/>
    <row r="50" s="996" customFormat="1" x14ac:dyDescent="0.25"/>
    <row r="51" s="996" customFormat="1" x14ac:dyDescent="0.25"/>
    <row r="52" s="996" customFormat="1" x14ac:dyDescent="0.25"/>
    <row r="53" s="996" customFormat="1" x14ac:dyDescent="0.25"/>
    <row r="54" s="996" customFormat="1" x14ac:dyDescent="0.25"/>
    <row r="55" s="996" customFormat="1" x14ac:dyDescent="0.25"/>
    <row r="56" s="996" customFormat="1" x14ac:dyDescent="0.25"/>
    <row r="57" s="996" customFormat="1" x14ac:dyDescent="0.25"/>
    <row r="58" s="996" customFormat="1" x14ac:dyDescent="0.25"/>
    <row r="59" s="996" customFormat="1" x14ac:dyDescent="0.25"/>
    <row r="60" s="996" customFormat="1" x14ac:dyDescent="0.25"/>
    <row r="61" s="996" customFormat="1" x14ac:dyDescent="0.25"/>
    <row r="62" s="996" customFormat="1" x14ac:dyDescent="0.25"/>
    <row r="63" s="996" customFormat="1" x14ac:dyDescent="0.25"/>
    <row r="64" s="996" customFormat="1" x14ac:dyDescent="0.25"/>
    <row r="65" spans="2:4" s="996" customFormat="1" x14ac:dyDescent="0.25"/>
    <row r="66" spans="2:4" s="996" customFormat="1" x14ac:dyDescent="0.25"/>
    <row r="67" spans="2:4" s="128" customFormat="1" x14ac:dyDescent="0.25">
      <c r="B67" s="996"/>
      <c r="C67" s="996"/>
      <c r="D67" s="996"/>
    </row>
    <row r="68" spans="2:4" s="128" customFormat="1" x14ac:dyDescent="0.25"/>
    <row r="69" spans="2:4" s="128" customFormat="1" x14ac:dyDescent="0.25"/>
    <row r="70" spans="2:4" s="128" customFormat="1" x14ac:dyDescent="0.25"/>
    <row r="71" spans="2:4" s="128" customFormat="1" x14ac:dyDescent="0.25"/>
    <row r="72" spans="2:4" s="128" customFormat="1" x14ac:dyDescent="0.25"/>
    <row r="73" spans="2:4" s="128" customFormat="1" x14ac:dyDescent="0.25"/>
    <row r="74" spans="2:4" s="128" customFormat="1" x14ac:dyDescent="0.25"/>
    <row r="75" spans="2:4" s="128" customFormat="1" x14ac:dyDescent="0.25"/>
    <row r="76" spans="2:4" s="128" customFormat="1" x14ac:dyDescent="0.25"/>
    <row r="77" spans="2:4" s="128" customFormat="1" x14ac:dyDescent="0.25"/>
    <row r="78" spans="2:4" s="128" customFormat="1" x14ac:dyDescent="0.25"/>
    <row r="79" spans="2:4" s="128" customFormat="1" x14ac:dyDescent="0.25"/>
    <row r="80" spans="2:4" s="128" customFormat="1" x14ac:dyDescent="0.25"/>
    <row r="81" s="128" customFormat="1" x14ac:dyDescent="0.25"/>
    <row r="82" s="128" customFormat="1" x14ac:dyDescent="0.25"/>
    <row r="83" s="128" customFormat="1" x14ac:dyDescent="0.25"/>
    <row r="84" s="128" customFormat="1" x14ac:dyDescent="0.25"/>
    <row r="85" s="128" customFormat="1" x14ac:dyDescent="0.25"/>
    <row r="86" s="128" customFormat="1" x14ac:dyDescent="0.25"/>
    <row r="87" s="128" customFormat="1" x14ac:dyDescent="0.25"/>
    <row r="88" s="128" customFormat="1" x14ac:dyDescent="0.25"/>
    <row r="89" s="128" customFormat="1" x14ac:dyDescent="0.25"/>
    <row r="90" s="128" customFormat="1" x14ac:dyDescent="0.25"/>
    <row r="91" s="128" customFormat="1" x14ac:dyDescent="0.25"/>
    <row r="92" s="128" customFormat="1" x14ac:dyDescent="0.25"/>
    <row r="93" s="128" customFormat="1" x14ac:dyDescent="0.25"/>
    <row r="94" s="128" customFormat="1" x14ac:dyDescent="0.25"/>
    <row r="95" s="128" customFormat="1" x14ac:dyDescent="0.25"/>
    <row r="96" s="128" customFormat="1" x14ac:dyDescent="0.25"/>
    <row r="97" spans="2:4" s="128" customFormat="1" x14ac:dyDescent="0.25"/>
    <row r="98" spans="2:4" s="128" customFormat="1" x14ac:dyDescent="0.25"/>
    <row r="99" spans="2:4" x14ac:dyDescent="0.25">
      <c r="B99" s="128"/>
      <c r="C99" s="128"/>
      <c r="D99" s="128"/>
    </row>
  </sheetData>
  <mergeCells count="18">
    <mergeCell ref="B2:H2"/>
    <mergeCell ref="B4:L4"/>
    <mergeCell ref="B5:L5"/>
    <mergeCell ref="C7:D7"/>
    <mergeCell ref="E7:F7"/>
    <mergeCell ref="G7:H7"/>
    <mergeCell ref="J7:K7"/>
    <mergeCell ref="L7:M7"/>
    <mergeCell ref="AL7:AM7"/>
    <mergeCell ref="A9:A16"/>
    <mergeCell ref="O9:O16"/>
    <mergeCell ref="AD9:AD16"/>
    <mergeCell ref="Q7:R7"/>
    <mergeCell ref="S7:T7"/>
    <mergeCell ref="U7:V7"/>
    <mergeCell ref="AF7:AG7"/>
    <mergeCell ref="AH7:AI7"/>
    <mergeCell ref="AJ7:AK7"/>
  </mergeCells>
  <printOptions horizontalCentered="1"/>
  <pageMargins left="0" right="0" top="0.43307086614173229" bottom="0.43307086614173229" header="0" footer="0"/>
  <pageSetup paperSize="9"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66">
    <pageSetUpPr fitToPage="1"/>
  </sheetPr>
  <dimension ref="A1:Q42"/>
  <sheetViews>
    <sheetView zoomScaleNormal="100" workbookViewId="0"/>
  </sheetViews>
  <sheetFormatPr baseColWidth="10" defaultColWidth="11.42578125" defaultRowHeight="15" x14ac:dyDescent="0.25"/>
  <cols>
    <col min="1" max="1" width="4.28515625" style="666" customWidth="1"/>
    <col min="2" max="2" width="12.28515625" style="666" customWidth="1"/>
    <col min="3" max="3" width="10.85546875" style="666" bestFit="1" customWidth="1"/>
    <col min="4" max="4" width="9.5703125" style="666" customWidth="1"/>
    <col min="5" max="5" width="10.85546875" style="666" bestFit="1" customWidth="1"/>
    <col min="6" max="6" width="11.7109375" style="666" customWidth="1"/>
    <col min="7" max="7" width="10.85546875" style="666" bestFit="1" customWidth="1"/>
    <col min="8" max="8" width="9.28515625" style="666" bestFit="1" customWidth="1"/>
    <col min="9" max="9" width="28.140625" style="666" customWidth="1"/>
    <col min="10" max="10" width="7" style="666" customWidth="1"/>
    <col min="11" max="11" width="10.85546875" style="666" customWidth="1"/>
    <col min="12" max="12" width="7" style="666" customWidth="1"/>
    <col min="13" max="16384" width="11.42578125" style="666"/>
  </cols>
  <sheetData>
    <row r="1" spans="1:17" s="700" customFormat="1" x14ac:dyDescent="0.25"/>
    <row r="2" spans="1:17" s="700" customFormat="1" x14ac:dyDescent="0.25"/>
    <row r="3" spans="1:17" s="700" customFormat="1" x14ac:dyDescent="0.25"/>
    <row r="4" spans="1:17" s="700" customFormat="1" x14ac:dyDescent="0.25"/>
    <row r="5" spans="1:17" s="700" customFormat="1" ht="16.5" customHeight="1" x14ac:dyDescent="0.25"/>
    <row r="6" spans="1:17" s="621" customFormat="1" ht="24.75" customHeight="1" x14ac:dyDescent="0.2">
      <c r="A6" s="1017"/>
      <c r="B6" s="1494" t="s">
        <v>447</v>
      </c>
      <c r="C6" s="1494"/>
      <c r="D6" s="1494"/>
      <c r="E6" s="1494"/>
      <c r="F6" s="1494"/>
      <c r="G6" s="1494"/>
      <c r="H6" s="1494"/>
      <c r="I6" s="1494"/>
      <c r="J6" s="1494"/>
      <c r="K6" s="1494"/>
      <c r="L6" s="1494"/>
      <c r="M6" s="1494"/>
      <c r="N6" s="1494"/>
      <c r="O6" s="1018"/>
    </row>
    <row r="7" spans="1:17" s="621" customFormat="1" ht="11.25" customHeight="1" x14ac:dyDescent="0.2">
      <c r="A7" s="1017"/>
      <c r="B7" s="1494"/>
      <c r="C7" s="1494"/>
      <c r="D7" s="1494"/>
      <c r="E7" s="1494"/>
      <c r="F7" s="1494"/>
      <c r="G7" s="1494"/>
      <c r="H7" s="1494"/>
      <c r="I7" s="1494"/>
      <c r="J7" s="1494"/>
      <c r="K7" s="1494"/>
      <c r="L7" s="1494"/>
      <c r="M7" s="1494"/>
      <c r="N7" s="1494"/>
      <c r="O7" s="1018"/>
    </row>
    <row r="8" spans="1:17" s="621" customFormat="1" ht="15.75" customHeight="1" x14ac:dyDescent="0.2">
      <c r="A8" s="1017"/>
      <c r="B8" s="1633" t="str">
        <f>porsaad!$B$6</f>
        <v>Situación a 31 de julio de 2024</v>
      </c>
      <c r="C8" s="1633"/>
      <c r="D8" s="1633"/>
      <c r="E8" s="1633"/>
      <c r="F8" s="1633"/>
      <c r="G8" s="1633"/>
      <c r="H8" s="1633"/>
      <c r="I8" s="1633"/>
      <c r="J8" s="1633"/>
      <c r="K8" s="1633"/>
      <c r="L8" s="1633"/>
      <c r="M8" s="1633"/>
      <c r="N8" s="1633"/>
      <c r="O8" s="1019"/>
      <c r="P8" s="1019"/>
      <c r="Q8" s="1019"/>
    </row>
    <row r="9" spans="1:17" s="700" customFormat="1" ht="6" customHeight="1" x14ac:dyDescent="0.25">
      <c r="A9" s="1020"/>
      <c r="B9" s="666"/>
      <c r="C9" s="666"/>
      <c r="D9" s="666"/>
      <c r="E9" s="666"/>
      <c r="F9" s="666"/>
      <c r="G9" s="666"/>
      <c r="H9" s="666"/>
      <c r="I9" s="666"/>
      <c r="J9" s="666"/>
      <c r="K9" s="666"/>
      <c r="L9" s="666"/>
      <c r="M9" s="666"/>
      <c r="N9" s="666"/>
      <c r="O9" s="666"/>
      <c r="P9" s="666"/>
      <c r="Q9" s="666"/>
    </row>
    <row r="10" spans="1:17" s="101" customFormat="1" x14ac:dyDescent="0.25"/>
    <row r="11" spans="1:17" s="101" customFormat="1" x14ac:dyDescent="0.25">
      <c r="C11" s="1634" t="s">
        <v>0</v>
      </c>
      <c r="D11" s="1634"/>
      <c r="E11" s="1634"/>
    </row>
    <row r="12" spans="1:17" s="101" customFormat="1" x14ac:dyDescent="0.25">
      <c r="C12" s="101" t="s">
        <v>23</v>
      </c>
      <c r="D12" s="101" t="s">
        <v>24</v>
      </c>
      <c r="E12" s="101" t="s">
        <v>154</v>
      </c>
      <c r="F12" s="101" t="s">
        <v>68</v>
      </c>
      <c r="G12" s="101" t="s">
        <v>155</v>
      </c>
      <c r="H12" s="101" t="s">
        <v>156</v>
      </c>
    </row>
    <row r="13" spans="1:17" s="101" customFormat="1" x14ac:dyDescent="0.25">
      <c r="B13" s="101" t="s">
        <v>8</v>
      </c>
      <c r="C13" s="1021">
        <v>15572</v>
      </c>
      <c r="D13" s="1021">
        <v>70229</v>
      </c>
      <c r="E13" s="1021" t="e">
        <v>#REF!</v>
      </c>
      <c r="F13" s="1021">
        <v>85801</v>
      </c>
      <c r="G13" s="129">
        <v>0.18148972622696705</v>
      </c>
      <c r="H13" s="129">
        <v>0.81851027377303298</v>
      </c>
      <c r="I13" s="129">
        <v>0.27179142549747631</v>
      </c>
      <c r="M13" s="1021"/>
      <c r="N13" s="1021"/>
      <c r="O13" s="1022"/>
      <c r="P13" s="1022"/>
      <c r="Q13" s="1022"/>
    </row>
    <row r="14" spans="1:17" s="101" customFormat="1" x14ac:dyDescent="0.25">
      <c r="B14" s="101" t="s">
        <v>7</v>
      </c>
      <c r="C14" s="1021">
        <v>6567</v>
      </c>
      <c r="D14" s="1021">
        <v>15340</v>
      </c>
      <c r="E14" s="1021" t="e">
        <v>#REF!</v>
      </c>
      <c r="F14" s="1021">
        <v>21907</v>
      </c>
      <c r="G14" s="129">
        <v>0.2997671976993655</v>
      </c>
      <c r="H14" s="129">
        <v>0.70023280230063445</v>
      </c>
      <c r="I14" s="129">
        <v>0.27179142549747631</v>
      </c>
      <c r="M14" s="1021"/>
      <c r="N14" s="1021"/>
      <c r="O14" s="1022"/>
      <c r="P14" s="1022"/>
      <c r="Q14" s="1022"/>
    </row>
    <row r="15" spans="1:17" s="101" customFormat="1" x14ac:dyDescent="0.25">
      <c r="B15" s="101" t="s">
        <v>37</v>
      </c>
      <c r="C15" s="1021">
        <v>3077</v>
      </c>
      <c r="D15" s="1021">
        <v>8815</v>
      </c>
      <c r="E15" s="1021" t="e">
        <v>#REF!</v>
      </c>
      <c r="F15" s="1021">
        <v>11892</v>
      </c>
      <c r="G15" s="129">
        <v>0.25874537504204509</v>
      </c>
      <c r="H15" s="129">
        <v>0.74125462495795491</v>
      </c>
      <c r="I15" s="129">
        <v>0.27179142549747631</v>
      </c>
      <c r="M15" s="1021"/>
      <c r="N15" s="1021"/>
      <c r="O15" s="1022"/>
      <c r="P15" s="1022"/>
      <c r="Q15" s="1022"/>
    </row>
    <row r="16" spans="1:17" s="101" customFormat="1" x14ac:dyDescent="0.25">
      <c r="B16" s="101" t="s">
        <v>38</v>
      </c>
      <c r="C16" s="1021">
        <v>7230</v>
      </c>
      <c r="D16" s="1021">
        <v>17451</v>
      </c>
      <c r="E16" s="1021" t="e">
        <v>#REF!</v>
      </c>
      <c r="F16" s="1021">
        <v>24681</v>
      </c>
      <c r="G16" s="129">
        <v>0.29293788744378269</v>
      </c>
      <c r="H16" s="129">
        <v>0.70706211255621731</v>
      </c>
      <c r="I16" s="129">
        <v>0.27179142549747631</v>
      </c>
      <c r="M16" s="1021"/>
      <c r="N16" s="1021"/>
      <c r="O16" s="1022"/>
      <c r="P16" s="1022"/>
      <c r="Q16" s="1022"/>
    </row>
    <row r="17" spans="2:17" s="101" customFormat="1" x14ac:dyDescent="0.25">
      <c r="B17" s="101" t="s">
        <v>6</v>
      </c>
      <c r="C17" s="1021">
        <v>4994</v>
      </c>
      <c r="D17" s="1021">
        <v>13985</v>
      </c>
      <c r="E17" s="1021" t="e">
        <v>#REF!</v>
      </c>
      <c r="F17" s="1021">
        <v>18979</v>
      </c>
      <c r="G17" s="129">
        <v>0.26313293640339325</v>
      </c>
      <c r="H17" s="129">
        <v>0.73686706359660681</v>
      </c>
      <c r="I17" s="129">
        <v>0.27179142549747631</v>
      </c>
      <c r="M17" s="1021"/>
      <c r="N17" s="1021"/>
      <c r="O17" s="1022"/>
      <c r="P17" s="1022"/>
      <c r="Q17" s="1022"/>
    </row>
    <row r="18" spans="2:17" s="101" customFormat="1" x14ac:dyDescent="0.25">
      <c r="B18" s="101" t="s">
        <v>5</v>
      </c>
      <c r="C18" s="1021">
        <v>2597</v>
      </c>
      <c r="D18" s="1021">
        <v>6698</v>
      </c>
      <c r="E18" s="1021" t="e">
        <v>#REF!</v>
      </c>
      <c r="F18" s="1021">
        <v>9295</v>
      </c>
      <c r="G18" s="129">
        <v>0.27939752555137171</v>
      </c>
      <c r="H18" s="129">
        <v>0.72060247444862835</v>
      </c>
      <c r="I18" s="129">
        <v>0.27179142549747631</v>
      </c>
      <c r="M18" s="1021"/>
      <c r="N18" s="1021"/>
      <c r="O18" s="1022"/>
      <c r="P18" s="1022"/>
      <c r="Q18" s="1022"/>
    </row>
    <row r="19" spans="2:17" s="101" customFormat="1" x14ac:dyDescent="0.25">
      <c r="B19" s="101" t="s">
        <v>4</v>
      </c>
      <c r="C19" s="1021">
        <v>8581</v>
      </c>
      <c r="D19" s="1021">
        <v>26418</v>
      </c>
      <c r="E19" s="1021" t="e">
        <v>#REF!</v>
      </c>
      <c r="F19" s="1021">
        <v>34999</v>
      </c>
      <c r="G19" s="129">
        <v>0.2451784336695334</v>
      </c>
      <c r="H19" s="129">
        <v>0.7548215663304666</v>
      </c>
      <c r="I19" s="129">
        <v>0.27179142549747631</v>
      </c>
      <c r="M19" s="1021"/>
      <c r="N19" s="1021"/>
      <c r="O19" s="1022"/>
      <c r="P19" s="1022"/>
      <c r="Q19" s="1022"/>
    </row>
    <row r="20" spans="2:17" s="101" customFormat="1" x14ac:dyDescent="0.25">
      <c r="B20" s="101" t="s">
        <v>40</v>
      </c>
      <c r="C20" s="1021">
        <v>4567</v>
      </c>
      <c r="D20" s="1021">
        <v>15430</v>
      </c>
      <c r="E20" s="1021" t="e">
        <v>#REF!</v>
      </c>
      <c r="F20" s="1021">
        <v>19997</v>
      </c>
      <c r="G20" s="129">
        <v>0.22838425763864581</v>
      </c>
      <c r="H20" s="129">
        <v>0.77161574236135422</v>
      </c>
      <c r="I20" s="129">
        <v>0.27179142549747631</v>
      </c>
      <c r="M20" s="1021"/>
      <c r="N20" s="1021"/>
      <c r="O20" s="1022"/>
      <c r="P20" s="1022"/>
      <c r="Q20" s="1022"/>
    </row>
    <row r="21" spans="2:17" s="101" customFormat="1" x14ac:dyDescent="0.25">
      <c r="B21" s="101" t="s">
        <v>41</v>
      </c>
      <c r="C21" s="1021">
        <v>47061</v>
      </c>
      <c r="D21" s="1021">
        <v>87403</v>
      </c>
      <c r="E21" s="1021" t="e">
        <v>#REF!</v>
      </c>
      <c r="F21" s="1021">
        <v>134464</v>
      </c>
      <c r="G21" s="129">
        <v>0.34998958829128984</v>
      </c>
      <c r="H21" s="129">
        <v>0.6500104117087101</v>
      </c>
      <c r="I21" s="129">
        <v>0.27179142549747631</v>
      </c>
      <c r="M21" s="1021"/>
      <c r="N21" s="1021"/>
      <c r="O21" s="1022"/>
      <c r="P21" s="1022"/>
      <c r="Q21" s="1022"/>
    </row>
    <row r="22" spans="2:17" s="101" customFormat="1" x14ac:dyDescent="0.25">
      <c r="B22" s="101" t="s">
        <v>3</v>
      </c>
      <c r="C22" s="1021">
        <v>28841</v>
      </c>
      <c r="D22" s="1021">
        <v>80146</v>
      </c>
      <c r="E22" s="1021" t="e">
        <v>#REF!</v>
      </c>
      <c r="F22" s="1021">
        <v>108987</v>
      </c>
      <c r="G22" s="129">
        <v>0.26462789139989173</v>
      </c>
      <c r="H22" s="129">
        <v>0.73537210860010827</v>
      </c>
      <c r="I22" s="129">
        <v>0.27179142549747631</v>
      </c>
      <c r="M22" s="1021"/>
      <c r="N22" s="1021"/>
      <c r="O22" s="1022"/>
      <c r="P22" s="1022"/>
      <c r="Q22" s="1022"/>
    </row>
    <row r="23" spans="2:17" s="101" customFormat="1" x14ac:dyDescent="0.25">
      <c r="B23" s="101" t="s">
        <v>2</v>
      </c>
      <c r="C23" s="1021">
        <v>1247</v>
      </c>
      <c r="D23" s="1021">
        <v>5482</v>
      </c>
      <c r="E23" s="1021" t="e">
        <v>#REF!</v>
      </c>
      <c r="F23" s="1021">
        <v>6729</v>
      </c>
      <c r="G23" s="129">
        <v>0.18531728340020806</v>
      </c>
      <c r="H23" s="129">
        <v>0.81468271659979197</v>
      </c>
      <c r="I23" s="129">
        <v>0.27179142549747631</v>
      </c>
      <c r="M23" s="1021"/>
      <c r="N23" s="1021"/>
      <c r="O23" s="1022"/>
      <c r="P23" s="1022"/>
      <c r="Q23" s="1022"/>
    </row>
    <row r="24" spans="2:17" s="101" customFormat="1" x14ac:dyDescent="0.25">
      <c r="B24" s="101" t="s">
        <v>35</v>
      </c>
      <c r="C24" s="1021">
        <v>3026</v>
      </c>
      <c r="D24" s="1021">
        <v>16224</v>
      </c>
      <c r="E24" s="1021" t="e">
        <v>#REF!</v>
      </c>
      <c r="F24" s="1021">
        <v>19250</v>
      </c>
      <c r="G24" s="129">
        <v>0.15719480519480519</v>
      </c>
      <c r="H24" s="129">
        <v>0.84280519480519478</v>
      </c>
      <c r="I24" s="129">
        <v>0.27179142549747631</v>
      </c>
      <c r="M24" s="1021"/>
      <c r="N24" s="1021"/>
      <c r="O24" s="1022"/>
      <c r="P24" s="1022"/>
      <c r="Q24" s="1022"/>
    </row>
    <row r="25" spans="2:17" s="101" customFormat="1" x14ac:dyDescent="0.25">
      <c r="B25" s="101" t="s">
        <v>42</v>
      </c>
      <c r="C25" s="1021">
        <v>12915</v>
      </c>
      <c r="D25" s="1021">
        <v>38233</v>
      </c>
      <c r="E25" s="1021" t="e">
        <v>#REF!</v>
      </c>
      <c r="F25" s="1021">
        <v>51148</v>
      </c>
      <c r="G25" s="129">
        <v>0.25250254164385705</v>
      </c>
      <c r="H25" s="129">
        <v>0.74749745835614301</v>
      </c>
      <c r="I25" s="129">
        <v>0.27179142549747631</v>
      </c>
      <c r="M25" s="1021"/>
      <c r="N25" s="1021"/>
      <c r="O25" s="1022"/>
      <c r="P25" s="1022"/>
      <c r="Q25" s="1022"/>
    </row>
    <row r="26" spans="2:17" s="101" customFormat="1" x14ac:dyDescent="0.25">
      <c r="B26" s="101" t="s">
        <v>43</v>
      </c>
      <c r="C26" s="1021">
        <v>7826</v>
      </c>
      <c r="D26" s="1021">
        <v>19432</v>
      </c>
      <c r="E26" s="1021" t="e">
        <v>#REF!</v>
      </c>
      <c r="F26" s="1021">
        <v>27258</v>
      </c>
      <c r="G26" s="129">
        <v>0.28710837185413457</v>
      </c>
      <c r="H26" s="129">
        <v>0.71289162814586549</v>
      </c>
      <c r="I26" s="129">
        <v>0.27179142549747631</v>
      </c>
      <c r="M26" s="1021"/>
      <c r="N26" s="1021"/>
      <c r="O26" s="1022"/>
      <c r="P26" s="1022"/>
      <c r="Q26" s="1022"/>
    </row>
    <row r="27" spans="2:17" s="101" customFormat="1" x14ac:dyDescent="0.25">
      <c r="B27" s="101" t="s">
        <v>44</v>
      </c>
      <c r="C27" s="1021">
        <v>2890</v>
      </c>
      <c r="D27" s="1021">
        <v>7342</v>
      </c>
      <c r="E27" s="1021" t="e">
        <v>#REF!</v>
      </c>
      <c r="F27" s="1021">
        <v>10232</v>
      </c>
      <c r="G27" s="129">
        <v>0.28244722439405784</v>
      </c>
      <c r="H27" s="129">
        <v>0.71755277560594211</v>
      </c>
      <c r="I27" s="129">
        <v>0.27179142549747631</v>
      </c>
      <c r="M27" s="1021"/>
      <c r="N27" s="1021"/>
      <c r="O27" s="1022"/>
      <c r="P27" s="1022"/>
      <c r="Q27" s="1022"/>
    </row>
    <row r="28" spans="2:17" s="101" customFormat="1" x14ac:dyDescent="0.25">
      <c r="B28" s="101" t="s">
        <v>45</v>
      </c>
      <c r="C28" s="1021">
        <v>12662</v>
      </c>
      <c r="D28" s="1021">
        <v>25097</v>
      </c>
      <c r="E28" s="1021" t="e">
        <v>#REF!</v>
      </c>
      <c r="F28" s="1021">
        <v>37759</v>
      </c>
      <c r="G28" s="129">
        <v>0.33533727058449642</v>
      </c>
      <c r="H28" s="129">
        <v>0.66466272941550364</v>
      </c>
      <c r="I28" s="129">
        <v>0.27179142549747631</v>
      </c>
      <c r="M28" s="1021"/>
      <c r="N28" s="1021"/>
      <c r="O28" s="1022"/>
      <c r="P28" s="1022"/>
      <c r="Q28" s="1022"/>
    </row>
    <row r="29" spans="2:17" s="101" customFormat="1" x14ac:dyDescent="0.25">
      <c r="B29" s="101" t="s">
        <v>46</v>
      </c>
      <c r="C29" s="1021">
        <v>357</v>
      </c>
      <c r="D29" s="1021">
        <v>850</v>
      </c>
      <c r="E29" s="1021" t="e">
        <v>#REF!</v>
      </c>
      <c r="F29" s="1021">
        <v>1207</v>
      </c>
      <c r="G29" s="129">
        <v>0.29577464788732394</v>
      </c>
      <c r="H29" s="129">
        <v>0.70422535211267601</v>
      </c>
      <c r="I29" s="129">
        <v>0.27179142549747631</v>
      </c>
      <c r="M29" s="1021"/>
      <c r="N29" s="1021"/>
      <c r="O29" s="1022"/>
      <c r="P29" s="1022"/>
      <c r="Q29" s="1022"/>
    </row>
    <row r="30" spans="2:17" s="101" customFormat="1" x14ac:dyDescent="0.25">
      <c r="B30" s="101" t="s">
        <v>39</v>
      </c>
      <c r="C30" s="1021">
        <v>148</v>
      </c>
      <c r="D30" s="1021">
        <v>716</v>
      </c>
      <c r="E30" s="1021" t="e">
        <v>#REF!</v>
      </c>
      <c r="F30" s="1021">
        <v>864</v>
      </c>
      <c r="G30" s="129">
        <v>0.17129629629629631</v>
      </c>
      <c r="H30" s="129">
        <v>0.82870370370370372</v>
      </c>
      <c r="I30" s="129">
        <v>0.27179142549747631</v>
      </c>
      <c r="M30" s="1021"/>
      <c r="N30" s="1021"/>
      <c r="O30" s="1022"/>
      <c r="P30" s="1022"/>
      <c r="Q30" s="1022"/>
    </row>
    <row r="31" spans="2:17" s="101" customFormat="1" x14ac:dyDescent="0.25">
      <c r="B31" s="101" t="s">
        <v>47</v>
      </c>
      <c r="C31" s="1021">
        <v>109</v>
      </c>
      <c r="D31" s="1021">
        <v>904</v>
      </c>
      <c r="E31" s="1021" t="e">
        <v>#REF!</v>
      </c>
      <c r="F31" s="1021">
        <v>1013</v>
      </c>
      <c r="G31" s="129">
        <v>0.10760118460019744</v>
      </c>
      <c r="H31" s="129">
        <v>0.89239881539980259</v>
      </c>
      <c r="I31" s="129">
        <v>0.27179142549747631</v>
      </c>
      <c r="M31" s="1021"/>
      <c r="N31" s="1021"/>
      <c r="O31" s="1022"/>
      <c r="P31" s="1022"/>
      <c r="Q31" s="1022"/>
    </row>
    <row r="32" spans="2:17" s="101" customFormat="1" x14ac:dyDescent="0.25">
      <c r="B32" s="104" t="s">
        <v>0</v>
      </c>
      <c r="C32" s="105">
        <v>170267</v>
      </c>
      <c r="D32" s="105">
        <v>456195</v>
      </c>
      <c r="E32" s="105" t="e">
        <v>#REF!</v>
      </c>
      <c r="F32" s="105">
        <v>626462</v>
      </c>
      <c r="G32" s="1023">
        <v>0.27179142549747631</v>
      </c>
      <c r="H32" s="1023">
        <v>0.72820857450252374</v>
      </c>
      <c r="I32" s="129">
        <v>0.27179142549747631</v>
      </c>
      <c r="M32" s="1021"/>
      <c r="N32" s="1021"/>
      <c r="O32" s="1022"/>
      <c r="P32" s="1022"/>
      <c r="Q32" s="1022"/>
    </row>
    <row r="33" spans="13:16" s="101" customFormat="1" x14ac:dyDescent="0.25">
      <c r="M33" s="1021"/>
      <c r="N33" s="1021"/>
      <c r="O33" s="1022"/>
      <c r="P33" s="1022"/>
    </row>
    <row r="34" spans="13:16" s="101" customFormat="1" x14ac:dyDescent="0.25"/>
    <row r="35" spans="13:16" s="700" customFormat="1" x14ac:dyDescent="0.25"/>
    <row r="36" spans="13:16" s="700" customFormat="1" x14ac:dyDescent="0.25"/>
    <row r="37" spans="13:16" s="700" customFormat="1" x14ac:dyDescent="0.25"/>
    <row r="38" spans="13:16" s="700" customFormat="1" x14ac:dyDescent="0.25"/>
    <row r="39" spans="13:16" s="700" customFormat="1" x14ac:dyDescent="0.25"/>
    <row r="40" spans="13:16" s="700" customFormat="1" x14ac:dyDescent="0.25"/>
    <row r="41" spans="13:16" s="700" customFormat="1" x14ac:dyDescent="0.25"/>
    <row r="42" spans="13:16" s="700" customFormat="1" x14ac:dyDescent="0.25"/>
  </sheetData>
  <mergeCells count="3">
    <mergeCell ref="B6:N7"/>
    <mergeCell ref="B8:N8"/>
    <mergeCell ref="C11:E11"/>
  </mergeCells>
  <printOptions horizontalCentered="1"/>
  <pageMargins left="0" right="0" top="0.43307086614173229" bottom="0.43307086614173229" header="0" footer="0"/>
  <pageSetup paperSize="9" scale="87" orientation="landscape" r:id="rId1"/>
  <headerFooter alignWithMargins="0"/>
  <rowBreaks count="1" manualBreakCount="1">
    <brk id="42"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10">
    <tabColor theme="0"/>
    <pageSetUpPr fitToPage="1"/>
  </sheetPr>
  <dimension ref="A1:AB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4" width="7.7109375" style="220" customWidth="1"/>
    <col min="25" max="25" width="11.42578125" style="220" customWidth="1"/>
    <col min="26" max="26" width="11.42578125" style="220"/>
    <col min="27" max="27" width="11.85546875" style="220" bestFit="1" customWidth="1"/>
    <col min="28" max="16384" width="11.42578125" style="220"/>
  </cols>
  <sheetData>
    <row r="1" spans="1:26" x14ac:dyDescent="0.25">
      <c r="A1" s="219"/>
      <c r="B1" s="219"/>
      <c r="J1" s="221"/>
      <c r="K1" s="221"/>
    </row>
    <row r="2" spans="1:26" ht="48.75" customHeight="1" x14ac:dyDescent="0.25">
      <c r="A2" s="219"/>
      <c r="B2" s="219"/>
      <c r="J2" s="221"/>
      <c r="K2" s="221"/>
    </row>
    <row r="3" spans="1:26" ht="24" customHeight="1" x14ac:dyDescent="0.25">
      <c r="A3" s="219"/>
      <c r="B3" s="1373" t="s">
        <v>368</v>
      </c>
      <c r="C3" s="1373"/>
      <c r="D3" s="1373"/>
      <c r="E3" s="1373"/>
      <c r="F3" s="1373"/>
      <c r="G3" s="1373"/>
      <c r="H3" s="1373"/>
      <c r="I3" s="1373"/>
      <c r="J3" s="1373"/>
      <c r="K3" s="1373"/>
      <c r="L3" s="1373"/>
      <c r="M3" s="1373"/>
      <c r="N3" s="1373"/>
      <c r="O3" s="1373"/>
      <c r="P3" s="1373"/>
      <c r="Q3" s="1373"/>
      <c r="R3" s="1373"/>
      <c r="S3" s="1373"/>
      <c r="T3" s="1373"/>
      <c r="U3" s="1373"/>
      <c r="V3" s="1373"/>
      <c r="W3" s="1373"/>
      <c r="X3" s="1373"/>
    </row>
    <row r="5" spans="1:26" x14ac:dyDescent="0.25">
      <c r="B5" s="219"/>
      <c r="C5" s="219"/>
      <c r="D5" s="1362" t="s">
        <v>366</v>
      </c>
      <c r="E5" s="1362"/>
      <c r="F5" s="1362"/>
      <c r="G5" s="1362"/>
      <c r="H5" s="1362"/>
      <c r="I5" s="1362"/>
      <c r="J5" s="1362"/>
      <c r="K5" s="1362"/>
      <c r="L5" s="219"/>
      <c r="M5" s="1363" t="s">
        <v>340</v>
      </c>
      <c r="N5" s="1363"/>
      <c r="O5" s="1363"/>
      <c r="P5" s="1363"/>
      <c r="Q5" s="1363"/>
      <c r="R5" s="1363"/>
      <c r="S5" s="1363"/>
      <c r="T5" s="1363"/>
      <c r="U5" s="1363"/>
      <c r="V5" s="1363"/>
      <c r="W5" s="1363"/>
      <c r="X5" s="1363"/>
    </row>
    <row r="6" spans="1:26" ht="21" customHeight="1" x14ac:dyDescent="0.25">
      <c r="B6" s="219"/>
      <c r="C6" s="219"/>
      <c r="D6" s="1363"/>
      <c r="E6" s="1363"/>
      <c r="F6" s="1363"/>
      <c r="G6" s="1363"/>
      <c r="H6" s="1363"/>
      <c r="I6" s="1363"/>
      <c r="J6" s="1363"/>
      <c r="K6" s="1363"/>
      <c r="L6" s="219"/>
      <c r="M6" s="1364">
        <v>43830</v>
      </c>
      <c r="N6" s="1365"/>
      <c r="O6" s="1366">
        <v>44196</v>
      </c>
      <c r="P6" s="1367"/>
      <c r="Q6" s="1366">
        <v>44561</v>
      </c>
      <c r="R6" s="1367"/>
      <c r="S6" s="1370">
        <v>44926</v>
      </c>
      <c r="T6" s="1371"/>
      <c r="U6" s="1368">
        <v>45291</v>
      </c>
      <c r="V6" s="1372"/>
      <c r="W6" s="1368">
        <f>EVO_sol!W6</f>
        <v>45504</v>
      </c>
      <c r="X6" s="1369"/>
    </row>
    <row r="7" spans="1:26" x14ac:dyDescent="0.25">
      <c r="B7" s="225"/>
      <c r="C7" s="219"/>
      <c r="D7" s="226">
        <v>43465</v>
      </c>
      <c r="E7" s="227">
        <v>43830</v>
      </c>
      <c r="F7" s="228">
        <v>44196</v>
      </c>
      <c r="G7" s="228">
        <v>44561</v>
      </c>
      <c r="H7" s="228">
        <v>44926</v>
      </c>
      <c r="I7" s="228">
        <v>45291</v>
      </c>
      <c r="J7" s="228">
        <f>EVO!J7</f>
        <v>45504</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25">
      <c r="B8" s="225"/>
      <c r="C8" s="219"/>
      <c r="D8" s="234"/>
      <c r="E8" s="234"/>
      <c r="F8" s="234"/>
      <c r="G8" s="297"/>
      <c r="H8" s="297"/>
      <c r="I8" s="297"/>
      <c r="J8" s="234"/>
      <c r="K8" s="234"/>
      <c r="L8" s="219"/>
    </row>
    <row r="9" spans="1:26" ht="15" customHeight="1" x14ac:dyDescent="0.25">
      <c r="B9" s="298" t="s">
        <v>8</v>
      </c>
      <c r="C9" s="219"/>
      <c r="D9" s="299">
        <v>287340</v>
      </c>
      <c r="E9" s="300">
        <v>294246</v>
      </c>
      <c r="F9" s="300">
        <v>285089</v>
      </c>
      <c r="G9" s="254">
        <v>295552</v>
      </c>
      <c r="H9" s="254">
        <v>307238</v>
      </c>
      <c r="I9" s="254">
        <v>322158</v>
      </c>
      <c r="J9" s="301">
        <v>306232</v>
      </c>
      <c r="K9" s="302"/>
      <c r="L9" s="222"/>
      <c r="M9" s="278">
        <v>2.4034245145124311E-2</v>
      </c>
      <c r="N9" s="279">
        <v>6906</v>
      </c>
      <c r="O9" s="280">
        <v>-3.1120219136368865E-2</v>
      </c>
      <c r="P9" s="279">
        <v>-9157</v>
      </c>
      <c r="Q9" s="280">
        <f t="shared" ref="Q9:Q27" si="0">G9/F9-1</f>
        <v>3.6700819744009738E-2</v>
      </c>
      <c r="R9" s="279">
        <f t="shared" ref="R9:R27" si="1">G9-F9</f>
        <v>10463</v>
      </c>
      <c r="S9" s="280">
        <f>H9/G9-1</f>
        <v>3.9539573408401862E-2</v>
      </c>
      <c r="T9" s="279">
        <f>H9-G9</f>
        <v>11686</v>
      </c>
      <c r="U9" s="280">
        <f>I9/H9-1</f>
        <v>4.8561701352046294E-2</v>
      </c>
      <c r="V9" s="279">
        <f>I9-H9</f>
        <v>14920</v>
      </c>
      <c r="W9" s="280">
        <v>-3.6227391319399671E-2</v>
      </c>
      <c r="X9" s="279">
        <v>-11511</v>
      </c>
    </row>
    <row r="10" spans="1:26" x14ac:dyDescent="0.25">
      <c r="B10" s="303" t="s">
        <v>7</v>
      </c>
      <c r="C10" s="219"/>
      <c r="D10" s="253">
        <v>35146</v>
      </c>
      <c r="E10" s="254">
        <v>39188</v>
      </c>
      <c r="F10" s="254">
        <v>36344</v>
      </c>
      <c r="G10" s="254">
        <v>37924</v>
      </c>
      <c r="H10" s="254">
        <v>39112</v>
      </c>
      <c r="I10" s="254">
        <v>40520</v>
      </c>
      <c r="J10" s="257">
        <v>42450</v>
      </c>
      <c r="K10" s="304"/>
      <c r="L10" s="219"/>
      <c r="M10" s="256">
        <v>0.11500597507539978</v>
      </c>
      <c r="N10" s="257">
        <v>4042</v>
      </c>
      <c r="O10" s="258">
        <v>-7.2573236705113842E-2</v>
      </c>
      <c r="P10" s="257">
        <v>-2844</v>
      </c>
      <c r="Q10" s="258">
        <f t="shared" si="0"/>
        <v>4.3473475676865547E-2</v>
      </c>
      <c r="R10" s="257">
        <f t="shared" si="1"/>
        <v>1580</v>
      </c>
      <c r="S10" s="258">
        <f t="shared" ref="S10:S27" si="2">H10/G10-1</f>
        <v>3.1325809513764291E-2</v>
      </c>
      <c r="T10" s="257">
        <f t="shared" ref="T10:T27" si="3">H10-G10</f>
        <v>1188</v>
      </c>
      <c r="U10" s="258">
        <f t="shared" ref="U10:U27" si="4">I10/H10-1</f>
        <v>3.5999181836776417E-2</v>
      </c>
      <c r="V10" s="257">
        <f t="shared" ref="V10:V27" si="5">I10-H10</f>
        <v>1408</v>
      </c>
      <c r="W10" s="258">
        <v>5.9475378740609486E-2</v>
      </c>
      <c r="X10" s="257">
        <v>2383</v>
      </c>
    </row>
    <row r="11" spans="1:26" x14ac:dyDescent="0.25">
      <c r="B11" s="303" t="s">
        <v>37</v>
      </c>
      <c r="C11" s="219"/>
      <c r="D11" s="253">
        <v>25573</v>
      </c>
      <c r="E11" s="254">
        <v>26877</v>
      </c>
      <c r="F11" s="254">
        <v>27263</v>
      </c>
      <c r="G11" s="254">
        <v>29763</v>
      </c>
      <c r="H11" s="254">
        <v>31755</v>
      </c>
      <c r="I11" s="254">
        <v>32560</v>
      </c>
      <c r="J11" s="257">
        <v>32213</v>
      </c>
      <c r="L11" s="222"/>
      <c r="M11" s="256">
        <v>5.0991279865483019E-2</v>
      </c>
      <c r="N11" s="257">
        <v>1304</v>
      </c>
      <c r="O11" s="258">
        <v>1.436172191836893E-2</v>
      </c>
      <c r="P11" s="257">
        <v>386</v>
      </c>
      <c r="Q11" s="258">
        <f t="shared" si="0"/>
        <v>9.1699372776290256E-2</v>
      </c>
      <c r="R11" s="257">
        <f t="shared" si="1"/>
        <v>2500</v>
      </c>
      <c r="S11" s="258">
        <f t="shared" si="2"/>
        <v>6.6928737022477591E-2</v>
      </c>
      <c r="T11" s="257">
        <f t="shared" si="3"/>
        <v>1992</v>
      </c>
      <c r="U11" s="258">
        <f t="shared" si="4"/>
        <v>2.5350338529365413E-2</v>
      </c>
      <c r="V11" s="257">
        <f t="shared" si="5"/>
        <v>805</v>
      </c>
      <c r="W11" s="258">
        <v>-3.2729784103534221E-2</v>
      </c>
      <c r="X11" s="257">
        <v>-1090</v>
      </c>
    </row>
    <row r="12" spans="1:26" x14ac:dyDescent="0.25">
      <c r="B12" s="303" t="s">
        <v>38</v>
      </c>
      <c r="C12" s="219"/>
      <c r="D12" s="253">
        <v>20139</v>
      </c>
      <c r="E12" s="254">
        <v>24991</v>
      </c>
      <c r="F12" s="254">
        <v>25528</v>
      </c>
      <c r="G12" s="254">
        <v>26990</v>
      </c>
      <c r="H12" s="254">
        <v>29491</v>
      </c>
      <c r="I12" s="254">
        <v>33350</v>
      </c>
      <c r="J12" s="257">
        <v>35043</v>
      </c>
      <c r="L12" s="222"/>
      <c r="M12" s="256">
        <v>0.24092556730721482</v>
      </c>
      <c r="N12" s="257">
        <v>4852</v>
      </c>
      <c r="O12" s="258">
        <v>2.148773558481043E-2</v>
      </c>
      <c r="P12" s="257">
        <v>537</v>
      </c>
      <c r="Q12" s="258">
        <f t="shared" si="0"/>
        <v>5.7270448135380736E-2</v>
      </c>
      <c r="R12" s="257">
        <f t="shared" si="1"/>
        <v>1462</v>
      </c>
      <c r="S12" s="258">
        <f t="shared" si="2"/>
        <v>9.2663949610967133E-2</v>
      </c>
      <c r="T12" s="257">
        <f t="shared" si="3"/>
        <v>2501</v>
      </c>
      <c r="U12" s="258">
        <f t="shared" si="4"/>
        <v>0.13085348072293246</v>
      </c>
      <c r="V12" s="257">
        <f t="shared" si="5"/>
        <v>3859</v>
      </c>
      <c r="W12" s="258">
        <v>0.10528307837880457</v>
      </c>
      <c r="X12" s="257">
        <v>3338</v>
      </c>
    </row>
    <row r="13" spans="1:26" x14ac:dyDescent="0.25">
      <c r="B13" s="303" t="s">
        <v>6</v>
      </c>
      <c r="C13" s="219"/>
      <c r="D13" s="253">
        <v>30594</v>
      </c>
      <c r="E13" s="254">
        <v>32430</v>
      </c>
      <c r="F13" s="254">
        <v>33152</v>
      </c>
      <c r="G13" s="254">
        <v>36737</v>
      </c>
      <c r="H13" s="254">
        <v>41768</v>
      </c>
      <c r="I13" s="254">
        <v>46523</v>
      </c>
      <c r="J13" s="257">
        <v>49314</v>
      </c>
      <c r="K13" s="304"/>
      <c r="L13" s="219"/>
      <c r="M13" s="256">
        <v>6.0011767013139927E-2</v>
      </c>
      <c r="N13" s="257">
        <v>1836</v>
      </c>
      <c r="O13" s="258">
        <v>2.2263336416898039E-2</v>
      </c>
      <c r="P13" s="257">
        <v>722</v>
      </c>
      <c r="Q13" s="258">
        <f t="shared" si="0"/>
        <v>0.10813827220077221</v>
      </c>
      <c r="R13" s="257">
        <f t="shared" si="1"/>
        <v>3585</v>
      </c>
      <c r="S13" s="258">
        <f t="shared" si="2"/>
        <v>0.13694640280915693</v>
      </c>
      <c r="T13" s="257">
        <f t="shared" si="3"/>
        <v>5031</v>
      </c>
      <c r="U13" s="258">
        <f t="shared" si="4"/>
        <v>0.11384313349932973</v>
      </c>
      <c r="V13" s="257">
        <f t="shared" si="5"/>
        <v>4755</v>
      </c>
      <c r="W13" s="258">
        <v>0.10803037792657166</v>
      </c>
      <c r="X13" s="257">
        <v>4808</v>
      </c>
      <c r="Z13" s="224"/>
    </row>
    <row r="14" spans="1:26" x14ac:dyDescent="0.25">
      <c r="B14" s="303" t="s">
        <v>5</v>
      </c>
      <c r="C14" s="219"/>
      <c r="D14" s="253">
        <v>20401</v>
      </c>
      <c r="E14" s="254">
        <v>21169</v>
      </c>
      <c r="F14" s="254">
        <v>21022</v>
      </c>
      <c r="G14" s="254">
        <v>18734</v>
      </c>
      <c r="H14" s="254">
        <v>18426</v>
      </c>
      <c r="I14" s="254">
        <v>18749</v>
      </c>
      <c r="J14" s="257">
        <v>18598</v>
      </c>
      <c r="L14" s="222"/>
      <c r="M14" s="256">
        <v>3.7645213469927885E-2</v>
      </c>
      <c r="N14" s="257">
        <v>768</v>
      </c>
      <c r="O14" s="258">
        <v>-6.9441163966177388E-3</v>
      </c>
      <c r="P14" s="257">
        <v>-147</v>
      </c>
      <c r="Q14" s="258">
        <f t="shared" si="0"/>
        <v>-0.10883835981352863</v>
      </c>
      <c r="R14" s="257">
        <f t="shared" si="1"/>
        <v>-2288</v>
      </c>
      <c r="S14" s="258">
        <f t="shared" si="2"/>
        <v>-1.644069606063836E-2</v>
      </c>
      <c r="T14" s="257">
        <f t="shared" si="3"/>
        <v>-308</v>
      </c>
      <c r="U14" s="258">
        <f t="shared" si="4"/>
        <v>1.7529577770541538E-2</v>
      </c>
      <c r="V14" s="257">
        <f t="shared" si="5"/>
        <v>323</v>
      </c>
      <c r="W14" s="258">
        <v>-6.4109413398867332E-3</v>
      </c>
      <c r="X14" s="257">
        <v>-120</v>
      </c>
      <c r="Z14" s="224"/>
    </row>
    <row r="15" spans="1:26" x14ac:dyDescent="0.25">
      <c r="B15" s="303" t="s">
        <v>4</v>
      </c>
      <c r="C15" s="219"/>
      <c r="D15" s="253">
        <v>94845</v>
      </c>
      <c r="E15" s="254">
        <v>106369</v>
      </c>
      <c r="F15" s="254">
        <v>105708</v>
      </c>
      <c r="G15" s="254">
        <v>108898</v>
      </c>
      <c r="H15" s="254">
        <v>114380</v>
      </c>
      <c r="I15" s="254">
        <v>122746</v>
      </c>
      <c r="J15" s="257">
        <v>125134</v>
      </c>
      <c r="L15" s="222"/>
      <c r="M15" s="256">
        <v>0.1215035057198588</v>
      </c>
      <c r="N15" s="257">
        <v>11524</v>
      </c>
      <c r="O15" s="258">
        <v>-6.2142165480544298E-3</v>
      </c>
      <c r="P15" s="257">
        <v>-661</v>
      </c>
      <c r="Q15" s="258">
        <f t="shared" si="0"/>
        <v>3.0177470011730323E-2</v>
      </c>
      <c r="R15" s="257">
        <f t="shared" si="1"/>
        <v>3190</v>
      </c>
      <c r="S15" s="258">
        <f t="shared" si="2"/>
        <v>5.0340685779353134E-2</v>
      </c>
      <c r="T15" s="257">
        <f t="shared" si="3"/>
        <v>5482</v>
      </c>
      <c r="U15" s="258">
        <f t="shared" si="4"/>
        <v>7.3142157719881196E-2</v>
      </c>
      <c r="V15" s="257">
        <f t="shared" si="5"/>
        <v>8366</v>
      </c>
      <c r="W15" s="258">
        <v>5.2386358857911874E-2</v>
      </c>
      <c r="X15" s="257">
        <v>6229</v>
      </c>
      <c r="Z15" s="224"/>
    </row>
    <row r="16" spans="1:26" x14ac:dyDescent="0.25">
      <c r="B16" s="303" t="s">
        <v>40</v>
      </c>
      <c r="C16" s="219"/>
      <c r="D16" s="253">
        <v>64964</v>
      </c>
      <c r="E16" s="254">
        <v>68077</v>
      </c>
      <c r="F16" s="254">
        <v>64772</v>
      </c>
      <c r="G16" s="254">
        <v>66829</v>
      </c>
      <c r="H16" s="254">
        <v>69929</v>
      </c>
      <c r="I16" s="254">
        <v>74835</v>
      </c>
      <c r="J16" s="257">
        <v>78525</v>
      </c>
      <c r="L16" s="222"/>
      <c r="M16" s="256">
        <v>4.7918847361615668E-2</v>
      </c>
      <c r="N16" s="257">
        <v>3113</v>
      </c>
      <c r="O16" s="258">
        <v>-4.8547967742409326E-2</v>
      </c>
      <c r="P16" s="257">
        <v>-3305</v>
      </c>
      <c r="Q16" s="258">
        <f t="shared" si="0"/>
        <v>3.1757549558451226E-2</v>
      </c>
      <c r="R16" s="257">
        <f t="shared" si="1"/>
        <v>2057</v>
      </c>
      <c r="S16" s="258">
        <f t="shared" si="2"/>
        <v>4.6387047539242054E-2</v>
      </c>
      <c r="T16" s="257">
        <f t="shared" si="3"/>
        <v>3100</v>
      </c>
      <c r="U16" s="258">
        <f t="shared" si="4"/>
        <v>7.0156873400162967E-2</v>
      </c>
      <c r="V16" s="257">
        <f t="shared" si="5"/>
        <v>4906</v>
      </c>
      <c r="W16" s="258">
        <v>5.9016305007485004E-2</v>
      </c>
      <c r="X16" s="257">
        <v>4376</v>
      </c>
      <c r="Z16" s="224"/>
    </row>
    <row r="17" spans="2:28" x14ac:dyDescent="0.25">
      <c r="B17" s="303" t="s">
        <v>41</v>
      </c>
      <c r="C17" s="219"/>
      <c r="D17" s="253">
        <v>230178</v>
      </c>
      <c r="E17" s="254">
        <v>239983</v>
      </c>
      <c r="F17" s="254">
        <v>230320</v>
      </c>
      <c r="G17" s="254">
        <v>245417</v>
      </c>
      <c r="H17" s="254">
        <v>257644</v>
      </c>
      <c r="I17" s="254">
        <v>250190</v>
      </c>
      <c r="J17" s="257">
        <v>260518</v>
      </c>
      <c r="L17" s="222"/>
      <c r="M17" s="256">
        <v>4.2597468046468467E-2</v>
      </c>
      <c r="N17" s="257">
        <v>9805</v>
      </c>
      <c r="O17" s="258">
        <v>-4.02653521291092E-2</v>
      </c>
      <c r="P17" s="257">
        <v>-9663</v>
      </c>
      <c r="Q17" s="258">
        <f t="shared" si="0"/>
        <v>6.5547933310177164E-2</v>
      </c>
      <c r="R17" s="257">
        <f t="shared" si="1"/>
        <v>15097</v>
      </c>
      <c r="S17" s="258">
        <f t="shared" si="2"/>
        <v>4.9821324521121202E-2</v>
      </c>
      <c r="T17" s="257">
        <f t="shared" si="3"/>
        <v>12227</v>
      </c>
      <c r="U17" s="258">
        <f t="shared" si="4"/>
        <v>-2.8931393706044028E-2</v>
      </c>
      <c r="V17" s="257">
        <f t="shared" si="5"/>
        <v>-7454</v>
      </c>
      <c r="W17" s="258">
        <v>-3.0165176959359052E-2</v>
      </c>
      <c r="X17" s="257">
        <v>-8103</v>
      </c>
      <c r="Z17" s="224"/>
    </row>
    <row r="18" spans="2:28" x14ac:dyDescent="0.25">
      <c r="B18" s="303" t="s">
        <v>3</v>
      </c>
      <c r="C18" s="219"/>
      <c r="D18" s="253">
        <v>85031</v>
      </c>
      <c r="E18" s="254">
        <v>103107</v>
      </c>
      <c r="F18" s="254">
        <v>115485</v>
      </c>
      <c r="G18" s="254">
        <v>129091</v>
      </c>
      <c r="H18" s="254">
        <v>144410</v>
      </c>
      <c r="I18" s="254">
        <v>161791</v>
      </c>
      <c r="J18" s="257">
        <v>167695</v>
      </c>
      <c r="L18" s="222"/>
      <c r="M18" s="256">
        <v>0.21258129388105518</v>
      </c>
      <c r="N18" s="257">
        <v>18076</v>
      </c>
      <c r="O18" s="258">
        <v>0.12005004509878092</v>
      </c>
      <c r="P18" s="257">
        <v>12378</v>
      </c>
      <c r="Q18" s="258">
        <f>G18/F18-1</f>
        <v>0.11781616660172323</v>
      </c>
      <c r="R18" s="257">
        <f>G18-F18</f>
        <v>13606</v>
      </c>
      <c r="S18" s="258">
        <f t="shared" si="2"/>
        <v>0.11866822628998142</v>
      </c>
      <c r="T18" s="257">
        <f t="shared" si="3"/>
        <v>15319</v>
      </c>
      <c r="U18" s="258">
        <f t="shared" si="4"/>
        <v>0.12035870092098877</v>
      </c>
      <c r="V18" s="257">
        <f t="shared" si="5"/>
        <v>17381</v>
      </c>
      <c r="W18" s="258">
        <v>7.4933495721291044E-2</v>
      </c>
      <c r="X18" s="257">
        <v>11690</v>
      </c>
      <c r="Z18" s="224"/>
    </row>
    <row r="19" spans="2:28" x14ac:dyDescent="0.25">
      <c r="B19" s="303" t="s">
        <v>2</v>
      </c>
      <c r="C19" s="219"/>
      <c r="D19" s="253">
        <v>33341</v>
      </c>
      <c r="E19" s="254">
        <v>35443</v>
      </c>
      <c r="F19" s="254">
        <v>34750</v>
      </c>
      <c r="G19" s="254">
        <v>36342</v>
      </c>
      <c r="H19" s="254">
        <v>38917</v>
      </c>
      <c r="I19" s="254">
        <v>41046</v>
      </c>
      <c r="J19" s="257">
        <v>40717</v>
      </c>
      <c r="L19" s="222"/>
      <c r="M19" s="256">
        <v>6.3045499535106853E-2</v>
      </c>
      <c r="N19" s="257">
        <v>2102</v>
      </c>
      <c r="O19" s="258">
        <v>-1.9552520949129626E-2</v>
      </c>
      <c r="P19" s="257">
        <v>-693</v>
      </c>
      <c r="Q19" s="258">
        <f t="shared" si="0"/>
        <v>4.5812949640287703E-2</v>
      </c>
      <c r="R19" s="257">
        <f t="shared" si="1"/>
        <v>1592</v>
      </c>
      <c r="S19" s="258">
        <f t="shared" si="2"/>
        <v>7.0854658521820379E-2</v>
      </c>
      <c r="T19" s="257">
        <f t="shared" si="3"/>
        <v>2575</v>
      </c>
      <c r="U19" s="258">
        <f t="shared" si="4"/>
        <v>5.4706169540303717E-2</v>
      </c>
      <c r="V19" s="257">
        <f t="shared" si="5"/>
        <v>2129</v>
      </c>
      <c r="W19" s="258">
        <v>1.8408744153472822E-2</v>
      </c>
      <c r="X19" s="257">
        <v>736</v>
      </c>
      <c r="Z19" s="224"/>
    </row>
    <row r="20" spans="2:28" x14ac:dyDescent="0.25">
      <c r="B20" s="303" t="s">
        <v>35</v>
      </c>
      <c r="C20" s="219"/>
      <c r="D20" s="253">
        <v>67903</v>
      </c>
      <c r="E20" s="254">
        <v>70092</v>
      </c>
      <c r="F20" s="254">
        <v>67467</v>
      </c>
      <c r="G20" s="254">
        <v>69079</v>
      </c>
      <c r="H20" s="254">
        <v>71374</v>
      </c>
      <c r="I20" s="254">
        <v>75584</v>
      </c>
      <c r="J20" s="257">
        <v>76989</v>
      </c>
      <c r="L20" s="222"/>
      <c r="M20" s="256">
        <v>3.2237161833792216E-2</v>
      </c>
      <c r="N20" s="257">
        <v>2189</v>
      </c>
      <c r="O20" s="258">
        <v>-3.7450778976202748E-2</v>
      </c>
      <c r="P20" s="257">
        <v>-2625</v>
      </c>
      <c r="Q20" s="258">
        <f t="shared" si="0"/>
        <v>2.3893162583188854E-2</v>
      </c>
      <c r="R20" s="257">
        <f t="shared" si="1"/>
        <v>1612</v>
      </c>
      <c r="S20" s="258">
        <f t="shared" si="2"/>
        <v>3.3222831830223454E-2</v>
      </c>
      <c r="T20" s="257">
        <f t="shared" si="3"/>
        <v>2295</v>
      </c>
      <c r="U20" s="258">
        <f t="shared" si="4"/>
        <v>5.8985064589346159E-2</v>
      </c>
      <c r="V20" s="257">
        <f t="shared" si="5"/>
        <v>4210</v>
      </c>
      <c r="W20" s="258">
        <v>3.1180937839032419E-2</v>
      </c>
      <c r="X20" s="257">
        <v>2328</v>
      </c>
      <c r="Z20" s="224"/>
    </row>
    <row r="21" spans="2:28" x14ac:dyDescent="0.25">
      <c r="B21" s="303" t="s">
        <v>42</v>
      </c>
      <c r="C21" s="219"/>
      <c r="D21" s="253">
        <v>161368</v>
      </c>
      <c r="E21" s="254">
        <v>171922</v>
      </c>
      <c r="F21" s="254">
        <v>161936</v>
      </c>
      <c r="G21" s="254">
        <v>163249</v>
      </c>
      <c r="H21" s="254">
        <v>173065</v>
      </c>
      <c r="I21" s="254">
        <v>185857</v>
      </c>
      <c r="J21" s="257">
        <v>198086</v>
      </c>
      <c r="L21" s="222"/>
      <c r="M21" s="256">
        <v>6.5403301769867639E-2</v>
      </c>
      <c r="N21" s="257">
        <v>10554</v>
      </c>
      <c r="O21" s="258">
        <v>-5.808448017124046E-2</v>
      </c>
      <c r="P21" s="257">
        <v>-9986</v>
      </c>
      <c r="Q21" s="258">
        <f t="shared" si="0"/>
        <v>8.108141487995324E-3</v>
      </c>
      <c r="R21" s="257">
        <f t="shared" si="1"/>
        <v>1313</v>
      </c>
      <c r="S21" s="258">
        <f t="shared" si="2"/>
        <v>6.0129005384412793E-2</v>
      </c>
      <c r="T21" s="257">
        <f t="shared" si="3"/>
        <v>9816</v>
      </c>
      <c r="U21" s="258">
        <f t="shared" si="4"/>
        <v>7.3914425215959367E-2</v>
      </c>
      <c r="V21" s="257">
        <f t="shared" si="5"/>
        <v>12792</v>
      </c>
      <c r="W21" s="258">
        <v>8.692145189168432E-2</v>
      </c>
      <c r="X21" s="257">
        <v>15841</v>
      </c>
      <c r="Z21" s="224"/>
    </row>
    <row r="22" spans="2:28" x14ac:dyDescent="0.25">
      <c r="B22" s="303" t="s">
        <v>43</v>
      </c>
      <c r="C22" s="219"/>
      <c r="D22" s="253">
        <v>39429</v>
      </c>
      <c r="E22" s="254">
        <v>41312</v>
      </c>
      <c r="F22" s="254">
        <v>40012</v>
      </c>
      <c r="G22" s="254">
        <v>42082</v>
      </c>
      <c r="H22" s="254">
        <v>44287</v>
      </c>
      <c r="I22" s="254">
        <v>47580</v>
      </c>
      <c r="J22" s="257">
        <v>49926</v>
      </c>
      <c r="L22" s="222"/>
      <c r="M22" s="256">
        <v>4.7756727281949907E-2</v>
      </c>
      <c r="N22" s="257">
        <v>1883</v>
      </c>
      <c r="O22" s="258">
        <v>-3.1467854376452387E-2</v>
      </c>
      <c r="P22" s="257">
        <v>-1300</v>
      </c>
      <c r="Q22" s="258">
        <f t="shared" si="0"/>
        <v>5.1734479656103227E-2</v>
      </c>
      <c r="R22" s="257">
        <f t="shared" si="1"/>
        <v>2070</v>
      </c>
      <c r="S22" s="258">
        <f t="shared" si="2"/>
        <v>5.2397699729100244E-2</v>
      </c>
      <c r="T22" s="257">
        <f t="shared" si="3"/>
        <v>2205</v>
      </c>
      <c r="U22" s="258">
        <f t="shared" si="4"/>
        <v>7.4355905796283261E-2</v>
      </c>
      <c r="V22" s="257">
        <f t="shared" si="5"/>
        <v>3293</v>
      </c>
      <c r="W22" s="258">
        <v>9.5252720252720247E-2</v>
      </c>
      <c r="X22" s="257">
        <v>4342</v>
      </c>
      <c r="Z22" s="224"/>
    </row>
    <row r="23" spans="2:28" x14ac:dyDescent="0.25">
      <c r="B23" s="303" t="s">
        <v>44</v>
      </c>
      <c r="C23" s="219"/>
      <c r="D23" s="253">
        <v>15133</v>
      </c>
      <c r="E23" s="254">
        <v>14637</v>
      </c>
      <c r="F23" s="254">
        <v>14462</v>
      </c>
      <c r="G23" s="254">
        <v>15183</v>
      </c>
      <c r="H23" s="254">
        <v>16013</v>
      </c>
      <c r="I23" s="254">
        <v>16801</v>
      </c>
      <c r="J23" s="257">
        <v>16834</v>
      </c>
      <c r="K23" s="304"/>
      <c r="L23" s="219"/>
      <c r="M23" s="256">
        <v>-3.2776052335954486E-2</v>
      </c>
      <c r="N23" s="257">
        <v>-496</v>
      </c>
      <c r="O23" s="258">
        <v>-1.1956001912960312E-2</v>
      </c>
      <c r="P23" s="257">
        <v>-175</v>
      </c>
      <c r="Q23" s="258">
        <f t="shared" si="0"/>
        <v>4.9854791868344517E-2</v>
      </c>
      <c r="R23" s="257">
        <f t="shared" si="1"/>
        <v>721</v>
      </c>
      <c r="S23" s="258">
        <f t="shared" si="2"/>
        <v>5.4666403214121084E-2</v>
      </c>
      <c r="T23" s="257">
        <f t="shared" si="3"/>
        <v>830</v>
      </c>
      <c r="U23" s="258">
        <f t="shared" si="4"/>
        <v>4.921001686130011E-2</v>
      </c>
      <c r="V23" s="257">
        <f t="shared" si="5"/>
        <v>788</v>
      </c>
      <c r="W23" s="258">
        <v>3.3141033509267226E-2</v>
      </c>
      <c r="X23" s="257">
        <v>540</v>
      </c>
      <c r="Z23" s="224"/>
    </row>
    <row r="24" spans="2:28" x14ac:dyDescent="0.25">
      <c r="B24" s="303" t="s">
        <v>45</v>
      </c>
      <c r="C24" s="219"/>
      <c r="D24" s="253">
        <v>78811</v>
      </c>
      <c r="E24" s="254">
        <v>80742</v>
      </c>
      <c r="F24" s="254">
        <v>79315</v>
      </c>
      <c r="G24" s="254">
        <v>78831</v>
      </c>
      <c r="H24" s="254">
        <v>79067</v>
      </c>
      <c r="I24" s="254">
        <v>82443</v>
      </c>
      <c r="J24" s="257">
        <v>83823</v>
      </c>
      <c r="K24" s="304"/>
      <c r="L24" s="219"/>
      <c r="M24" s="256">
        <v>2.450165586022246E-2</v>
      </c>
      <c r="N24" s="257">
        <v>1931</v>
      </c>
      <c r="O24" s="258">
        <v>-1.767357756805632E-2</v>
      </c>
      <c r="P24" s="257">
        <v>-1427</v>
      </c>
      <c r="Q24" s="258">
        <f t="shared" si="0"/>
        <v>-6.1022505200781785E-3</v>
      </c>
      <c r="R24" s="257">
        <f t="shared" si="1"/>
        <v>-484</v>
      </c>
      <c r="S24" s="258">
        <f t="shared" si="2"/>
        <v>2.9937461151070544E-3</v>
      </c>
      <c r="T24" s="257">
        <f t="shared" si="3"/>
        <v>236</v>
      </c>
      <c r="U24" s="258">
        <f t="shared" si="4"/>
        <v>4.2697965017010953E-2</v>
      </c>
      <c r="V24" s="257">
        <f t="shared" si="5"/>
        <v>3376</v>
      </c>
      <c r="W24" s="258">
        <v>3.4583626467212136E-2</v>
      </c>
      <c r="X24" s="257">
        <v>2802</v>
      </c>
      <c r="Z24" s="224"/>
    </row>
    <row r="25" spans="2:28" x14ac:dyDescent="0.25">
      <c r="B25" s="303" t="s">
        <v>46</v>
      </c>
      <c r="C25" s="219"/>
      <c r="D25" s="253">
        <v>11167</v>
      </c>
      <c r="E25" s="254">
        <v>11398</v>
      </c>
      <c r="F25" s="254">
        <v>10806</v>
      </c>
      <c r="G25" s="254">
        <v>11690</v>
      </c>
      <c r="H25" s="254">
        <v>10545</v>
      </c>
      <c r="I25" s="254">
        <v>10646</v>
      </c>
      <c r="J25" s="257">
        <v>10696</v>
      </c>
      <c r="L25" s="222"/>
      <c r="M25" s="256">
        <v>2.0685949673144188E-2</v>
      </c>
      <c r="N25" s="257">
        <v>231</v>
      </c>
      <c r="O25" s="258">
        <v>-5.1938936655553603E-2</v>
      </c>
      <c r="P25" s="257">
        <v>-592</v>
      </c>
      <c r="Q25" s="258">
        <f t="shared" si="0"/>
        <v>8.180640384971305E-2</v>
      </c>
      <c r="R25" s="257">
        <f t="shared" si="1"/>
        <v>884</v>
      </c>
      <c r="S25" s="258">
        <f t="shared" si="2"/>
        <v>-9.7946963216424265E-2</v>
      </c>
      <c r="T25" s="257">
        <f t="shared" si="3"/>
        <v>-1145</v>
      </c>
      <c r="U25" s="258">
        <f t="shared" si="4"/>
        <v>9.577999051683328E-3</v>
      </c>
      <c r="V25" s="257">
        <f t="shared" si="5"/>
        <v>101</v>
      </c>
      <c r="W25" s="258">
        <v>8.9614187340816276E-3</v>
      </c>
      <c r="X25" s="257">
        <v>95</v>
      </c>
      <c r="Z25" s="224"/>
    </row>
    <row r="26" spans="2:28" x14ac:dyDescent="0.25">
      <c r="B26" s="305" t="s">
        <v>1</v>
      </c>
      <c r="C26" s="219"/>
      <c r="D26" s="260">
        <v>2949</v>
      </c>
      <c r="E26" s="261">
        <v>3054</v>
      </c>
      <c r="F26" s="261">
        <v>3042</v>
      </c>
      <c r="G26" s="261">
        <v>3187</v>
      </c>
      <c r="H26" s="261">
        <v>3439</v>
      </c>
      <c r="I26" s="261">
        <v>3728</v>
      </c>
      <c r="J26" s="265">
        <v>3930</v>
      </c>
      <c r="L26" s="222"/>
      <c r="M26" s="264">
        <v>3.560528992878953E-2</v>
      </c>
      <c r="N26" s="265">
        <v>105</v>
      </c>
      <c r="O26" s="266">
        <v>-3.9292730844793233E-3</v>
      </c>
      <c r="P26" s="265">
        <v>-12</v>
      </c>
      <c r="Q26" s="266">
        <f t="shared" si="0"/>
        <v>4.7666009204470727E-2</v>
      </c>
      <c r="R26" s="265">
        <f t="shared" si="1"/>
        <v>145</v>
      </c>
      <c r="S26" s="266">
        <f t="shared" si="2"/>
        <v>7.9071226859115162E-2</v>
      </c>
      <c r="T26" s="265">
        <f t="shared" si="3"/>
        <v>252</v>
      </c>
      <c r="U26" s="266">
        <f t="shared" si="4"/>
        <v>8.4036056993312069E-2</v>
      </c>
      <c r="V26" s="265">
        <f t="shared" si="5"/>
        <v>289</v>
      </c>
      <c r="W26" s="266">
        <v>6.7934782608695565E-2</v>
      </c>
      <c r="X26" s="265">
        <v>250</v>
      </c>
      <c r="Z26" s="224"/>
      <c r="AA26" s="224"/>
      <c r="AB26" s="286"/>
    </row>
    <row r="27" spans="2:28" x14ac:dyDescent="0.25">
      <c r="B27" s="235" t="s">
        <v>0</v>
      </c>
      <c r="C27" s="219"/>
      <c r="D27" s="1228">
        <f>SUM(D9:D26)</f>
        <v>1304312</v>
      </c>
      <c r="E27" s="306">
        <f>SUM(E9:E26)</f>
        <v>1385037</v>
      </c>
      <c r="F27" s="307">
        <f>SUM(F9:F26)</f>
        <v>1356473</v>
      </c>
      <c r="G27" s="306">
        <f>SUM(G9:G26)</f>
        <v>1415578</v>
      </c>
      <c r="H27" s="307">
        <v>1490860</v>
      </c>
      <c r="I27" s="306">
        <v>1567107</v>
      </c>
      <c r="J27" s="306">
        <f>SUM(J9:J26)</f>
        <v>1596723</v>
      </c>
      <c r="K27" s="308"/>
      <c r="L27" s="222"/>
      <c r="M27" s="240">
        <f>E27/D27-1</f>
        <v>6.1890866602469341E-2</v>
      </c>
      <c r="N27" s="241">
        <f>E27-D27</f>
        <v>80725</v>
      </c>
      <c r="O27" s="242">
        <f>F27/E27-1</f>
        <v>-2.0623275768084204E-2</v>
      </c>
      <c r="P27" s="243">
        <f>F27-E27</f>
        <v>-28564</v>
      </c>
      <c r="Q27" s="242">
        <f t="shared" si="0"/>
        <v>4.3572559129448241E-2</v>
      </c>
      <c r="R27" s="237">
        <f t="shared" si="1"/>
        <v>59105</v>
      </c>
      <c r="S27" s="242">
        <f t="shared" si="2"/>
        <v>5.3181103407936581E-2</v>
      </c>
      <c r="T27" s="243">
        <f t="shared" si="3"/>
        <v>75282</v>
      </c>
      <c r="U27" s="309">
        <f t="shared" si="4"/>
        <v>5.1142964463464002E-2</v>
      </c>
      <c r="V27" s="237">
        <f t="shared" si="5"/>
        <v>76247</v>
      </c>
      <c r="W27" s="242">
        <v>2.4993115242179842E-2</v>
      </c>
      <c r="X27" s="243">
        <f>SUM(X9:X26)</f>
        <v>38934</v>
      </c>
    </row>
    <row r="28" spans="2:28" x14ac:dyDescent="0.25">
      <c r="D28" s="296"/>
      <c r="F28" s="296"/>
      <c r="H28" s="296"/>
      <c r="I28" s="296"/>
      <c r="K28" s="296"/>
      <c r="L28" s="219"/>
    </row>
  </sheetData>
  <mergeCells count="9">
    <mergeCell ref="B3:X3"/>
    <mergeCell ref="D5:K6"/>
    <mergeCell ref="M5:X5"/>
    <mergeCell ref="M6:N6"/>
    <mergeCell ref="O6:P6"/>
    <mergeCell ref="W6:X6"/>
    <mergeCell ref="Q6:R6"/>
    <mergeCell ref="S6:T6"/>
    <mergeCell ref="U6:V6"/>
  </mergeCells>
  <pageMargins left="0.7" right="0.7" top="0.75" bottom="0.75" header="0.3" footer="0.3"/>
  <pageSetup paperSize="9" scale="64"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400-000004000000}">
          <x14:colorSeries rgb="FF376092"/>
          <x14:colorNegative rgb="FFD00000"/>
          <x14:colorAxis rgb="FF000000"/>
          <x14:colorMarkers rgb="FFD00000"/>
          <x14:colorFirst rgb="FFD00000"/>
          <x14:colorLast rgb="FFD00000"/>
          <x14:colorHigh rgb="FFD00000"/>
          <x14:colorLow rgb="FFD00000"/>
          <x14:sparklines>
            <x14:sparkline>
              <xm:f>EVO_derecho!D9:J9</xm:f>
              <xm:sqref>K9</xm:sqref>
            </x14:sparkline>
            <x14:sparkline>
              <xm:f>EVO_derecho!D10:J10</xm:f>
              <xm:sqref>K10</xm:sqref>
            </x14:sparkline>
            <x14:sparkline>
              <xm:f>EVO_derecho!D11:J11</xm:f>
              <xm:sqref>K11</xm:sqref>
            </x14:sparkline>
            <x14:sparkline>
              <xm:f>EVO_derecho!D12:J12</xm:f>
              <xm:sqref>K12</xm:sqref>
            </x14:sparkline>
            <x14:sparkline>
              <xm:f>EVO_derecho!D13:J13</xm:f>
              <xm:sqref>K13</xm:sqref>
            </x14:sparkline>
            <x14:sparkline>
              <xm:f>EVO_derecho!D14:J14</xm:f>
              <xm:sqref>K14</xm:sqref>
            </x14:sparkline>
            <x14:sparkline>
              <xm:f>EVO_derecho!D15:J15</xm:f>
              <xm:sqref>K15</xm:sqref>
            </x14:sparkline>
            <x14:sparkline>
              <xm:f>EVO_derecho!D16:J16</xm:f>
              <xm:sqref>K16</xm:sqref>
            </x14:sparkline>
            <x14:sparkline>
              <xm:f>EVO_derecho!D17:J17</xm:f>
              <xm:sqref>K17</xm:sqref>
            </x14:sparkline>
            <x14:sparkline>
              <xm:f>EVO_derecho!D18:J18</xm:f>
              <xm:sqref>K18</xm:sqref>
            </x14:sparkline>
            <x14:sparkline>
              <xm:f>EVO_derecho!D19:J19</xm:f>
              <xm:sqref>K19</xm:sqref>
            </x14:sparkline>
            <x14:sparkline>
              <xm:f>EVO_derecho!D20:J20</xm:f>
              <xm:sqref>K20</xm:sqref>
            </x14:sparkline>
            <x14:sparkline>
              <xm:f>EVO_derecho!D21:J21</xm:f>
              <xm:sqref>K21</xm:sqref>
            </x14:sparkline>
            <x14:sparkline>
              <xm:f>EVO_derecho!D22:J22</xm:f>
              <xm:sqref>K22</xm:sqref>
            </x14:sparkline>
            <x14:sparkline>
              <xm:f>EVO_derecho!D23:J23</xm:f>
              <xm:sqref>K23</xm:sqref>
            </x14:sparkline>
            <x14:sparkline>
              <xm:f>EVO_derecho!D24:J24</xm:f>
              <xm:sqref>K24</xm:sqref>
            </x14:sparkline>
            <x14:sparkline>
              <xm:f>EVO_derecho!D25:J25</xm:f>
              <xm:sqref>K25</xm:sqref>
            </x14:sparkline>
            <x14:sparkline>
              <xm:f>EVO_derecho!D26:J26</xm:f>
              <xm:sqref>K26</xm:sqref>
            </x14:sparkline>
            <x14:sparkline>
              <xm:f>EVO_derecho!D27:J27</xm:f>
              <xm:sqref>K27</xm:sqref>
            </x14:sparkline>
          </x14:sparklines>
        </x14:sparklineGroup>
      </x14:sparklineGroup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67">
    <pageSetUpPr fitToPage="1"/>
  </sheetPr>
  <dimension ref="A1:M32"/>
  <sheetViews>
    <sheetView zoomScaleNormal="100" workbookViewId="0"/>
  </sheetViews>
  <sheetFormatPr baseColWidth="10" defaultColWidth="11.42578125" defaultRowHeight="15.75" x14ac:dyDescent="0.25"/>
  <cols>
    <col min="1" max="1" width="1" style="1025" customWidth="1"/>
    <col min="2" max="2" width="30.28515625" style="1025" customWidth="1"/>
    <col min="3" max="3" width="11.28515625" style="1025" customWidth="1"/>
    <col min="4" max="4" width="0.85546875" style="1025" customWidth="1"/>
    <col min="5" max="5" width="17.7109375" style="1025" customWidth="1"/>
    <col min="6" max="6" width="0.7109375" style="1025" customWidth="1"/>
    <col min="7" max="7" width="17.7109375" style="1025" customWidth="1"/>
    <col min="8" max="8" width="0.7109375" style="1025" customWidth="1"/>
    <col min="9" max="9" width="17.7109375" style="1025" customWidth="1"/>
    <col min="10" max="10" width="0.7109375" style="1025" customWidth="1"/>
    <col min="11" max="11" width="17.7109375" style="1025" customWidth="1"/>
    <col min="12" max="12" width="0.7109375" style="1025" customWidth="1"/>
    <col min="13" max="13" width="17.7109375" style="1025" customWidth="1"/>
    <col min="14" max="16384" width="11.42578125" style="1025"/>
  </cols>
  <sheetData>
    <row r="1" spans="1:13" ht="9.75" customHeight="1" x14ac:dyDescent="0.25"/>
    <row r="2" spans="1:13" s="314" customFormat="1" ht="49.5" customHeight="1" x14ac:dyDescent="0.25">
      <c r="B2" s="1636"/>
      <c r="C2" s="1636"/>
      <c r="D2" s="1026"/>
      <c r="E2" s="1637"/>
      <c r="F2" s="1637"/>
      <c r="G2" s="1637"/>
      <c r="H2" s="1637"/>
      <c r="I2" s="1637"/>
    </row>
    <row r="3" spans="1:13" s="314" customFormat="1" ht="14.25" customHeight="1" x14ac:dyDescent="0.25">
      <c r="B3" s="1026"/>
      <c r="C3" s="1026"/>
      <c r="D3" s="1026"/>
      <c r="G3" s="1026"/>
      <c r="I3" s="1026"/>
      <c r="K3" s="1026"/>
      <c r="M3" s="1026"/>
    </row>
    <row r="4" spans="1:13" s="315" customFormat="1" ht="21.75" customHeight="1" x14ac:dyDescent="0.2">
      <c r="B4" s="1414" t="s">
        <v>446</v>
      </c>
      <c r="C4" s="1414"/>
      <c r="D4" s="1414"/>
      <c r="E4" s="1414"/>
      <c r="F4" s="1414"/>
      <c r="G4" s="1414"/>
      <c r="H4" s="1414"/>
      <c r="I4" s="1414"/>
      <c r="J4" s="1414"/>
      <c r="K4" s="1414"/>
      <c r="L4" s="1414"/>
      <c r="M4" s="1414"/>
    </row>
    <row r="5" spans="1:13" s="315" customFormat="1" ht="18.75" customHeight="1" x14ac:dyDescent="0.2">
      <c r="B5" s="1415" t="str">
        <f>porsaad!$B$6</f>
        <v>Situación a 31 de julio de 2024</v>
      </c>
      <c r="C5" s="1415"/>
      <c r="D5" s="1415"/>
      <c r="E5" s="1415"/>
      <c r="F5" s="1415"/>
      <c r="G5" s="1415"/>
      <c r="H5" s="1415"/>
      <c r="I5" s="1415"/>
      <c r="J5" s="1415"/>
      <c r="K5" s="1415"/>
      <c r="L5" s="1415"/>
      <c r="M5" s="1415"/>
    </row>
    <row r="6" spans="1:13" s="315" customFormat="1" ht="4.5" customHeight="1" x14ac:dyDescent="0.2"/>
    <row r="7" spans="1:13" s="1030" customFormat="1" ht="15" customHeight="1" x14ac:dyDescent="0.2">
      <c r="A7" s="1027"/>
      <c r="B7" s="1638" t="s">
        <v>12</v>
      </c>
      <c r="C7" s="1328" t="s">
        <v>68</v>
      </c>
      <c r="D7" s="1028"/>
      <c r="E7" s="1330" t="s">
        <v>140</v>
      </c>
      <c r="F7" s="1029"/>
      <c r="G7" s="1330" t="s">
        <v>142</v>
      </c>
      <c r="H7" s="1029"/>
      <c r="I7" s="1330" t="s">
        <v>144</v>
      </c>
      <c r="J7" s="1029"/>
      <c r="K7" s="1330" t="s">
        <v>146</v>
      </c>
      <c r="L7" s="1029"/>
      <c r="M7" s="1330" t="s">
        <v>148</v>
      </c>
    </row>
    <row r="8" spans="1:13" s="1030" customFormat="1" ht="19.5" customHeight="1" x14ac:dyDescent="0.2">
      <c r="A8" s="1027"/>
      <c r="B8" s="1639"/>
      <c r="C8" s="1329" t="s">
        <v>28</v>
      </c>
      <c r="D8" s="1028"/>
      <c r="E8" s="1329" t="s">
        <v>28</v>
      </c>
      <c r="F8" s="1028"/>
      <c r="G8" s="1329" t="s">
        <v>28</v>
      </c>
      <c r="H8" s="1028"/>
      <c r="I8" s="1329" t="s">
        <v>28</v>
      </c>
      <c r="J8" s="1028"/>
      <c r="K8" s="1329" t="s">
        <v>28</v>
      </c>
      <c r="L8" s="1028"/>
      <c r="M8" s="1329" t="s">
        <v>28</v>
      </c>
    </row>
    <row r="9" spans="1:13" s="1030" customFormat="1" ht="6" customHeight="1" x14ac:dyDescent="0.2">
      <c r="A9" s="1027"/>
      <c r="B9" s="1031"/>
      <c r="C9" s="1031"/>
      <c r="D9" s="1031"/>
      <c r="E9" s="1031"/>
      <c r="F9" s="1031"/>
      <c r="G9" s="1031"/>
      <c r="H9" s="1031"/>
      <c r="I9" s="1031"/>
      <c r="J9" s="1031"/>
      <c r="K9" s="1031"/>
      <c r="L9" s="1031"/>
      <c r="M9" s="1031"/>
    </row>
    <row r="10" spans="1:13" s="1037" customFormat="1" ht="18" customHeight="1" x14ac:dyDescent="0.2">
      <c r="A10" s="1032"/>
      <c r="B10" s="1033" t="s">
        <v>8</v>
      </c>
      <c r="C10" s="1034">
        <f>M10+K10+I10+G10+E10</f>
        <v>100</v>
      </c>
      <c r="D10" s="1035"/>
      <c r="E10" s="1036">
        <v>38.145644240666229</v>
      </c>
      <c r="F10" s="1035"/>
      <c r="G10" s="1036">
        <v>45.393936558435485</v>
      </c>
      <c r="H10" s="1035"/>
      <c r="I10" s="1036">
        <v>13.73280621315617</v>
      </c>
      <c r="J10" s="1035"/>
      <c r="K10" s="1036">
        <v>2.5182464676710024</v>
      </c>
      <c r="L10" s="1035"/>
      <c r="M10" s="1036">
        <v>0.20936652007111445</v>
      </c>
    </row>
    <row r="11" spans="1:13" s="1037" customFormat="1" ht="18" customHeight="1" x14ac:dyDescent="0.2">
      <c r="A11" s="1032"/>
      <c r="B11" s="1038" t="s">
        <v>7</v>
      </c>
      <c r="C11" s="1039">
        <f t="shared" ref="C11:C28" si="0">M11+K11+I11+G11+E11</f>
        <v>100</v>
      </c>
      <c r="D11" s="1035"/>
      <c r="E11" s="1040">
        <v>21.056273062730625</v>
      </c>
      <c r="F11" s="1035"/>
      <c r="G11" s="1040">
        <v>56.268450184501852</v>
      </c>
      <c r="H11" s="1035"/>
      <c r="I11" s="1040">
        <v>16.383763837638377</v>
      </c>
      <c r="J11" s="1035"/>
      <c r="K11" s="1040">
        <v>5.5212177121771218</v>
      </c>
      <c r="L11" s="1035"/>
      <c r="M11" s="1040">
        <v>0.77029520295202947</v>
      </c>
    </row>
    <row r="12" spans="1:13" s="1037" customFormat="1" ht="18" customHeight="1" x14ac:dyDescent="0.2">
      <c r="A12" s="1032"/>
      <c r="B12" s="1038" t="s">
        <v>37</v>
      </c>
      <c r="C12" s="1039">
        <f t="shared" si="0"/>
        <v>100</v>
      </c>
      <c r="D12" s="1035"/>
      <c r="E12" s="1040">
        <v>24.356168995118665</v>
      </c>
      <c r="F12" s="1035"/>
      <c r="G12" s="1040">
        <v>45.648880659821579</v>
      </c>
      <c r="H12" s="1035"/>
      <c r="I12" s="1040">
        <v>22.075408180441002</v>
      </c>
      <c r="J12" s="1035"/>
      <c r="K12" s="1040">
        <v>6.8506985356000678</v>
      </c>
      <c r="L12" s="1035"/>
      <c r="M12" s="1040">
        <v>1.0688436290186838</v>
      </c>
    </row>
    <row r="13" spans="1:13" s="1037" customFormat="1" ht="18" customHeight="1" x14ac:dyDescent="0.2">
      <c r="A13" s="1032"/>
      <c r="B13" s="1038" t="s">
        <v>38</v>
      </c>
      <c r="C13" s="1039">
        <f t="shared" si="0"/>
        <v>100</v>
      </c>
      <c r="D13" s="1035"/>
      <c r="E13" s="1040">
        <v>25.1004912907548</v>
      </c>
      <c r="F13" s="1035"/>
      <c r="G13" s="1040">
        <v>52.048398229729173</v>
      </c>
      <c r="H13" s="1035"/>
      <c r="I13" s="1040">
        <v>17.312923789029195</v>
      </c>
      <c r="J13" s="1035"/>
      <c r="K13" s="1040">
        <v>5.0671972065451296</v>
      </c>
      <c r="L13" s="1035"/>
      <c r="M13" s="1040">
        <v>0.47098948394169476</v>
      </c>
    </row>
    <row r="14" spans="1:13" s="1037" customFormat="1" ht="18" customHeight="1" x14ac:dyDescent="0.2">
      <c r="A14" s="1032"/>
      <c r="B14" s="1038" t="s">
        <v>6</v>
      </c>
      <c r="C14" s="1039">
        <f t="shared" si="0"/>
        <v>100</v>
      </c>
      <c r="D14" s="1035"/>
      <c r="E14" s="1040">
        <v>34.98496121576698</v>
      </c>
      <c r="F14" s="1035"/>
      <c r="G14" s="1040">
        <v>46.424990765658805</v>
      </c>
      <c r="H14" s="1035"/>
      <c r="I14" s="1040">
        <v>14.025645084692101</v>
      </c>
      <c r="J14" s="1035"/>
      <c r="K14" s="1040">
        <v>3.9575747981636851</v>
      </c>
      <c r="L14" s="1035"/>
      <c r="M14" s="1040">
        <v>0.60682813571843175</v>
      </c>
    </row>
    <row r="15" spans="1:13" s="1037" customFormat="1" ht="18" customHeight="1" x14ac:dyDescent="0.2">
      <c r="A15" s="1032"/>
      <c r="B15" s="1038" t="s">
        <v>5</v>
      </c>
      <c r="C15" s="1039">
        <f t="shared" si="0"/>
        <v>100</v>
      </c>
      <c r="D15" s="1035"/>
      <c r="E15" s="1040">
        <v>22.614308768154924</v>
      </c>
      <c r="F15" s="1035"/>
      <c r="G15" s="1040">
        <v>47.681549220010758</v>
      </c>
      <c r="H15" s="1035"/>
      <c r="I15" s="1040">
        <v>21.011296395911781</v>
      </c>
      <c r="J15" s="1035"/>
      <c r="K15" s="1040">
        <v>7.4448628294782146</v>
      </c>
      <c r="L15" s="1035"/>
      <c r="M15" s="1040">
        <v>1.2479827864443249</v>
      </c>
    </row>
    <row r="16" spans="1:13" s="1037" customFormat="1" ht="18" customHeight="1" x14ac:dyDescent="0.2">
      <c r="A16" s="1032"/>
      <c r="B16" s="1038" t="s">
        <v>4</v>
      </c>
      <c r="C16" s="1039">
        <f t="shared" si="0"/>
        <v>100.00000000000001</v>
      </c>
      <c r="D16" s="1035"/>
      <c r="E16" s="1040">
        <v>24.41707623728426</v>
      </c>
      <c r="F16" s="1035"/>
      <c r="G16" s="1040">
        <v>52.448851297291121</v>
      </c>
      <c r="H16" s="1035"/>
      <c r="I16" s="1040">
        <v>18.453537547148247</v>
      </c>
      <c r="J16" s="1035"/>
      <c r="K16" s="1040">
        <v>4.3633558120928102</v>
      </c>
      <c r="L16" s="1035"/>
      <c r="M16" s="1040">
        <v>0.31717910618356382</v>
      </c>
    </row>
    <row r="17" spans="1:13" s="1037" customFormat="1" ht="18" customHeight="1" x14ac:dyDescent="0.2">
      <c r="A17" s="1032"/>
      <c r="B17" s="1038" t="s">
        <v>40</v>
      </c>
      <c r="C17" s="1039">
        <f t="shared" si="0"/>
        <v>100</v>
      </c>
      <c r="D17" s="1035"/>
      <c r="E17" s="1040">
        <v>31.927166934189405</v>
      </c>
      <c r="F17" s="1035"/>
      <c r="G17" s="1040">
        <v>47.777889245585875</v>
      </c>
      <c r="H17" s="1035"/>
      <c r="I17" s="1040">
        <v>14.79233547351525</v>
      </c>
      <c r="J17" s="1035"/>
      <c r="K17" s="1040">
        <v>4.5244783306581065</v>
      </c>
      <c r="L17" s="1035"/>
      <c r="M17" s="1040">
        <v>0.9781300160513644</v>
      </c>
    </row>
    <row r="18" spans="1:13" s="1037" customFormat="1" ht="18" customHeight="1" x14ac:dyDescent="0.2">
      <c r="A18" s="1032"/>
      <c r="B18" s="1038" t="s">
        <v>41</v>
      </c>
      <c r="C18" s="1039">
        <f t="shared" si="0"/>
        <v>100</v>
      </c>
      <c r="D18" s="1035"/>
      <c r="E18" s="1040">
        <v>22.373239646291722</v>
      </c>
      <c r="F18" s="1035"/>
      <c r="G18" s="1040">
        <v>42.950397475213627</v>
      </c>
      <c r="H18" s="1035"/>
      <c r="I18" s="1040">
        <v>21.966832405394946</v>
      </c>
      <c r="J18" s="1035"/>
      <c r="K18" s="1040">
        <v>11.039241373150325</v>
      </c>
      <c r="L18" s="1035"/>
      <c r="M18" s="1040">
        <v>1.6702890999493851</v>
      </c>
    </row>
    <row r="19" spans="1:13" s="1037" customFormat="1" ht="18" customHeight="1" x14ac:dyDescent="0.2">
      <c r="A19" s="1032"/>
      <c r="B19" s="1038" t="s">
        <v>3</v>
      </c>
      <c r="C19" s="1039">
        <f t="shared" si="0"/>
        <v>100</v>
      </c>
      <c r="D19" s="1035"/>
      <c r="E19" s="1040">
        <v>24.162139343660524</v>
      </c>
      <c r="F19" s="1035"/>
      <c r="G19" s="1040">
        <v>54.769290066808608</v>
      </c>
      <c r="H19" s="1035"/>
      <c r="I19" s="1040">
        <v>16.22586447397401</v>
      </c>
      <c r="J19" s="1035"/>
      <c r="K19" s="1040">
        <v>4.3544893913809553</v>
      </c>
      <c r="L19" s="1035"/>
      <c r="M19" s="1040">
        <v>0.48821672417590484</v>
      </c>
    </row>
    <row r="20" spans="1:13" s="1037" customFormat="1" ht="18" customHeight="1" x14ac:dyDescent="0.2">
      <c r="A20" s="1032"/>
      <c r="B20" s="1038" t="s">
        <v>2</v>
      </c>
      <c r="C20" s="1039">
        <f t="shared" si="0"/>
        <v>100</v>
      </c>
      <c r="D20" s="1035"/>
      <c r="E20" s="1040">
        <v>37.163668797383679</v>
      </c>
      <c r="F20" s="1035"/>
      <c r="G20" s="1040">
        <v>44.938308309796341</v>
      </c>
      <c r="H20" s="1035"/>
      <c r="I20" s="1040">
        <v>15.341162479559983</v>
      </c>
      <c r="J20" s="1035"/>
      <c r="K20" s="1040">
        <v>2.4082057380704622</v>
      </c>
      <c r="L20" s="1035"/>
      <c r="M20" s="1040">
        <v>0.14865467518953471</v>
      </c>
    </row>
    <row r="21" spans="1:13" s="1037" customFormat="1" ht="18" customHeight="1" x14ac:dyDescent="0.2">
      <c r="A21" s="1032"/>
      <c r="B21" s="1038" t="s">
        <v>35</v>
      </c>
      <c r="C21" s="1039">
        <f t="shared" si="0"/>
        <v>100</v>
      </c>
      <c r="D21" s="1035"/>
      <c r="E21" s="1040">
        <v>39.384487419421916</v>
      </c>
      <c r="F21" s="1035"/>
      <c r="G21" s="1040">
        <v>45.503223123310462</v>
      </c>
      <c r="H21" s="1035"/>
      <c r="I21" s="1040">
        <v>12.590975254730713</v>
      </c>
      <c r="J21" s="1035"/>
      <c r="K21" s="1040">
        <v>2.2353919733832397</v>
      </c>
      <c r="L21" s="1035"/>
      <c r="M21" s="1040">
        <v>0.28592222915367022</v>
      </c>
    </row>
    <row r="22" spans="1:13" s="1037" customFormat="1" ht="18" customHeight="1" x14ac:dyDescent="0.2">
      <c r="A22" s="1032"/>
      <c r="B22" s="1038" t="s">
        <v>42</v>
      </c>
      <c r="C22" s="1039">
        <f t="shared" si="0"/>
        <v>100</v>
      </c>
      <c r="D22" s="1035"/>
      <c r="E22" s="1040">
        <v>36.962005514382369</v>
      </c>
      <c r="F22" s="1035"/>
      <c r="G22" s="1040">
        <v>41.181876845460415</v>
      </c>
      <c r="H22" s="1035"/>
      <c r="I22" s="1040">
        <v>16.691761669176167</v>
      </c>
      <c r="J22" s="1035"/>
      <c r="K22" s="1040">
        <v>4.6578931930620469</v>
      </c>
      <c r="L22" s="1035"/>
      <c r="M22" s="1040">
        <v>0.50646277791900507</v>
      </c>
    </row>
    <row r="23" spans="1:13" s="1037" customFormat="1" ht="18" customHeight="1" x14ac:dyDescent="0.2">
      <c r="A23" s="1032">
        <v>47094</v>
      </c>
      <c r="B23" s="1038" t="s">
        <v>43</v>
      </c>
      <c r="C23" s="1039">
        <f t="shared" si="0"/>
        <v>100</v>
      </c>
      <c r="D23" s="1035"/>
      <c r="E23" s="1040">
        <v>34.931934098998276</v>
      </c>
      <c r="F23" s="1035"/>
      <c r="G23" s="1040">
        <v>43.998825817341206</v>
      </c>
      <c r="H23" s="1035"/>
      <c r="I23" s="1040">
        <v>14.64425934759476</v>
      </c>
      <c r="J23" s="1035"/>
      <c r="K23" s="1040">
        <v>5.6947858951308117</v>
      </c>
      <c r="L23" s="1035"/>
      <c r="M23" s="1040">
        <v>0.73019484093494291</v>
      </c>
    </row>
    <row r="24" spans="1:13" s="1037" customFormat="1" ht="18" customHeight="1" x14ac:dyDescent="0.2">
      <c r="B24" s="1038" t="s">
        <v>44</v>
      </c>
      <c r="C24" s="1039">
        <f t="shared" si="0"/>
        <v>100</v>
      </c>
      <c r="D24" s="1035"/>
      <c r="E24" s="1040">
        <v>19.671490027375832</v>
      </c>
      <c r="F24" s="1035"/>
      <c r="G24" s="1040">
        <v>55.103637074696913</v>
      </c>
      <c r="H24" s="1035"/>
      <c r="I24" s="1040">
        <v>16.757919436840048</v>
      </c>
      <c r="J24" s="1035"/>
      <c r="K24" s="1040">
        <v>7.5185764567852944</v>
      </c>
      <c r="L24" s="1035"/>
      <c r="M24" s="1040">
        <v>0.9483770043019164</v>
      </c>
    </row>
    <row r="25" spans="1:13" s="1037" customFormat="1" ht="18" customHeight="1" x14ac:dyDescent="0.2">
      <c r="B25" s="1038" t="s">
        <v>45</v>
      </c>
      <c r="C25" s="1039">
        <f t="shared" si="0"/>
        <v>100</v>
      </c>
      <c r="D25" s="1035"/>
      <c r="E25" s="1040">
        <v>20.084280830086666</v>
      </c>
      <c r="F25" s="1035"/>
      <c r="G25" s="1040">
        <v>42.712888606185892</v>
      </c>
      <c r="H25" s="1035"/>
      <c r="I25" s="1040">
        <v>22.220455328509715</v>
      </c>
      <c r="J25" s="1035"/>
      <c r="K25" s="1040">
        <v>12.71103336778776</v>
      </c>
      <c r="L25" s="1035"/>
      <c r="M25" s="1040">
        <v>2.2713418674299648</v>
      </c>
    </row>
    <row r="26" spans="1:13" s="1037" customFormat="1" ht="18" customHeight="1" x14ac:dyDescent="0.2">
      <c r="B26" s="1038" t="s">
        <v>46</v>
      </c>
      <c r="C26" s="1039">
        <f t="shared" si="0"/>
        <v>100</v>
      </c>
      <c r="D26" s="1035"/>
      <c r="E26" s="1040">
        <v>21.872410936205469</v>
      </c>
      <c r="F26" s="1035"/>
      <c r="G26" s="1040">
        <v>35.376967688483845</v>
      </c>
      <c r="H26" s="1035"/>
      <c r="I26" s="1040">
        <v>24.192212096106047</v>
      </c>
      <c r="J26" s="1035"/>
      <c r="K26" s="1040">
        <v>16.072908036454017</v>
      </c>
      <c r="L26" s="1035"/>
      <c r="M26" s="1040">
        <v>2.4855012427506216</v>
      </c>
    </row>
    <row r="27" spans="1:13" s="1037" customFormat="1" ht="18" customHeight="1" x14ac:dyDescent="0.2">
      <c r="B27" s="1041" t="s">
        <v>1</v>
      </c>
      <c r="C27" s="1042">
        <f t="shared" si="0"/>
        <v>100</v>
      </c>
      <c r="D27" s="1035"/>
      <c r="E27" s="1043">
        <v>64.41129461907299</v>
      </c>
      <c r="F27" s="1035"/>
      <c r="G27" s="1043">
        <v>28.82258923814598</v>
      </c>
      <c r="H27" s="1035"/>
      <c r="I27" s="1043">
        <v>5.7005860415556739</v>
      </c>
      <c r="J27" s="1035"/>
      <c r="K27" s="1043">
        <v>0.79914757591901964</v>
      </c>
      <c r="L27" s="1035"/>
      <c r="M27" s="1043">
        <v>0.26638252530633993</v>
      </c>
    </row>
    <row r="28" spans="1:13" s="1300" customFormat="1" ht="18" customHeight="1" x14ac:dyDescent="0.2">
      <c r="B28" s="1301" t="s">
        <v>0</v>
      </c>
      <c r="C28" s="1302">
        <f t="shared" si="0"/>
        <v>100</v>
      </c>
      <c r="D28" s="1303"/>
      <c r="E28" s="1302">
        <v>28.108999822564378</v>
      </c>
      <c r="F28" s="1303"/>
      <c r="G28" s="1304">
        <v>47.203151000912754</v>
      </c>
      <c r="H28" s="1305"/>
      <c r="I28" s="1302">
        <v>17.562769850010952</v>
      </c>
      <c r="J28" s="1303"/>
      <c r="K28" s="1302">
        <v>6.2596410685141279</v>
      </c>
      <c r="L28" s="1303"/>
      <c r="M28" s="1302">
        <v>0.86543825799779084</v>
      </c>
    </row>
    <row r="29" spans="1:13" s="1024" customFormat="1" ht="6.75" customHeight="1" x14ac:dyDescent="0.2">
      <c r="B29" s="1635"/>
      <c r="C29" s="1635"/>
      <c r="D29" s="1044"/>
    </row>
    <row r="30" spans="1:13" x14ac:dyDescent="0.25">
      <c r="E30" s="1045"/>
    </row>
    <row r="31" spans="1:13" x14ac:dyDescent="0.25">
      <c r="E31" s="1045"/>
      <c r="G31" s="1045"/>
    </row>
    <row r="32" spans="1:13" x14ac:dyDescent="0.25">
      <c r="B32" s="1045"/>
      <c r="G32" s="1045"/>
    </row>
  </sheetData>
  <mergeCells count="6">
    <mergeCell ref="B4:M4"/>
    <mergeCell ref="B5:M5"/>
    <mergeCell ref="B29:C29"/>
    <mergeCell ref="B2:C2"/>
    <mergeCell ref="E2:I2"/>
    <mergeCell ref="B7:B8"/>
  </mergeCells>
  <printOptions horizontalCentered="1"/>
  <pageMargins left="0" right="0" top="0.43307086614173229" bottom="0.43307086614173229" header="0" footer="0"/>
  <pageSetup paperSize="9"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68">
    <pageSetUpPr fitToPage="1"/>
  </sheetPr>
  <dimension ref="A1:U32"/>
  <sheetViews>
    <sheetView zoomScaleNormal="100" workbookViewId="0"/>
  </sheetViews>
  <sheetFormatPr baseColWidth="10" defaultColWidth="11.42578125" defaultRowHeight="15" x14ac:dyDescent="0.25"/>
  <cols>
    <col min="1" max="1" width="1" style="750" customWidth="1"/>
    <col min="2" max="2" width="30.28515625" style="750" customWidth="1"/>
    <col min="3" max="3" width="11.28515625" style="750" customWidth="1"/>
    <col min="4" max="4" width="0.85546875" style="750" customWidth="1"/>
    <col min="5" max="5" width="10" style="750" customWidth="1"/>
    <col min="6" max="6" width="0.7109375" style="750" customWidth="1"/>
    <col min="7" max="7" width="10" style="750" customWidth="1"/>
    <col min="8" max="8" width="0.7109375" style="750" customWidth="1"/>
    <col min="9" max="9" width="10" style="750" customWidth="1"/>
    <col min="10" max="10" width="0.7109375" style="750" customWidth="1"/>
    <col min="11" max="11" width="11.85546875" style="750" customWidth="1"/>
    <col min="12" max="12" width="0.7109375" style="750" customWidth="1"/>
    <col min="13" max="13" width="10" style="750" customWidth="1"/>
    <col min="14" max="14" width="0.7109375" style="750" customWidth="1"/>
    <col min="15" max="15" width="13.85546875" style="750" bestFit="1" customWidth="1"/>
    <col min="16" max="16" width="0.7109375" style="750" customWidth="1"/>
    <col min="17" max="17" width="8.140625" style="750" bestFit="1" customWidth="1"/>
    <col min="18" max="18" width="0.7109375" style="750" customWidth="1"/>
    <col min="19" max="19" width="14.42578125" style="750" bestFit="1" customWidth="1"/>
    <col min="20" max="20" width="0.7109375" style="750" customWidth="1"/>
    <col min="21" max="21" width="11.140625" style="750" customWidth="1"/>
    <col min="22" max="16384" width="11.42578125" style="750"/>
  </cols>
  <sheetData>
    <row r="1" spans="1:21" ht="9.75" customHeight="1" x14ac:dyDescent="0.25"/>
    <row r="2" spans="1:21" s="343" customFormat="1" ht="49.5" customHeight="1" x14ac:dyDescent="0.25">
      <c r="B2" s="1376"/>
      <c r="C2" s="1376"/>
      <c r="D2" s="344"/>
      <c r="E2" s="1590"/>
      <c r="F2" s="1590"/>
      <c r="G2" s="1590"/>
      <c r="H2" s="1590"/>
      <c r="I2" s="1590"/>
    </row>
    <row r="3" spans="1:21" s="343" customFormat="1" ht="14.25" customHeight="1" x14ac:dyDescent="0.25">
      <c r="B3" s="344"/>
      <c r="C3" s="344"/>
      <c r="D3" s="344"/>
      <c r="G3" s="344"/>
      <c r="I3" s="344"/>
      <c r="K3" s="344"/>
      <c r="M3" s="344"/>
      <c r="O3" s="344"/>
      <c r="Q3" s="344"/>
      <c r="S3" s="344"/>
      <c r="U3" s="344"/>
    </row>
    <row r="4" spans="1:21" s="345" customFormat="1" ht="21.75" customHeight="1" x14ac:dyDescent="0.2">
      <c r="B4" s="1414" t="s">
        <v>445</v>
      </c>
      <c r="C4" s="1414"/>
      <c r="D4" s="1414"/>
      <c r="E4" s="1414"/>
      <c r="F4" s="1414"/>
      <c r="G4" s="1414"/>
      <c r="H4" s="1414"/>
      <c r="I4" s="1414"/>
      <c r="J4" s="1414"/>
      <c r="K4" s="1414"/>
      <c r="L4" s="1414"/>
      <c r="M4" s="1414"/>
      <c r="N4" s="1414"/>
      <c r="O4" s="1414"/>
      <c r="P4" s="1414"/>
      <c r="Q4" s="1414"/>
      <c r="R4" s="1414"/>
      <c r="S4" s="1414"/>
      <c r="T4" s="1414"/>
      <c r="U4" s="1414"/>
    </row>
    <row r="5" spans="1:21" s="345" customFormat="1" ht="18.75" customHeight="1" x14ac:dyDescent="0.2">
      <c r="B5" s="1415" t="str">
        <f>porsaad!$B$6</f>
        <v>Situación a 31 de julio de 2024</v>
      </c>
      <c r="C5" s="1415"/>
      <c r="D5" s="1415"/>
      <c r="E5" s="1415"/>
      <c r="F5" s="1415"/>
      <c r="G5" s="1415"/>
      <c r="H5" s="1415"/>
      <c r="I5" s="1415"/>
      <c r="J5" s="1415"/>
      <c r="K5" s="1415"/>
      <c r="L5" s="1415"/>
      <c r="M5" s="1415"/>
      <c r="N5" s="1415"/>
      <c r="O5" s="1415"/>
      <c r="P5" s="1415"/>
      <c r="Q5" s="1415"/>
      <c r="R5" s="1415"/>
      <c r="S5" s="1415"/>
      <c r="T5" s="1415"/>
      <c r="U5" s="1415"/>
    </row>
    <row r="6" spans="1:21" s="345" customFormat="1" ht="4.5" customHeight="1" x14ac:dyDescent="0.2"/>
    <row r="7" spans="1:21" s="322" customFormat="1" ht="15" customHeight="1" x14ac:dyDescent="0.2">
      <c r="A7" s="316"/>
      <c r="B7" s="1640" t="s">
        <v>12</v>
      </c>
      <c r="C7" s="1331" t="s">
        <v>68</v>
      </c>
      <c r="D7" s="922"/>
      <c r="E7" s="1326" t="s">
        <v>139</v>
      </c>
      <c r="F7" s="923"/>
      <c r="G7" s="1326" t="s">
        <v>143</v>
      </c>
      <c r="H7" s="923"/>
      <c r="I7" s="1326" t="s">
        <v>141</v>
      </c>
      <c r="J7" s="923"/>
      <c r="K7" s="1326" t="s">
        <v>147</v>
      </c>
      <c r="L7" s="923"/>
      <c r="M7" s="1326" t="s">
        <v>145</v>
      </c>
      <c r="N7" s="923"/>
      <c r="O7" s="1326" t="s">
        <v>151</v>
      </c>
      <c r="P7" s="923"/>
      <c r="Q7" s="1326" t="s">
        <v>149</v>
      </c>
      <c r="R7" s="923"/>
      <c r="S7" s="1326" t="s">
        <v>191</v>
      </c>
      <c r="T7" s="923"/>
      <c r="U7" s="1326" t="s">
        <v>150</v>
      </c>
    </row>
    <row r="8" spans="1:21" s="322" customFormat="1" ht="19.5" customHeight="1" x14ac:dyDescent="0.2">
      <c r="A8" s="316"/>
      <c r="B8" s="1641"/>
      <c r="C8" s="1332" t="s">
        <v>28</v>
      </c>
      <c r="D8" s="922"/>
      <c r="E8" s="1332" t="s">
        <v>28</v>
      </c>
      <c r="F8" s="922"/>
      <c r="G8" s="1332" t="s">
        <v>28</v>
      </c>
      <c r="H8" s="922"/>
      <c r="I8" s="1332" t="s">
        <v>28</v>
      </c>
      <c r="J8" s="922"/>
      <c r="K8" s="1332" t="s">
        <v>28</v>
      </c>
      <c r="L8" s="922"/>
      <c r="M8" s="1332" t="s">
        <v>28</v>
      </c>
      <c r="N8" s="922"/>
      <c r="O8" s="1332" t="s">
        <v>28</v>
      </c>
      <c r="P8" s="922"/>
      <c r="Q8" s="1332" t="s">
        <v>28</v>
      </c>
      <c r="R8" s="922"/>
      <c r="S8" s="1332" t="s">
        <v>28</v>
      </c>
      <c r="T8" s="922"/>
      <c r="U8" s="1332" t="s">
        <v>28</v>
      </c>
    </row>
    <row r="9" spans="1:21" s="322" customFormat="1" ht="6" customHeight="1" x14ac:dyDescent="0.2">
      <c r="A9" s="316"/>
      <c r="B9" s="925"/>
      <c r="C9" s="925"/>
      <c r="D9" s="925"/>
      <c r="E9" s="925"/>
      <c r="F9" s="925"/>
      <c r="G9" s="925"/>
      <c r="H9" s="925"/>
      <c r="I9" s="925"/>
      <c r="J9" s="925"/>
      <c r="K9" s="925"/>
      <c r="L9" s="925"/>
      <c r="M9" s="925"/>
      <c r="N9" s="925"/>
      <c r="O9" s="925"/>
      <c r="P9" s="925"/>
      <c r="Q9" s="925"/>
      <c r="R9" s="925"/>
      <c r="S9" s="925"/>
      <c r="T9" s="925"/>
      <c r="U9" s="925"/>
    </row>
    <row r="10" spans="1:21" s="331" customFormat="1" ht="18" customHeight="1" x14ac:dyDescent="0.2">
      <c r="A10" s="330"/>
      <c r="B10" s="928" t="s">
        <v>8</v>
      </c>
      <c r="C10" s="1046">
        <f>K10+M10+G10+I10+E10+S10+O10+U10+Q10</f>
        <v>100</v>
      </c>
      <c r="D10" s="932"/>
      <c r="E10" s="1046">
        <v>22.977214126541519</v>
      </c>
      <c r="F10" s="932"/>
      <c r="G10" s="1046">
        <v>42.521963341928107</v>
      </c>
      <c r="H10" s="932"/>
      <c r="I10" s="1046">
        <v>18.248532860426316</v>
      </c>
      <c r="J10" s="932"/>
      <c r="K10" s="1046">
        <v>5.2338672982464329</v>
      </c>
      <c r="L10" s="932"/>
      <c r="M10" s="1046">
        <v>4.039154834268647</v>
      </c>
      <c r="N10" s="932"/>
      <c r="O10" s="1046">
        <v>0.85053260374981043</v>
      </c>
      <c r="P10" s="932"/>
      <c r="Q10" s="1046">
        <v>0.77469636336059544</v>
      </c>
      <c r="R10" s="932"/>
      <c r="S10" s="1046">
        <v>0.28817771347901672</v>
      </c>
      <c r="T10" s="932"/>
      <c r="U10" s="1046">
        <v>5.0658608579995565</v>
      </c>
    </row>
    <row r="11" spans="1:21" s="331" customFormat="1" ht="18" customHeight="1" x14ac:dyDescent="0.2">
      <c r="A11" s="330"/>
      <c r="B11" s="933" t="s">
        <v>7</v>
      </c>
      <c r="C11" s="1047">
        <f t="shared" ref="C11:C27" si="0">K11+M11+G11+I11+E11+S11+O11+U11+Q11</f>
        <v>100</v>
      </c>
      <c r="D11" s="932"/>
      <c r="E11" s="1047">
        <v>8.4905229504453068</v>
      </c>
      <c r="F11" s="932"/>
      <c r="G11" s="1047">
        <v>5.7501712719799043</v>
      </c>
      <c r="H11" s="932"/>
      <c r="I11" s="1047">
        <v>15.382507421785796</v>
      </c>
      <c r="J11" s="932"/>
      <c r="K11" s="1047">
        <v>1.8634391413564741</v>
      </c>
      <c r="L11" s="932"/>
      <c r="M11" s="1047">
        <v>0.79470198675496684</v>
      </c>
      <c r="N11" s="932"/>
      <c r="O11" s="1047">
        <v>0.34254395980817542</v>
      </c>
      <c r="P11" s="932"/>
      <c r="Q11" s="1047">
        <v>0.10047956154373146</v>
      </c>
      <c r="R11" s="932"/>
      <c r="S11" s="1047">
        <v>0.1187485727335008</v>
      </c>
      <c r="T11" s="932"/>
      <c r="U11" s="1047">
        <v>67.156885133592141</v>
      </c>
    </row>
    <row r="12" spans="1:21" s="331" customFormat="1" ht="18" customHeight="1" x14ac:dyDescent="0.2">
      <c r="A12" s="330"/>
      <c r="B12" s="933" t="s">
        <v>37</v>
      </c>
      <c r="C12" s="1047">
        <f t="shared" si="0"/>
        <v>99.999999999999986</v>
      </c>
      <c r="D12" s="932"/>
      <c r="E12" s="1047">
        <v>37.168664528110753</v>
      </c>
      <c r="F12" s="932"/>
      <c r="G12" s="1047">
        <v>21.77106196184366</v>
      </c>
      <c r="H12" s="932"/>
      <c r="I12" s="1047">
        <v>23.873037312172883</v>
      </c>
      <c r="J12" s="932"/>
      <c r="K12" s="1047">
        <v>4.8286341381056896</v>
      </c>
      <c r="L12" s="932"/>
      <c r="M12" s="1047">
        <v>2.6675671112611852</v>
      </c>
      <c r="N12" s="932"/>
      <c r="O12" s="1047">
        <v>2.6422421070403512</v>
      </c>
      <c r="P12" s="932"/>
      <c r="Q12" s="1047">
        <v>1.5363835893972648</v>
      </c>
      <c r="R12" s="932"/>
      <c r="S12" s="1047">
        <v>0.19415836569306094</v>
      </c>
      <c r="T12" s="932"/>
      <c r="U12" s="1047">
        <v>5.3182508863751474</v>
      </c>
    </row>
    <row r="13" spans="1:21" s="331" customFormat="1" ht="18" customHeight="1" x14ac:dyDescent="0.2">
      <c r="A13" s="330"/>
      <c r="B13" s="933" t="s">
        <v>38</v>
      </c>
      <c r="C13" s="1047">
        <f t="shared" si="0"/>
        <v>99.999999999999986</v>
      </c>
      <c r="D13" s="932"/>
      <c r="E13" s="1047">
        <v>48.928064842958456</v>
      </c>
      <c r="F13" s="932"/>
      <c r="G13" s="1047">
        <v>15.323201621073961</v>
      </c>
      <c r="H13" s="932"/>
      <c r="I13" s="1047">
        <v>16.308004052684904</v>
      </c>
      <c r="J13" s="932"/>
      <c r="K13" s="1047">
        <v>5.1833839918946296</v>
      </c>
      <c r="L13" s="932"/>
      <c r="M13" s="1047">
        <v>2.5572441742654508</v>
      </c>
      <c r="N13" s="932"/>
      <c r="O13" s="1047">
        <v>1.8520770010131713</v>
      </c>
      <c r="P13" s="932"/>
      <c r="Q13" s="1047">
        <v>1.292806484295846</v>
      </c>
      <c r="R13" s="932"/>
      <c r="S13" s="1047">
        <v>0.85511651469098271</v>
      </c>
      <c r="T13" s="932"/>
      <c r="U13" s="1047">
        <v>7.700101317122594</v>
      </c>
    </row>
    <row r="14" spans="1:21" s="331" customFormat="1" ht="18" customHeight="1" x14ac:dyDescent="0.2">
      <c r="A14" s="330"/>
      <c r="B14" s="933" t="s">
        <v>6</v>
      </c>
      <c r="C14" s="1047">
        <f t="shared" si="0"/>
        <v>100.00000000000001</v>
      </c>
      <c r="D14" s="932"/>
      <c r="E14" s="1047">
        <v>31.969592989494799</v>
      </c>
      <c r="F14" s="932"/>
      <c r="G14" s="1047">
        <v>35.812701261679777</v>
      </c>
      <c r="H14" s="932"/>
      <c r="I14" s="1047">
        <v>13.751781660771789</v>
      </c>
      <c r="J14" s="932"/>
      <c r="K14" s="1047">
        <v>6.345351845008711</v>
      </c>
      <c r="L14" s="932"/>
      <c r="M14" s="1047">
        <v>4.9728131763712193</v>
      </c>
      <c r="N14" s="932"/>
      <c r="O14" s="1047">
        <v>1.0557989758749935</v>
      </c>
      <c r="P14" s="932"/>
      <c r="Q14" s="1047">
        <v>1.1772158581006176</v>
      </c>
      <c r="R14" s="932"/>
      <c r="S14" s="1047">
        <v>0.26394974396874837</v>
      </c>
      <c r="T14" s="932"/>
      <c r="U14" s="1047">
        <v>4.6507944887293453</v>
      </c>
    </row>
    <row r="15" spans="1:21" s="331" customFormat="1" ht="18" customHeight="1" x14ac:dyDescent="0.2">
      <c r="A15" s="330"/>
      <c r="B15" s="933" t="s">
        <v>5</v>
      </c>
      <c r="C15" s="1047">
        <f t="shared" si="0"/>
        <v>99.999999999999986</v>
      </c>
      <c r="D15" s="932"/>
      <c r="E15" s="1047">
        <v>41.559978483055403</v>
      </c>
      <c r="F15" s="932"/>
      <c r="G15" s="1047">
        <v>16.998386229155461</v>
      </c>
      <c r="H15" s="932"/>
      <c r="I15" s="1047">
        <v>24.518558364712213</v>
      </c>
      <c r="J15" s="932"/>
      <c r="K15" s="1047">
        <v>4.9273803119956963</v>
      </c>
      <c r="L15" s="932"/>
      <c r="M15" s="1047">
        <v>1.6675632060247445</v>
      </c>
      <c r="N15" s="932"/>
      <c r="O15" s="1047">
        <v>2.2807961269499728</v>
      </c>
      <c r="P15" s="932"/>
      <c r="Q15" s="1047">
        <v>2.2485207100591715</v>
      </c>
      <c r="R15" s="932"/>
      <c r="S15" s="1047">
        <v>0.61323292092522863</v>
      </c>
      <c r="T15" s="932"/>
      <c r="U15" s="1047">
        <v>5.1855836471221082</v>
      </c>
    </row>
    <row r="16" spans="1:21" s="331" customFormat="1" ht="18" customHeight="1" x14ac:dyDescent="0.2">
      <c r="A16" s="330"/>
      <c r="B16" s="933" t="s">
        <v>4</v>
      </c>
      <c r="C16" s="1047">
        <f t="shared" si="0"/>
        <v>100.00000000000001</v>
      </c>
      <c r="D16" s="932"/>
      <c r="E16" s="1047">
        <v>45.47688439339391</v>
      </c>
      <c r="F16" s="932"/>
      <c r="G16" s="1047">
        <v>18.441053774501402</v>
      </c>
      <c r="H16" s="932"/>
      <c r="I16" s="1047">
        <v>19.609691982398996</v>
      </c>
      <c r="J16" s="932"/>
      <c r="K16" s="1047">
        <v>5.2202983027601579</v>
      </c>
      <c r="L16" s="932"/>
      <c r="M16" s="1047">
        <v>2.1286930681753242</v>
      </c>
      <c r="N16" s="932"/>
      <c r="O16" s="1047">
        <v>1.9201097205554603</v>
      </c>
      <c r="P16" s="932"/>
      <c r="Q16" s="1047">
        <v>0.92005257443282473</v>
      </c>
      <c r="R16" s="932"/>
      <c r="S16" s="1047">
        <v>0.9571975541459512</v>
      </c>
      <c r="T16" s="932"/>
      <c r="U16" s="1047">
        <v>5.3260186296359793</v>
      </c>
    </row>
    <row r="17" spans="1:21" s="331" customFormat="1" ht="18" customHeight="1" x14ac:dyDescent="0.2">
      <c r="A17" s="330"/>
      <c r="B17" s="933" t="s">
        <v>40</v>
      </c>
      <c r="C17" s="1047">
        <f t="shared" si="0"/>
        <v>100.00000000000001</v>
      </c>
      <c r="D17" s="932"/>
      <c r="E17" s="1047">
        <v>33.833683578504953</v>
      </c>
      <c r="F17" s="932"/>
      <c r="G17" s="1047">
        <v>34.969478635044531</v>
      </c>
      <c r="H17" s="932"/>
      <c r="I17" s="1047">
        <v>13.429400580406284</v>
      </c>
      <c r="J17" s="932"/>
      <c r="K17" s="1047">
        <v>5.5889122385669969</v>
      </c>
      <c r="L17" s="932"/>
      <c r="M17" s="1047">
        <v>5.3537476233363357</v>
      </c>
      <c r="N17" s="932"/>
      <c r="O17" s="1047">
        <v>1.4510157109976984</v>
      </c>
      <c r="P17" s="932"/>
      <c r="Q17" s="1047">
        <v>0.63044130891624139</v>
      </c>
      <c r="R17" s="932"/>
      <c r="S17" s="1047">
        <v>0.21014710297208045</v>
      </c>
      <c r="T17" s="932"/>
      <c r="U17" s="1047">
        <v>4.5331732212548781</v>
      </c>
    </row>
    <row r="18" spans="1:21" s="331" customFormat="1" ht="18" customHeight="1" x14ac:dyDescent="0.2">
      <c r="A18" s="330"/>
      <c r="B18" s="933" t="s">
        <v>41</v>
      </c>
      <c r="C18" s="1047">
        <f t="shared" si="0"/>
        <v>100.00000000000001</v>
      </c>
      <c r="D18" s="932"/>
      <c r="E18" s="1047">
        <v>36.449975438021944</v>
      </c>
      <c r="F18" s="932"/>
      <c r="G18" s="1047">
        <v>18.648495764919542</v>
      </c>
      <c r="H18" s="932"/>
      <c r="I18" s="1047">
        <v>30.973398633460857</v>
      </c>
      <c r="J18" s="932"/>
      <c r="K18" s="1047">
        <v>3.9165190466975299</v>
      </c>
      <c r="L18" s="932"/>
      <c r="M18" s="1047">
        <v>3.0962978400345356</v>
      </c>
      <c r="N18" s="932"/>
      <c r="O18" s="1047">
        <v>1.4543668219777603</v>
      </c>
      <c r="P18" s="932"/>
      <c r="Q18" s="1047">
        <v>2.4971344358932375</v>
      </c>
      <c r="R18" s="932"/>
      <c r="S18" s="1047">
        <v>0</v>
      </c>
      <c r="T18" s="932"/>
      <c r="U18" s="1047">
        <v>2.963812018994596</v>
      </c>
    </row>
    <row r="19" spans="1:21" s="331" customFormat="1" ht="18" customHeight="1" x14ac:dyDescent="0.2">
      <c r="A19" s="330"/>
      <c r="B19" s="933" t="s">
        <v>3</v>
      </c>
      <c r="C19" s="1047">
        <f t="shared" si="0"/>
        <v>100</v>
      </c>
      <c r="D19" s="932"/>
      <c r="E19" s="1047">
        <v>46.698382317757698</v>
      </c>
      <c r="F19" s="932"/>
      <c r="G19" s="1047">
        <v>11.578666470360895</v>
      </c>
      <c r="H19" s="932"/>
      <c r="I19" s="1047">
        <v>13.508290851537627</v>
      </c>
      <c r="J19" s="932"/>
      <c r="K19" s="1047">
        <v>4.5861935697590956</v>
      </c>
      <c r="L19" s="932"/>
      <c r="M19" s="1047">
        <v>2.0170417947255093</v>
      </c>
      <c r="N19" s="932"/>
      <c r="O19" s="1047">
        <v>3.1295434050462854</v>
      </c>
      <c r="P19" s="932"/>
      <c r="Q19" s="1047">
        <v>2.6795737710952023</v>
      </c>
      <c r="R19" s="932"/>
      <c r="S19" s="1047">
        <v>0</v>
      </c>
      <c r="T19" s="932"/>
      <c r="U19" s="1047">
        <v>15.802307819717686</v>
      </c>
    </row>
    <row r="20" spans="1:21" s="331" customFormat="1" ht="18" customHeight="1" x14ac:dyDescent="0.2">
      <c r="A20" s="330"/>
      <c r="B20" s="933" t="s">
        <v>2</v>
      </c>
      <c r="C20" s="1047">
        <f t="shared" si="0"/>
        <v>99.999999999999986</v>
      </c>
      <c r="D20" s="932"/>
      <c r="E20" s="1047">
        <v>25.483199524234312</v>
      </c>
      <c r="F20" s="932"/>
      <c r="G20" s="1047">
        <v>37.198929527207852</v>
      </c>
      <c r="H20" s="932"/>
      <c r="I20" s="1047">
        <v>21.498661909009812</v>
      </c>
      <c r="J20" s="932"/>
      <c r="K20" s="1047">
        <v>5.2482902170680941</v>
      </c>
      <c r="L20" s="932"/>
      <c r="M20" s="1047">
        <v>4.5346416889681826</v>
      </c>
      <c r="N20" s="932"/>
      <c r="O20" s="1047">
        <v>1.5611061552185548</v>
      </c>
      <c r="P20" s="932"/>
      <c r="Q20" s="1047">
        <v>0.84745762711864403</v>
      </c>
      <c r="R20" s="932"/>
      <c r="S20" s="1047">
        <v>0.20814748736247396</v>
      </c>
      <c r="T20" s="932"/>
      <c r="U20" s="1047">
        <v>3.4195658638120725</v>
      </c>
    </row>
    <row r="21" spans="1:21" s="331" customFormat="1" ht="18" customHeight="1" x14ac:dyDescent="0.2">
      <c r="A21" s="330"/>
      <c r="B21" s="933" t="s">
        <v>35</v>
      </c>
      <c r="C21" s="1047">
        <f t="shared" si="0"/>
        <v>100.00000000000001</v>
      </c>
      <c r="D21" s="932"/>
      <c r="E21" s="1047">
        <v>29.115178059335733</v>
      </c>
      <c r="F21" s="932"/>
      <c r="G21" s="1047">
        <v>37.900829031753482</v>
      </c>
      <c r="H21" s="932"/>
      <c r="I21" s="1047">
        <v>10.907763699880077</v>
      </c>
      <c r="J21" s="932"/>
      <c r="K21" s="1047">
        <v>5.1253975702591372</v>
      </c>
      <c r="L21" s="932"/>
      <c r="M21" s="1047">
        <v>4.7291308201678923</v>
      </c>
      <c r="N21" s="932"/>
      <c r="O21" s="1047">
        <v>3.4934042442254549</v>
      </c>
      <c r="P21" s="932"/>
      <c r="Q21" s="1047">
        <v>1.3973616976901819</v>
      </c>
      <c r="R21" s="932"/>
      <c r="S21" s="1047">
        <v>0</v>
      </c>
      <c r="T21" s="932"/>
      <c r="U21" s="1047">
        <v>7.330934876688044</v>
      </c>
    </row>
    <row r="22" spans="1:21" s="331" customFormat="1" ht="18" customHeight="1" x14ac:dyDescent="0.2">
      <c r="A22" s="330"/>
      <c r="B22" s="933" t="s">
        <v>42</v>
      </c>
      <c r="C22" s="1047">
        <f t="shared" si="0"/>
        <v>100</v>
      </c>
      <c r="D22" s="932"/>
      <c r="E22" s="1047">
        <v>24.803988659693029</v>
      </c>
      <c r="F22" s="932"/>
      <c r="G22" s="1047">
        <v>37.591162381464464</v>
      </c>
      <c r="H22" s="932"/>
      <c r="I22" s="1047">
        <v>25.705347541304135</v>
      </c>
      <c r="J22" s="932"/>
      <c r="K22" s="1047">
        <v>1.718643073614234</v>
      </c>
      <c r="L22" s="932"/>
      <c r="M22" s="1047">
        <v>5.7933326815915533</v>
      </c>
      <c r="N22" s="932"/>
      <c r="O22" s="1047">
        <v>0.5865676019161209</v>
      </c>
      <c r="P22" s="932"/>
      <c r="Q22" s="1047">
        <v>0.84856779743865474</v>
      </c>
      <c r="R22" s="932"/>
      <c r="S22" s="1047">
        <v>0</v>
      </c>
      <c r="T22" s="932"/>
      <c r="U22" s="1047">
        <v>2.9523902629778083</v>
      </c>
    </row>
    <row r="23" spans="1:21" s="331" customFormat="1" ht="18" customHeight="1" x14ac:dyDescent="0.2">
      <c r="A23" s="330">
        <v>47094</v>
      </c>
      <c r="B23" s="933" t="s">
        <v>43</v>
      </c>
      <c r="C23" s="1047">
        <f t="shared" si="0"/>
        <v>100</v>
      </c>
      <c r="D23" s="932"/>
      <c r="E23" s="1047">
        <v>37.790740333113213</v>
      </c>
      <c r="F23" s="932"/>
      <c r="G23" s="1047">
        <v>24.543253356812677</v>
      </c>
      <c r="H23" s="932"/>
      <c r="I23" s="1047">
        <v>20.669161347127449</v>
      </c>
      <c r="J23" s="932"/>
      <c r="K23" s="1047">
        <v>4.3693594541052168</v>
      </c>
      <c r="L23" s="932"/>
      <c r="M23" s="1047">
        <v>2.9312495414190329</v>
      </c>
      <c r="N23" s="932"/>
      <c r="O23" s="1047">
        <v>2.1755081077114977</v>
      </c>
      <c r="P23" s="932"/>
      <c r="Q23" s="1047">
        <v>3.7933817594834545</v>
      </c>
      <c r="R23" s="932"/>
      <c r="S23" s="1047">
        <v>3.6686477364443466E-3</v>
      </c>
      <c r="T23" s="932"/>
      <c r="U23" s="1047">
        <v>3.7236774524910117</v>
      </c>
    </row>
    <row r="24" spans="1:21" s="331" customFormat="1" ht="18" customHeight="1" x14ac:dyDescent="0.2">
      <c r="B24" s="933" t="s">
        <v>44</v>
      </c>
      <c r="C24" s="1047">
        <f t="shared" si="0"/>
        <v>100</v>
      </c>
      <c r="D24" s="932"/>
      <c r="E24" s="1047">
        <v>47.265586647029942</v>
      </c>
      <c r="F24" s="932"/>
      <c r="G24" s="1047">
        <v>13.549337260677467</v>
      </c>
      <c r="H24" s="932"/>
      <c r="I24" s="1047">
        <v>15.503190967108493</v>
      </c>
      <c r="J24" s="932"/>
      <c r="K24" s="1047">
        <v>5.9597447226313207</v>
      </c>
      <c r="L24" s="932"/>
      <c r="M24" s="1047">
        <v>2.385861561119293</v>
      </c>
      <c r="N24" s="932"/>
      <c r="O24" s="1047">
        <v>2.2189494354442809</v>
      </c>
      <c r="P24" s="932"/>
      <c r="Q24" s="1047">
        <v>1.0996563573883162</v>
      </c>
      <c r="R24" s="932"/>
      <c r="S24" s="1047">
        <v>0.14727540500736377</v>
      </c>
      <c r="T24" s="932"/>
      <c r="U24" s="1047">
        <v>11.870397643593519</v>
      </c>
    </row>
    <row r="25" spans="1:21" s="331" customFormat="1" ht="18" customHeight="1" x14ac:dyDescent="0.2">
      <c r="B25" s="933" t="s">
        <v>45</v>
      </c>
      <c r="C25" s="1047">
        <f t="shared" si="0"/>
        <v>100.00000000000003</v>
      </c>
      <c r="D25" s="932"/>
      <c r="E25" s="1047">
        <v>33.707686602744083</v>
      </c>
      <c r="F25" s="932"/>
      <c r="G25" s="1047">
        <v>20.72628065900302</v>
      </c>
      <c r="H25" s="932"/>
      <c r="I25" s="1047">
        <v>12.221221592414048</v>
      </c>
      <c r="J25" s="932"/>
      <c r="K25" s="1047">
        <v>4.4048312761561688</v>
      </c>
      <c r="L25" s="932"/>
      <c r="M25" s="1047">
        <v>3.8591937278169204</v>
      </c>
      <c r="N25" s="932"/>
      <c r="O25" s="1047">
        <v>1.0780314668644382</v>
      </c>
      <c r="P25" s="932"/>
      <c r="Q25" s="1047">
        <v>1.713725697939291</v>
      </c>
      <c r="R25" s="932"/>
      <c r="S25" s="1047">
        <v>19.81511892779573</v>
      </c>
      <c r="T25" s="932"/>
      <c r="U25" s="1047">
        <v>2.4739100492663026</v>
      </c>
    </row>
    <row r="26" spans="1:21" s="331" customFormat="1" ht="18" customHeight="1" x14ac:dyDescent="0.2">
      <c r="B26" s="933" t="s">
        <v>46</v>
      </c>
      <c r="C26" s="1047">
        <f t="shared" si="0"/>
        <v>100</v>
      </c>
      <c r="D26" s="932"/>
      <c r="E26" s="1047">
        <v>23.612261806130903</v>
      </c>
      <c r="F26" s="932"/>
      <c r="G26" s="1047">
        <v>28.086164043082025</v>
      </c>
      <c r="H26" s="932"/>
      <c r="I26" s="1047">
        <v>34.299917149958574</v>
      </c>
      <c r="J26" s="932"/>
      <c r="K26" s="1047">
        <v>6.793703396851698</v>
      </c>
      <c r="L26" s="932"/>
      <c r="M26" s="1047">
        <v>2.9826014913007457</v>
      </c>
      <c r="N26" s="932"/>
      <c r="O26" s="1047">
        <v>0.91135045567522777</v>
      </c>
      <c r="P26" s="932"/>
      <c r="Q26" s="1047">
        <v>0.91135045567522777</v>
      </c>
      <c r="R26" s="932"/>
      <c r="S26" s="1047">
        <v>0</v>
      </c>
      <c r="T26" s="932"/>
      <c r="U26" s="1047">
        <v>2.4026512013256007</v>
      </c>
    </row>
    <row r="27" spans="1:21" s="331" customFormat="1" ht="18" customHeight="1" x14ac:dyDescent="0.2">
      <c r="B27" s="955" t="s">
        <v>1</v>
      </c>
      <c r="C27" s="1048">
        <f t="shared" si="0"/>
        <v>99.999999999999986</v>
      </c>
      <c r="D27" s="932"/>
      <c r="E27" s="1048">
        <v>6.2366737739872065</v>
      </c>
      <c r="F27" s="932"/>
      <c r="G27" s="1048">
        <v>71.695095948827287</v>
      </c>
      <c r="H27" s="932"/>
      <c r="I27" s="1048">
        <v>4.5842217484008536</v>
      </c>
      <c r="J27" s="932"/>
      <c r="K27" s="1048">
        <v>3.9445628997867805</v>
      </c>
      <c r="L27" s="932"/>
      <c r="M27" s="1048">
        <v>10.287846481876333</v>
      </c>
      <c r="N27" s="932"/>
      <c r="O27" s="1048">
        <v>0.31982942430703626</v>
      </c>
      <c r="P27" s="932"/>
      <c r="Q27" s="1048">
        <v>0.47974413646055442</v>
      </c>
      <c r="R27" s="932"/>
      <c r="S27" s="1048">
        <v>5.3304904051172705E-2</v>
      </c>
      <c r="T27" s="932"/>
      <c r="U27" s="1048">
        <v>2.398720682302772</v>
      </c>
    </row>
    <row r="28" spans="1:21" s="319" customFormat="1" ht="18" customHeight="1" x14ac:dyDescent="0.2">
      <c r="B28" s="1291" t="s">
        <v>0</v>
      </c>
      <c r="C28" s="1306">
        <f>K28+M28+G28+I28+E28+S28+O28+U28+Q28</f>
        <v>99.999999999999986</v>
      </c>
      <c r="D28" s="1284"/>
      <c r="E28" s="1306">
        <v>34.932324554463989</v>
      </c>
      <c r="F28" s="1284"/>
      <c r="G28" s="1306">
        <v>23.986626328297429</v>
      </c>
      <c r="H28" s="1284"/>
      <c r="I28" s="1306">
        <v>20.07297345243061</v>
      </c>
      <c r="J28" s="1284"/>
      <c r="K28" s="1306">
        <v>4.3833615414243408</v>
      </c>
      <c r="L28" s="1284"/>
      <c r="M28" s="1306">
        <v>3.3162486595163547</v>
      </c>
      <c r="N28" s="1284"/>
      <c r="O28" s="1306">
        <v>1.6974398560348534</v>
      </c>
      <c r="P28" s="1284"/>
      <c r="Q28" s="1306">
        <v>1.7429883315992947</v>
      </c>
      <c r="R28" s="1284"/>
      <c r="S28" s="1306">
        <v>1.358942763945425</v>
      </c>
      <c r="T28" s="1284"/>
      <c r="U28" s="1306">
        <v>8.5090945122876995</v>
      </c>
    </row>
    <row r="29" spans="1:21" s="328" customFormat="1" ht="6.75" customHeight="1" x14ac:dyDescent="0.2">
      <c r="B29" s="1601"/>
      <c r="C29" s="1601"/>
      <c r="D29" s="781"/>
    </row>
    <row r="30" spans="1:21" x14ac:dyDescent="0.25">
      <c r="E30" s="937"/>
    </row>
    <row r="31" spans="1:21" x14ac:dyDescent="0.25">
      <c r="E31" s="937"/>
      <c r="G31" s="937"/>
    </row>
    <row r="32" spans="1:21" x14ac:dyDescent="0.25">
      <c r="B32" s="937"/>
      <c r="G32" s="937"/>
    </row>
  </sheetData>
  <mergeCells count="6">
    <mergeCell ref="B2:C2"/>
    <mergeCell ref="E2:I2"/>
    <mergeCell ref="B7:B8"/>
    <mergeCell ref="B29:C29"/>
    <mergeCell ref="B4:U4"/>
    <mergeCell ref="B5:U5"/>
  </mergeCells>
  <printOptions horizontalCentered="1"/>
  <pageMargins left="0" right="0" top="0.43307086614173229" bottom="0.43307086614173229" header="0" footer="0"/>
  <pageSetup paperSize="9" scale="99"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69">
    <pageSetUpPr fitToPage="1"/>
  </sheetPr>
  <dimension ref="B1:R20"/>
  <sheetViews>
    <sheetView zoomScaleNormal="100" workbookViewId="0">
      <selection activeCell="C19" sqref="C19:R19"/>
    </sheetView>
  </sheetViews>
  <sheetFormatPr baseColWidth="10" defaultColWidth="11.42578125" defaultRowHeight="15" x14ac:dyDescent="0.25"/>
  <cols>
    <col min="1" max="1" width="2" style="666" customWidth="1"/>
    <col min="2" max="2" width="12" style="666" customWidth="1"/>
    <col min="3" max="3" width="9.28515625" style="666" customWidth="1"/>
    <col min="4" max="4" width="9.42578125" style="666" bestFit="1" customWidth="1"/>
    <col min="5" max="5" width="10" style="666" bestFit="1" customWidth="1"/>
    <col min="6" max="6" width="7.140625" style="666" bestFit="1" customWidth="1"/>
    <col min="7" max="7" width="5.5703125" style="666" customWidth="1"/>
    <col min="8" max="8" width="11.42578125" style="666"/>
    <col min="9" max="12" width="10.42578125" style="666" customWidth="1"/>
    <col min="13" max="13" width="4.85546875" style="666" customWidth="1"/>
    <col min="14" max="14" width="11.42578125" style="666"/>
    <col min="15" max="15" width="8.85546875" style="666" bestFit="1" customWidth="1"/>
    <col min="16" max="16" width="9.42578125" style="666" bestFit="1" customWidth="1"/>
    <col min="17" max="17" width="10" style="666" bestFit="1" customWidth="1"/>
    <col min="18" max="18" width="8.7109375" style="666" customWidth="1"/>
    <col min="19" max="19" width="5.28515625" style="666" customWidth="1"/>
    <col min="20" max="16384" width="11.42578125" style="666"/>
  </cols>
  <sheetData>
    <row r="1" spans="2:18" s="1049" customFormat="1" x14ac:dyDescent="0.25">
      <c r="B1" s="1049" t="s">
        <v>79</v>
      </c>
      <c r="C1" s="1049" t="s">
        <v>80</v>
      </c>
      <c r="J1" s="1049" t="s">
        <v>79</v>
      </c>
      <c r="K1" s="1049" t="s">
        <v>67</v>
      </c>
      <c r="R1" s="1049" t="s">
        <v>81</v>
      </c>
    </row>
    <row r="2" spans="2:18" s="613" customFormat="1" ht="15" customHeight="1" x14ac:dyDescent="0.2"/>
    <row r="3" spans="2:18" s="619" customFormat="1" ht="38.25" customHeight="1" x14ac:dyDescent="0.25">
      <c r="B3" s="1478"/>
      <c r="C3" s="1478"/>
      <c r="D3" s="1478"/>
    </row>
    <row r="4" spans="2:18" s="621" customFormat="1" ht="23.25" customHeight="1" x14ac:dyDescent="0.2">
      <c r="B4" s="1480" t="s">
        <v>329</v>
      </c>
      <c r="C4" s="1480"/>
      <c r="D4" s="1480"/>
      <c r="E4" s="1480"/>
      <c r="F4" s="1480"/>
      <c r="G4" s="1480"/>
      <c r="H4" s="1480"/>
      <c r="I4" s="1480"/>
      <c r="J4" s="1480"/>
      <c r="K4" s="1480"/>
      <c r="L4" s="1480"/>
      <c r="M4" s="1480"/>
      <c r="N4" s="1480"/>
      <c r="O4" s="1480"/>
      <c r="P4" s="1480"/>
      <c r="Q4" s="1480"/>
      <c r="R4" s="1480"/>
    </row>
    <row r="5" spans="2:18" s="621" customFormat="1" ht="15.75" customHeight="1" x14ac:dyDescent="0.2">
      <c r="B5" s="1633" t="str">
        <f>porsaad!$B$6</f>
        <v>Situación a 31 de julio de 2024</v>
      </c>
      <c r="C5" s="1633"/>
      <c r="D5" s="1633"/>
      <c r="E5" s="1633"/>
      <c r="F5" s="1633"/>
      <c r="G5" s="1633"/>
      <c r="H5" s="1633"/>
      <c r="I5" s="1633"/>
      <c r="J5" s="1633"/>
      <c r="K5" s="1633"/>
      <c r="L5" s="1633"/>
      <c r="M5" s="1633"/>
      <c r="N5" s="1633"/>
      <c r="O5" s="1633"/>
      <c r="P5" s="1633"/>
      <c r="Q5" s="1633"/>
      <c r="R5" s="1633"/>
    </row>
    <row r="7" spans="2:18" ht="16.5" customHeight="1" x14ac:dyDescent="0.25">
      <c r="B7" s="1642" t="s">
        <v>82</v>
      </c>
      <c r="C7" s="1643"/>
      <c r="D7" s="1643"/>
      <c r="E7" s="1643"/>
      <c r="F7" s="1644"/>
      <c r="G7" s="1050"/>
      <c r="H7" s="1642" t="s">
        <v>83</v>
      </c>
      <c r="I7" s="1643"/>
      <c r="J7" s="1643"/>
      <c r="K7" s="1643"/>
      <c r="L7" s="1644"/>
      <c r="M7" s="1050"/>
      <c r="N7" s="1642" t="s">
        <v>84</v>
      </c>
      <c r="O7" s="1643"/>
      <c r="P7" s="1643"/>
      <c r="Q7" s="1643"/>
      <c r="R7" s="1644"/>
    </row>
    <row r="8" spans="2:18" ht="16.5" customHeight="1" x14ac:dyDescent="0.25">
      <c r="B8" s="1065" t="s">
        <v>85</v>
      </c>
      <c r="C8" s="1066" t="s">
        <v>48</v>
      </c>
      <c r="D8" s="1066" t="s">
        <v>33</v>
      </c>
      <c r="E8" s="1064" t="s">
        <v>32</v>
      </c>
      <c r="F8" s="1067" t="s">
        <v>0</v>
      </c>
      <c r="G8" s="1050"/>
      <c r="H8" s="1065" t="s">
        <v>85</v>
      </c>
      <c r="I8" s="1066" t="s">
        <v>48</v>
      </c>
      <c r="J8" s="1066" t="s">
        <v>33</v>
      </c>
      <c r="K8" s="1064" t="s">
        <v>32</v>
      </c>
      <c r="L8" s="1067" t="s">
        <v>0</v>
      </c>
      <c r="M8" s="1050"/>
      <c r="N8" s="1065" t="s">
        <v>85</v>
      </c>
      <c r="O8" s="1066" t="s">
        <v>48</v>
      </c>
      <c r="P8" s="1066" t="s">
        <v>33</v>
      </c>
      <c r="Q8" s="1064" t="s">
        <v>32</v>
      </c>
      <c r="R8" s="1067" t="s">
        <v>0</v>
      </c>
    </row>
    <row r="9" spans="2:18" ht="6.75" customHeight="1" x14ac:dyDescent="0.25"/>
    <row r="10" spans="2:18" ht="16.5" customHeight="1" x14ac:dyDescent="0.25">
      <c r="B10" s="1051" t="s">
        <v>86</v>
      </c>
      <c r="C10" s="1052">
        <v>2.8034405861739409E-3</v>
      </c>
      <c r="D10" s="1052">
        <v>1.8190838432280471E-3</v>
      </c>
      <c r="E10" s="1052">
        <v>1.2342489738511439E-3</v>
      </c>
      <c r="F10" s="1053">
        <v>2.1048530818363388E-3</v>
      </c>
      <c r="G10" s="1054"/>
      <c r="H10" s="1051" t="s">
        <v>86</v>
      </c>
      <c r="I10" s="1052">
        <v>4.5558086560364467E-4</v>
      </c>
      <c r="J10" s="1052">
        <v>0</v>
      </c>
      <c r="K10" s="1052">
        <v>0</v>
      </c>
      <c r="L10" s="1053">
        <v>2.4473108372682255E-4</v>
      </c>
      <c r="M10" s="113"/>
      <c r="N10" s="1051" t="s">
        <v>86</v>
      </c>
      <c r="O10" s="1052">
        <v>2.3125853920756153E-3</v>
      </c>
      <c r="P10" s="1052">
        <v>1.5820302285445322E-3</v>
      </c>
      <c r="Q10" s="1052">
        <v>1.0497021775217265E-3</v>
      </c>
      <c r="R10" s="1053">
        <v>1.7920886902516179E-3</v>
      </c>
    </row>
    <row r="11" spans="2:18" ht="16.5" customHeight="1" x14ac:dyDescent="0.25">
      <c r="B11" s="1055" t="s">
        <v>87</v>
      </c>
      <c r="C11" s="1056">
        <v>0.36367562210187249</v>
      </c>
      <c r="D11" s="1056">
        <v>1.7476735270682681E-2</v>
      </c>
      <c r="E11" s="1056">
        <v>6.5730933723700449E-3</v>
      </c>
      <c r="F11" s="1057">
        <v>0.15743952181459267</v>
      </c>
      <c r="G11" s="1054"/>
      <c r="H11" s="1055" t="s">
        <v>87</v>
      </c>
      <c r="I11" s="1056">
        <v>1.7848050381883959E-2</v>
      </c>
      <c r="J11" s="1056">
        <v>4.016870857601928E-4</v>
      </c>
      <c r="K11" s="1056">
        <v>0</v>
      </c>
      <c r="L11" s="1057">
        <v>9.7028676724634343E-3</v>
      </c>
      <c r="M11" s="113"/>
      <c r="N11" s="1055" t="s">
        <v>87</v>
      </c>
      <c r="O11" s="1056">
        <v>0.29138015992115934</v>
      </c>
      <c r="P11" s="1056">
        <v>1.5251555880968569E-2</v>
      </c>
      <c r="Q11" s="1056">
        <v>5.5902743872668689E-3</v>
      </c>
      <c r="R11" s="1057">
        <v>0.13260005223902255</v>
      </c>
    </row>
    <row r="12" spans="2:18" ht="16.5" customHeight="1" x14ac:dyDescent="0.25">
      <c r="B12" s="1058" t="s">
        <v>88</v>
      </c>
      <c r="C12" s="1059">
        <v>7.2577961842058683E-2</v>
      </c>
      <c r="D12" s="1059">
        <v>5.3640422749071666E-2</v>
      </c>
      <c r="E12" s="1059">
        <v>1.3949883750968742E-2</v>
      </c>
      <c r="F12" s="1060">
        <v>5.33772135117613E-2</v>
      </c>
      <c r="G12" s="1054"/>
      <c r="H12" s="1058" t="s">
        <v>88</v>
      </c>
      <c r="I12" s="1059">
        <v>7.0400643172986735E-2</v>
      </c>
      <c r="J12" s="1059">
        <v>7.5316328580036151E-4</v>
      </c>
      <c r="K12" s="1059">
        <v>1.6349219324777241E-4</v>
      </c>
      <c r="L12" s="1060">
        <v>3.8062881492571692E-2</v>
      </c>
      <c r="M12" s="113"/>
      <c r="N12" s="1058" t="s">
        <v>88</v>
      </c>
      <c r="O12" s="1059">
        <v>7.2115707662328943E-2</v>
      </c>
      <c r="P12" s="1059">
        <v>4.6748339521991526E-2</v>
      </c>
      <c r="Q12" s="1059">
        <v>1.1888487452397227E-2</v>
      </c>
      <c r="R12" s="1060">
        <v>5.0797612483191611E-2</v>
      </c>
    </row>
    <row r="13" spans="2:18" ht="16.5" customHeight="1" x14ac:dyDescent="0.25">
      <c r="B13" s="1055" t="s">
        <v>89</v>
      </c>
      <c r="C13" s="1056">
        <v>0.43850483168737392</v>
      </c>
      <c r="D13" s="1056">
        <v>1.7792444036862757E-2</v>
      </c>
      <c r="E13" s="1056">
        <v>2.7641436321363989E-2</v>
      </c>
      <c r="F13" s="1057">
        <v>0.19255916992037025</v>
      </c>
      <c r="G13" s="1054"/>
      <c r="H13" s="1055" t="s">
        <v>89</v>
      </c>
      <c r="I13" s="1056">
        <v>0.6463888516682299</v>
      </c>
      <c r="J13" s="1056">
        <v>4.1373769833299857E-2</v>
      </c>
      <c r="K13" s="1056">
        <v>3.0900024523828989E-2</v>
      </c>
      <c r="L13" s="1057">
        <v>0.36453414718415295</v>
      </c>
      <c r="M13" s="113"/>
      <c r="N13" s="1055" t="s">
        <v>89</v>
      </c>
      <c r="O13" s="1056">
        <v>0.48189687996953884</v>
      </c>
      <c r="P13" s="1056">
        <v>2.0860572145808273E-2</v>
      </c>
      <c r="Q13" s="1056">
        <v>2.8122253686163459E-2</v>
      </c>
      <c r="R13" s="1057">
        <v>0.22142573835988816</v>
      </c>
    </row>
    <row r="14" spans="2:18" ht="16.5" customHeight="1" x14ac:dyDescent="0.25">
      <c r="B14" s="1058" t="s">
        <v>90</v>
      </c>
      <c r="C14" s="1059">
        <v>9.9840713603058295E-2</v>
      </c>
      <c r="D14" s="1059">
        <v>0.15148007276335373</v>
      </c>
      <c r="E14" s="1059">
        <v>0.16052412526191912</v>
      </c>
      <c r="F14" s="1060">
        <v>0.13210569618597132</v>
      </c>
      <c r="G14" s="1054"/>
      <c r="H14" s="1058" t="s">
        <v>90</v>
      </c>
      <c r="I14" s="1059">
        <v>0.2166153021573094</v>
      </c>
      <c r="J14" s="1059">
        <v>5.8847158063868248E-2</v>
      </c>
      <c r="K14" s="1059">
        <v>6.376195536663124E-3</v>
      </c>
      <c r="L14" s="1060">
        <v>0.13435736496602557</v>
      </c>
      <c r="M14" s="113"/>
      <c r="N14" s="1058" t="s">
        <v>90</v>
      </c>
      <c r="O14" s="1059">
        <v>0.1242300714493695</v>
      </c>
      <c r="P14" s="1059">
        <v>0.13940170493175044</v>
      </c>
      <c r="Q14" s="1059">
        <v>0.13747436773752564</v>
      </c>
      <c r="R14" s="1060">
        <v>0.13246703620938174</v>
      </c>
    </row>
    <row r="15" spans="2:18" ht="16.5" customHeight="1" x14ac:dyDescent="0.25">
      <c r="B15" s="1055" t="s">
        <v>91</v>
      </c>
      <c r="C15" s="1056">
        <v>2.0763866765778204E-2</v>
      </c>
      <c r="D15" s="1056">
        <v>0.61458724837259648</v>
      </c>
      <c r="E15" s="1056">
        <v>2.5230345302678033E-2</v>
      </c>
      <c r="F15" s="1057">
        <v>0.25133806440734141</v>
      </c>
      <c r="G15" s="1054"/>
      <c r="H15" s="1055" t="s">
        <v>91</v>
      </c>
      <c r="I15" s="1056">
        <v>3.4516950288087898E-2</v>
      </c>
      <c r="J15" s="1056">
        <v>0.65846555533239604</v>
      </c>
      <c r="K15" s="1056">
        <v>1.6512711518025015E-2</v>
      </c>
      <c r="L15" s="1057">
        <v>0.21023839686744214</v>
      </c>
      <c r="M15" s="113"/>
      <c r="N15" s="1055" t="s">
        <v>91</v>
      </c>
      <c r="O15" s="1056">
        <v>2.363540663426434E-2</v>
      </c>
      <c r="P15" s="1056">
        <v>0.62022776005439051</v>
      </c>
      <c r="Q15" s="1056">
        <v>2.3923444976076555E-2</v>
      </c>
      <c r="R15" s="1057">
        <v>0.24440123438875508</v>
      </c>
    </row>
    <row r="16" spans="2:18" ht="16.5" customHeight="1" x14ac:dyDescent="0.25">
      <c r="B16" s="1058" t="s">
        <v>92</v>
      </c>
      <c r="C16" s="1059">
        <v>6.9378075112385405E-4</v>
      </c>
      <c r="D16" s="1059">
        <v>8.4955725603980931E-2</v>
      </c>
      <c r="E16" s="1059">
        <v>8.2780791641551138E-2</v>
      </c>
      <c r="F16" s="1060">
        <v>4.9911764791389875E-2</v>
      </c>
      <c r="G16" s="1054"/>
      <c r="H16" s="1058" t="s">
        <v>92</v>
      </c>
      <c r="I16" s="1059">
        <v>1.6079324668363929E-4</v>
      </c>
      <c r="J16" s="1059">
        <v>0.15836513356095602</v>
      </c>
      <c r="K16" s="1059">
        <v>2.6403989209515245E-2</v>
      </c>
      <c r="L16" s="1060">
        <v>5.0141080271795466E-2</v>
      </c>
      <c r="M16" s="113"/>
      <c r="N16" s="1058" t="s">
        <v>92</v>
      </c>
      <c r="O16" s="1059">
        <v>5.823459582950702E-4</v>
      </c>
      <c r="P16" s="1059">
        <v>9.4503425553056852E-2</v>
      </c>
      <c r="Q16" s="1059">
        <v>7.4345767014939945E-2</v>
      </c>
      <c r="R16" s="1060">
        <v>4.9943891420224241E-2</v>
      </c>
    </row>
    <row r="17" spans="2:18" ht="16.5" customHeight="1" x14ac:dyDescent="0.25">
      <c r="B17" s="1055" t="s">
        <v>93</v>
      </c>
      <c r="C17" s="1056">
        <v>4.8847828395455028E-4</v>
      </c>
      <c r="D17" s="1056">
        <v>5.6504352270848053E-2</v>
      </c>
      <c r="E17" s="1056">
        <v>8.4861792818393178E-2</v>
      </c>
      <c r="F17" s="1057">
        <v>3.9245043855951296E-2</v>
      </c>
      <c r="G17" s="1054"/>
      <c r="H17" s="1055" t="s">
        <v>93</v>
      </c>
      <c r="I17" s="1056">
        <v>4.2610210371164412E-3</v>
      </c>
      <c r="J17" s="1056">
        <v>4.9809198634263911E-2</v>
      </c>
      <c r="K17" s="1056">
        <v>0.17771601406032861</v>
      </c>
      <c r="L17" s="1057">
        <v>4.786652078774617E-2</v>
      </c>
      <c r="M17" s="113"/>
      <c r="N17" s="1055" t="s">
        <v>93</v>
      </c>
      <c r="O17" s="1056">
        <v>1.276681523954577E-3</v>
      </c>
      <c r="P17" s="1056">
        <v>5.562601328382407E-2</v>
      </c>
      <c r="Q17" s="1056">
        <v>9.8708622204862803E-2</v>
      </c>
      <c r="R17" s="1057">
        <v>4.0688394230490178E-2</v>
      </c>
    </row>
    <row r="18" spans="2:18" ht="16.5" customHeight="1" x14ac:dyDescent="0.25">
      <c r="B18" s="1058" t="s">
        <v>94</v>
      </c>
      <c r="C18" s="1059">
        <v>2.6193763052635304E-4</v>
      </c>
      <c r="D18" s="1059">
        <v>5.0363065081107086E-4</v>
      </c>
      <c r="E18" s="1059">
        <v>0.42313212204713108</v>
      </c>
      <c r="F18" s="1060">
        <v>8.6016972558414034E-2</v>
      </c>
      <c r="G18" s="1054"/>
      <c r="H18" s="1058" t="s">
        <v>94</v>
      </c>
      <c r="I18" s="1059">
        <v>1.3399437223636607E-4</v>
      </c>
      <c r="J18" s="1059">
        <v>3.0126531432014462E-4</v>
      </c>
      <c r="K18" s="1059">
        <v>0.50331071691326734</v>
      </c>
      <c r="L18" s="1060">
        <v>8.8794195554531843E-2</v>
      </c>
      <c r="M18" s="113"/>
      <c r="N18" s="1058" t="s">
        <v>94</v>
      </c>
      <c r="O18" s="1059">
        <v>2.3517817546531681E-4</v>
      </c>
      <c r="P18" s="1059">
        <v>4.7722399456095392E-4</v>
      </c>
      <c r="Q18" s="1059">
        <v>0.43501611170784105</v>
      </c>
      <c r="R18" s="1060">
        <v>8.6472511632856408E-2</v>
      </c>
    </row>
    <row r="19" spans="2:18" ht="16.5" customHeight="1" x14ac:dyDescent="0.25">
      <c r="B19" s="1061" t="s">
        <v>95</v>
      </c>
      <c r="C19" s="1062">
        <v>3.8936674807971399E-4</v>
      </c>
      <c r="D19" s="1062">
        <v>1.2402844385645776E-3</v>
      </c>
      <c r="E19" s="1062">
        <v>0.17407216050977353</v>
      </c>
      <c r="F19" s="1063">
        <v>3.5901699872371476E-2</v>
      </c>
      <c r="G19" s="1054"/>
      <c r="H19" s="1061" t="s">
        <v>95</v>
      </c>
      <c r="I19" s="1062">
        <v>9.2188128098619863E-3</v>
      </c>
      <c r="J19" s="1062">
        <v>3.1683068889335204E-2</v>
      </c>
      <c r="K19" s="1062">
        <v>0.23861685604512384</v>
      </c>
      <c r="L19" s="1063">
        <v>5.6057814119543935E-2</v>
      </c>
      <c r="M19" s="113"/>
      <c r="N19" s="1061" t="s">
        <v>95</v>
      </c>
      <c r="O19" s="1062">
        <v>2.3349833135485028E-3</v>
      </c>
      <c r="P19" s="1062">
        <v>5.3213744051043357E-3</v>
      </c>
      <c r="Q19" s="1062">
        <v>0.18388096865540474</v>
      </c>
      <c r="R19" s="1063">
        <v>3.9411440345938416E-2</v>
      </c>
    </row>
    <row r="20" spans="2:18" ht="16.5" customHeight="1" x14ac:dyDescent="0.25">
      <c r="B20" s="1307" t="s">
        <v>0</v>
      </c>
      <c r="C20" s="1308">
        <f>SUM(C10:C19)</f>
        <v>1</v>
      </c>
      <c r="D20" s="1308">
        <f>SUM(D10:D19)</f>
        <v>1</v>
      </c>
      <c r="E20" s="1308">
        <f>SUM(E10:E19)</f>
        <v>1</v>
      </c>
      <c r="F20" s="1309">
        <f>SUM(F10:F19)</f>
        <v>1</v>
      </c>
      <c r="G20" s="113"/>
      <c r="H20" s="1307" t="s">
        <v>0</v>
      </c>
      <c r="I20" s="1308">
        <f>SUM(I10:I19)</f>
        <v>1</v>
      </c>
      <c r="J20" s="1308">
        <f>SUM(J10:J19)</f>
        <v>1</v>
      </c>
      <c r="K20" s="1308">
        <f>SUM(K10:K19)</f>
        <v>1</v>
      </c>
      <c r="L20" s="1309">
        <f>SUM(L10:L19)</f>
        <v>1</v>
      </c>
      <c r="M20" s="113"/>
      <c r="N20" s="1307" t="s">
        <v>0</v>
      </c>
      <c r="O20" s="1308">
        <f>SUM(O10:O19)</f>
        <v>1</v>
      </c>
      <c r="P20" s="1308">
        <f>SUM(P10:P19)</f>
        <v>1</v>
      </c>
      <c r="Q20" s="1308">
        <f>SUM(Q10:Q19)</f>
        <v>1</v>
      </c>
      <c r="R20" s="1309">
        <f>SUM(R10:R19)</f>
        <v>1</v>
      </c>
    </row>
  </sheetData>
  <mergeCells count="6">
    <mergeCell ref="B3:D3"/>
    <mergeCell ref="B4:R4"/>
    <mergeCell ref="B5:R5"/>
    <mergeCell ref="B7:F7"/>
    <mergeCell ref="H7:L7"/>
    <mergeCell ref="N7:R7"/>
  </mergeCells>
  <conditionalFormatting sqref="C10:C19">
    <cfRule type="colorScale" priority="7">
      <colorScale>
        <cfvo type="min"/>
        <cfvo type="max"/>
        <color rgb="FFFCFCFF"/>
        <color theme="4"/>
      </colorScale>
    </cfRule>
  </conditionalFormatting>
  <conditionalFormatting sqref="D10:D19">
    <cfRule type="colorScale" priority="8">
      <colorScale>
        <cfvo type="min"/>
        <cfvo type="max"/>
        <color rgb="FFFCFCFF"/>
        <color theme="4"/>
      </colorScale>
    </cfRule>
  </conditionalFormatting>
  <conditionalFormatting sqref="E10:E19">
    <cfRule type="colorScale" priority="9">
      <colorScale>
        <cfvo type="min"/>
        <cfvo type="max"/>
        <color rgb="FFFCFCFF"/>
        <color theme="4"/>
      </colorScale>
    </cfRule>
  </conditionalFormatting>
  <conditionalFormatting sqref="I10:I19">
    <cfRule type="colorScale" priority="4">
      <colorScale>
        <cfvo type="min"/>
        <cfvo type="max"/>
        <color rgb="FFFCFCFF"/>
        <color theme="4"/>
      </colorScale>
    </cfRule>
  </conditionalFormatting>
  <conditionalFormatting sqref="J10:J19">
    <cfRule type="colorScale" priority="5">
      <colorScale>
        <cfvo type="min"/>
        <cfvo type="max"/>
        <color rgb="FFFCFCFF"/>
        <color theme="4"/>
      </colorScale>
    </cfRule>
  </conditionalFormatting>
  <conditionalFormatting sqref="K10:K19">
    <cfRule type="colorScale" priority="6">
      <colorScale>
        <cfvo type="min"/>
        <cfvo type="max"/>
        <color rgb="FFFCFCFF"/>
        <color theme="4"/>
      </colorScale>
    </cfRule>
  </conditionalFormatting>
  <conditionalFormatting sqref="O10:O19">
    <cfRule type="colorScale" priority="1">
      <colorScale>
        <cfvo type="min"/>
        <cfvo type="max"/>
        <color rgb="FFFCFCFF"/>
        <color theme="4"/>
      </colorScale>
    </cfRule>
  </conditionalFormatting>
  <conditionalFormatting sqref="P10:P19">
    <cfRule type="colorScale" priority="2">
      <colorScale>
        <cfvo type="min"/>
        <cfvo type="max"/>
        <color rgb="FFFCFCFF"/>
        <color theme="4"/>
      </colorScale>
    </cfRule>
  </conditionalFormatting>
  <conditionalFormatting sqref="Q10:Q19">
    <cfRule type="colorScale" priority="3">
      <colorScale>
        <cfvo type="min"/>
        <cfvo type="max"/>
        <color rgb="FFFCFCFF"/>
        <color theme="4"/>
      </colorScale>
    </cfRule>
  </conditionalFormatting>
  <printOptions horizontalCentered="1"/>
  <pageMargins left="0" right="0" top="0.43307086614173229" bottom="0.43307086614173229" header="0" footer="0"/>
  <pageSetup paperSize="9" scale="88"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Hoja70">
    <pageSetUpPr fitToPage="1"/>
  </sheetPr>
  <dimension ref="A1:U33"/>
  <sheetViews>
    <sheetView zoomScaleNormal="100" workbookViewId="0">
      <selection activeCell="D30" sqref="D30:K30"/>
    </sheetView>
  </sheetViews>
  <sheetFormatPr baseColWidth="10" defaultColWidth="11.42578125" defaultRowHeight="15" x14ac:dyDescent="0.25"/>
  <cols>
    <col min="1" max="1" width="5.85546875" style="666" customWidth="1"/>
    <col min="2" max="2" width="28.85546875" style="666" customWidth="1"/>
    <col min="3" max="3" width="1.42578125" style="666" customWidth="1"/>
    <col min="4" max="4" width="10.85546875" style="666" bestFit="1" customWidth="1"/>
    <col min="5" max="5" width="12.5703125" style="666" customWidth="1"/>
    <col min="6" max="6" width="1.28515625" style="666" customWidth="1"/>
    <col min="7" max="7" width="10.85546875" style="666" bestFit="1" customWidth="1"/>
    <col min="8" max="8" width="12.85546875" style="666" customWidth="1"/>
    <col min="9" max="9" width="1.28515625" style="666" customWidth="1"/>
    <col min="10" max="10" width="10.85546875" style="666" bestFit="1" customWidth="1"/>
    <col min="11" max="11" width="12.85546875" style="666" customWidth="1"/>
    <col min="12" max="12" width="28.140625" style="666" customWidth="1"/>
    <col min="13" max="13" width="7" style="666" customWidth="1"/>
    <col min="14" max="14" width="10.85546875" style="666" customWidth="1"/>
    <col min="15" max="15" width="7" style="666" customWidth="1"/>
    <col min="16" max="16" width="10.85546875" style="666" customWidth="1"/>
    <col min="17" max="17" width="7" style="666" customWidth="1"/>
    <col min="18" max="18" width="10.85546875" style="666" customWidth="1"/>
    <col min="19" max="19" width="11.42578125" style="666"/>
    <col min="20" max="20" width="25.140625" style="666" bestFit="1" customWidth="1"/>
    <col min="21" max="21" width="6.7109375" style="666" customWidth="1"/>
    <col min="22" max="22" width="10.7109375" style="666" customWidth="1"/>
    <col min="23" max="23" width="6.7109375" style="666" customWidth="1"/>
    <col min="24" max="24" width="10.7109375" style="666" customWidth="1"/>
    <col min="25" max="25" width="6.7109375" style="666" customWidth="1"/>
    <col min="26" max="26" width="10.7109375" style="666" customWidth="1"/>
    <col min="27" max="16384" width="11.42578125" style="666"/>
  </cols>
  <sheetData>
    <row r="1" spans="1:21" s="700" customFormat="1" x14ac:dyDescent="0.25">
      <c r="A1" s="700" t="s">
        <v>96</v>
      </c>
      <c r="B1" s="700" t="s">
        <v>56</v>
      </c>
      <c r="C1" s="700" t="s">
        <v>67</v>
      </c>
      <c r="F1" s="700" t="s">
        <v>67</v>
      </c>
      <c r="I1" s="700" t="s">
        <v>67</v>
      </c>
      <c r="L1" s="700" t="s">
        <v>96</v>
      </c>
      <c r="M1" s="700" t="s">
        <v>67</v>
      </c>
      <c r="T1" s="700" t="s">
        <v>81</v>
      </c>
    </row>
    <row r="2" spans="1:21" s="700" customFormat="1" x14ac:dyDescent="0.25"/>
    <row r="3" spans="1:21" s="700" customFormat="1" x14ac:dyDescent="0.25"/>
    <row r="4" spans="1:21" s="700" customFormat="1" x14ac:dyDescent="0.25"/>
    <row r="5" spans="1:21" s="700" customFormat="1" ht="16.5" customHeight="1" x14ac:dyDescent="0.25"/>
    <row r="6" spans="1:21" s="621" customFormat="1" ht="42.75" customHeight="1" x14ac:dyDescent="0.2">
      <c r="A6" s="1017"/>
      <c r="B6" s="1494" t="s">
        <v>450</v>
      </c>
      <c r="C6" s="1494"/>
      <c r="D6" s="1494"/>
      <c r="E6" s="1494"/>
      <c r="F6" s="1494"/>
      <c r="G6" s="1494"/>
      <c r="H6" s="1494"/>
      <c r="I6" s="1494"/>
      <c r="J6" s="1494"/>
      <c r="K6" s="1494"/>
      <c r="L6" s="1494"/>
      <c r="M6" s="1018"/>
      <c r="N6" s="1018"/>
      <c r="O6" s="1018"/>
      <c r="P6" s="1069"/>
      <c r="Q6" s="1069"/>
      <c r="R6" s="1069"/>
      <c r="S6" s="1069"/>
      <c r="T6" s="1069"/>
      <c r="U6" s="1069"/>
    </row>
    <row r="7" spans="1:21" s="621" customFormat="1" ht="15.75" customHeight="1" x14ac:dyDescent="0.2">
      <c r="A7" s="1017"/>
      <c r="B7" s="1633" t="str">
        <f>porsaad!$B$6</f>
        <v>Situación a 31 de julio de 2024</v>
      </c>
      <c r="C7" s="1633"/>
      <c r="D7" s="1633"/>
      <c r="E7" s="1633"/>
      <c r="F7" s="1633"/>
      <c r="G7" s="1633"/>
      <c r="H7" s="1633"/>
      <c r="I7" s="1633"/>
      <c r="J7" s="1633"/>
      <c r="K7" s="1633"/>
      <c r="L7" s="1633"/>
      <c r="M7" s="1070"/>
      <c r="N7" s="1070"/>
      <c r="O7" s="1070"/>
      <c r="P7" s="1071"/>
      <c r="Q7" s="1071"/>
      <c r="R7" s="1071"/>
      <c r="S7" s="1071"/>
      <c r="T7" s="1071"/>
      <c r="U7" s="1071"/>
    </row>
    <row r="8" spans="1:21" s="700" customFormat="1" ht="6" customHeight="1" x14ac:dyDescent="0.25">
      <c r="A8" s="1020"/>
      <c r="B8" s="1020"/>
      <c r="C8" s="1020"/>
      <c r="D8" s="1020"/>
      <c r="E8" s="1020"/>
      <c r="F8" s="1020"/>
      <c r="G8" s="1020"/>
      <c r="H8" s="1020"/>
      <c r="I8" s="1020"/>
      <c r="J8" s="1020"/>
      <c r="K8" s="1020"/>
      <c r="L8" s="1020"/>
      <c r="M8" s="1020"/>
      <c r="N8" s="1020"/>
      <c r="O8" s="1020"/>
    </row>
    <row r="9" spans="1:21" x14ac:dyDescent="0.25">
      <c r="B9" s="1646" t="s">
        <v>12</v>
      </c>
      <c r="C9" s="1072"/>
      <c r="D9" s="1648" t="s">
        <v>48</v>
      </c>
      <c r="E9" s="1648"/>
      <c r="F9" s="1072"/>
      <c r="G9" s="1649" t="s">
        <v>33</v>
      </c>
      <c r="H9" s="1650"/>
      <c r="I9" s="1072"/>
      <c r="J9" s="1651" t="s">
        <v>32</v>
      </c>
      <c r="K9" s="1652"/>
      <c r="L9" s="1072"/>
      <c r="M9" s="1072"/>
      <c r="N9" s="1072"/>
      <c r="O9" s="1072"/>
      <c r="P9" s="1072"/>
      <c r="Q9" s="1072"/>
      <c r="R9" s="1072"/>
    </row>
    <row r="10" spans="1:21" ht="46.5" customHeight="1" x14ac:dyDescent="0.25">
      <c r="B10" s="1647"/>
      <c r="C10" s="1072"/>
      <c r="D10" s="1068" t="s">
        <v>131</v>
      </c>
      <c r="E10" s="862" t="s">
        <v>484</v>
      </c>
      <c r="F10" s="1072"/>
      <c r="G10" s="1068" t="s">
        <v>131</v>
      </c>
      <c r="H10" s="820" t="s">
        <v>484</v>
      </c>
      <c r="I10" s="1072"/>
      <c r="J10" s="820" t="s">
        <v>131</v>
      </c>
      <c r="K10" s="821" t="s">
        <v>484</v>
      </c>
      <c r="L10" s="1072"/>
      <c r="M10" s="1072"/>
      <c r="N10" s="1072"/>
      <c r="O10" s="1072"/>
      <c r="P10" s="1072"/>
      <c r="Q10" s="1072"/>
      <c r="R10" s="1072"/>
    </row>
    <row r="11" spans="1:21" ht="6.75" customHeight="1" x14ac:dyDescent="0.25">
      <c r="B11" s="1072"/>
      <c r="C11" s="1072"/>
      <c r="D11" s="1072"/>
      <c r="E11" s="1072"/>
      <c r="F11" s="1072"/>
      <c r="G11" s="1072"/>
      <c r="H11" s="1072"/>
      <c r="I11" s="1072"/>
      <c r="J11" s="1072"/>
      <c r="K11" s="1072"/>
      <c r="L11" s="1072"/>
      <c r="M11" s="1072"/>
      <c r="N11" s="1072"/>
      <c r="O11" s="1072"/>
      <c r="P11" s="1072"/>
      <c r="Q11" s="1072"/>
      <c r="R11" s="1072"/>
    </row>
    <row r="12" spans="1:21" ht="15" customHeight="1" x14ac:dyDescent="0.25">
      <c r="B12" s="1073" t="s">
        <v>8</v>
      </c>
      <c r="C12" s="1072"/>
      <c r="D12" s="1074">
        <v>12.257448910613073</v>
      </c>
      <c r="E12" s="1075">
        <v>0.37247469392042953</v>
      </c>
      <c r="F12" s="1072"/>
      <c r="G12" s="1074">
        <v>42.565787543638336</v>
      </c>
      <c r="H12" s="1075">
        <v>0.23792145065063647</v>
      </c>
      <c r="I12" s="1072"/>
      <c r="J12" s="1074">
        <v>65.010161427357687</v>
      </c>
      <c r="K12" s="1075">
        <v>0.28692557987430217</v>
      </c>
      <c r="L12" s="1072"/>
      <c r="M12" s="1072"/>
      <c r="N12" s="1072"/>
      <c r="O12" s="1072"/>
      <c r="P12" s="1072"/>
      <c r="Q12" s="1072"/>
      <c r="R12" s="1072"/>
    </row>
    <row r="13" spans="1:21" ht="15" customHeight="1" x14ac:dyDescent="0.25">
      <c r="B13" s="1076" t="s">
        <v>7</v>
      </c>
      <c r="C13" s="1072"/>
      <c r="D13" s="1077">
        <v>10.355826304279912</v>
      </c>
      <c r="E13" s="1078">
        <v>0.33951256020312059</v>
      </c>
      <c r="F13" s="1072"/>
      <c r="G13" s="1077">
        <v>22.588052271313007</v>
      </c>
      <c r="H13" s="1078">
        <v>0.25605769523467031</v>
      </c>
      <c r="I13" s="1072"/>
      <c r="J13" s="1077">
        <v>47.343703703703703</v>
      </c>
      <c r="K13" s="1078">
        <v>0.1241691314951486</v>
      </c>
      <c r="L13" s="1072"/>
      <c r="M13" s="1072"/>
      <c r="N13" s="1072"/>
      <c r="O13" s="1072"/>
      <c r="P13" s="1072"/>
      <c r="Q13" s="1072"/>
      <c r="R13" s="1072"/>
    </row>
    <row r="14" spans="1:21" ht="15" customHeight="1" x14ac:dyDescent="0.25">
      <c r="B14" s="1076" t="s">
        <v>37</v>
      </c>
      <c r="C14" s="1072"/>
      <c r="D14" s="1077">
        <v>21.874973007989635</v>
      </c>
      <c r="E14" s="1078">
        <v>0.22499780776923231</v>
      </c>
      <c r="F14" s="1072"/>
      <c r="G14" s="1077">
        <v>44.38830584707646</v>
      </c>
      <c r="H14" s="1078">
        <v>0.14543971213669282</v>
      </c>
      <c r="I14" s="1072"/>
      <c r="J14" s="1077">
        <v>70.670658682634738</v>
      </c>
      <c r="K14" s="1078">
        <v>0.11311746926068374</v>
      </c>
      <c r="L14" s="1072"/>
      <c r="M14" s="1072"/>
      <c r="N14" s="1072"/>
      <c r="O14" s="1072"/>
      <c r="P14" s="1072"/>
      <c r="Q14" s="1072"/>
      <c r="R14" s="1072"/>
    </row>
    <row r="15" spans="1:21" ht="15" customHeight="1" x14ac:dyDescent="0.25">
      <c r="B15" s="1076" t="s">
        <v>38</v>
      </c>
      <c r="C15" s="1072"/>
      <c r="D15" s="1077">
        <v>19.467054263565892</v>
      </c>
      <c r="E15" s="1078">
        <v>0.28821755061625998</v>
      </c>
      <c r="F15" s="1072"/>
      <c r="G15" s="1077">
        <v>28.959872611464966</v>
      </c>
      <c r="H15" s="1078">
        <v>0.42754355801914196</v>
      </c>
      <c r="I15" s="1072"/>
      <c r="J15" s="1077">
        <v>33.647422680412369</v>
      </c>
      <c r="K15" s="1078">
        <v>0.60247312205071524</v>
      </c>
      <c r="L15" s="1072"/>
      <c r="M15" s="1072"/>
      <c r="N15" s="1072"/>
      <c r="O15" s="1072"/>
      <c r="P15" s="1072"/>
      <c r="Q15" s="1072"/>
      <c r="R15" s="1072"/>
    </row>
    <row r="16" spans="1:21" ht="15" customHeight="1" x14ac:dyDescent="0.25">
      <c r="B16" s="1076" t="s">
        <v>6</v>
      </c>
      <c r="C16" s="1072"/>
      <c r="D16" s="1077">
        <v>20.255417956656348</v>
      </c>
      <c r="E16" s="1078">
        <v>0.10879206808539099</v>
      </c>
      <c r="F16" s="1072"/>
      <c r="G16" s="1077">
        <v>39.13303416328894</v>
      </c>
      <c r="H16" s="1078">
        <v>0.269791500332763</v>
      </c>
      <c r="I16" s="1072"/>
      <c r="J16" s="1077">
        <v>59.893945899527694</v>
      </c>
      <c r="K16" s="1078">
        <v>0.33902519718921198</v>
      </c>
      <c r="L16" s="1072"/>
      <c r="M16" s="1072"/>
      <c r="N16" s="1072"/>
      <c r="O16" s="1072"/>
      <c r="P16" s="1072"/>
      <c r="Q16" s="1072"/>
      <c r="R16" s="1072"/>
    </row>
    <row r="17" spans="1:18" ht="15" customHeight="1" x14ac:dyDescent="0.25">
      <c r="B17" s="1076" t="s">
        <v>5</v>
      </c>
      <c r="C17" s="1072"/>
      <c r="D17" s="1077">
        <v>21.571680532445924</v>
      </c>
      <c r="E17" s="1078">
        <v>0.58633822869032337</v>
      </c>
      <c r="F17" s="1072"/>
      <c r="G17" s="1077">
        <v>35.68185314685315</v>
      </c>
      <c r="H17" s="1078">
        <v>0.38041359815136966</v>
      </c>
      <c r="I17" s="1072"/>
      <c r="J17" s="1077">
        <v>44.180806451612902</v>
      </c>
      <c r="K17" s="1078">
        <v>0.49054591226340805</v>
      </c>
      <c r="L17" s="1072"/>
      <c r="M17" s="1072"/>
      <c r="N17" s="1072"/>
      <c r="O17" s="1072"/>
      <c r="P17" s="1072"/>
      <c r="Q17" s="1072"/>
      <c r="R17" s="1072"/>
    </row>
    <row r="18" spans="1:18" ht="15" customHeight="1" x14ac:dyDescent="0.25">
      <c r="B18" s="1076" t="s">
        <v>4</v>
      </c>
      <c r="C18" s="1072"/>
      <c r="D18" s="1077">
        <v>21.951039639455086</v>
      </c>
      <c r="E18" s="1078">
        <v>0.19903835246057289</v>
      </c>
      <c r="F18" s="1072"/>
      <c r="G18" s="1077">
        <v>45.395704930662561</v>
      </c>
      <c r="H18" s="1078">
        <v>0.17177363653822525</v>
      </c>
      <c r="I18" s="1072"/>
      <c r="J18" s="1077">
        <v>72.471126892169693</v>
      </c>
      <c r="K18" s="1078">
        <v>0.13663110794476785</v>
      </c>
      <c r="L18" s="1072"/>
      <c r="M18" s="1072"/>
      <c r="N18" s="1072"/>
      <c r="O18" s="1072"/>
      <c r="P18" s="1072"/>
      <c r="Q18" s="1072"/>
      <c r="R18" s="1072"/>
    </row>
    <row r="19" spans="1:18" ht="15" customHeight="1" x14ac:dyDescent="0.25">
      <c r="B19" s="1076" t="s">
        <v>40</v>
      </c>
      <c r="C19" s="1072"/>
      <c r="D19" s="1077">
        <v>18.149912967798084</v>
      </c>
      <c r="E19" s="1078">
        <v>0.34835035576415618</v>
      </c>
      <c r="F19" s="1072"/>
      <c r="G19" s="1077">
        <v>29.982817140432754</v>
      </c>
      <c r="H19" s="1078">
        <v>0.49945850245772039</v>
      </c>
      <c r="I19" s="1072"/>
      <c r="J19" s="1077">
        <v>40.163856304985337</v>
      </c>
      <c r="K19" s="1078">
        <v>0.56145846056706195</v>
      </c>
      <c r="L19" s="1072"/>
      <c r="M19" s="1072"/>
      <c r="N19" s="1072"/>
      <c r="O19" s="1072"/>
      <c r="P19" s="1072"/>
      <c r="Q19" s="1072"/>
      <c r="R19" s="1072"/>
    </row>
    <row r="20" spans="1:18" ht="15" customHeight="1" x14ac:dyDescent="0.25">
      <c r="B20" s="1076" t="s">
        <v>41</v>
      </c>
      <c r="C20" s="1072"/>
      <c r="D20" s="1077">
        <v>17.455499810278681</v>
      </c>
      <c r="E20" s="1078">
        <v>0.29696947218256259</v>
      </c>
      <c r="F20" s="1072"/>
      <c r="G20" s="1077">
        <v>26.682849565345514</v>
      </c>
      <c r="H20" s="1078">
        <v>0.50439541174250446</v>
      </c>
      <c r="I20" s="1072"/>
      <c r="J20" s="1077">
        <v>35.224827842918295</v>
      </c>
      <c r="K20" s="1078">
        <v>0.59533540568678356</v>
      </c>
      <c r="L20" s="1072"/>
      <c r="M20" s="1072"/>
      <c r="N20" s="1072"/>
      <c r="O20" s="1072"/>
      <c r="P20" s="1072"/>
      <c r="Q20" s="1072"/>
      <c r="R20" s="1072"/>
    </row>
    <row r="21" spans="1:18" ht="15" customHeight="1" x14ac:dyDescent="0.25">
      <c r="B21" s="1076" t="s">
        <v>3</v>
      </c>
      <c r="C21" s="1072"/>
      <c r="D21" s="1077">
        <v>20.210393700787403</v>
      </c>
      <c r="E21" s="1078">
        <v>0.10965274574671177</v>
      </c>
      <c r="F21" s="1072"/>
      <c r="G21" s="1077">
        <v>32.275201095327745</v>
      </c>
      <c r="H21" s="1078">
        <v>0.15955958569880524</v>
      </c>
      <c r="I21" s="1072"/>
      <c r="J21" s="1077">
        <v>56.400768693221522</v>
      </c>
      <c r="K21" s="1078">
        <v>0.13528784118907089</v>
      </c>
      <c r="L21" s="1072"/>
      <c r="M21" s="1072"/>
      <c r="N21" s="1072"/>
      <c r="O21" s="1072"/>
      <c r="P21" s="1072"/>
      <c r="Q21" s="1072"/>
      <c r="R21" s="1072"/>
    </row>
    <row r="22" spans="1:18" ht="15" customHeight="1" x14ac:dyDescent="0.25">
      <c r="B22" s="1076" t="s">
        <v>2</v>
      </c>
      <c r="C22" s="1072"/>
      <c r="D22" s="1077">
        <v>20.62337837837838</v>
      </c>
      <c r="E22" s="1078">
        <v>0.18801929866352821</v>
      </c>
      <c r="F22" s="1072"/>
      <c r="G22" s="1077">
        <v>43.576029004052039</v>
      </c>
      <c r="H22" s="1078">
        <v>0.1731778471767616</v>
      </c>
      <c r="I22" s="1072"/>
      <c r="J22" s="1077">
        <v>68.539958714243582</v>
      </c>
      <c r="K22" s="1078">
        <v>0.16192691862683972</v>
      </c>
      <c r="L22" s="1072"/>
      <c r="M22" s="1072"/>
      <c r="N22" s="1072"/>
      <c r="O22" s="1072"/>
      <c r="P22" s="1072"/>
      <c r="Q22" s="1072"/>
      <c r="R22" s="1072"/>
    </row>
    <row r="23" spans="1:18" ht="15" customHeight="1" x14ac:dyDescent="0.25">
      <c r="B23" s="1076" t="s">
        <v>35</v>
      </c>
      <c r="C23" s="1072"/>
      <c r="D23" s="1077">
        <v>21.451305910965424</v>
      </c>
      <c r="E23" s="1078">
        <v>0.24183883280969828</v>
      </c>
      <c r="F23" s="1072"/>
      <c r="G23" s="1077">
        <v>45.943781942078367</v>
      </c>
      <c r="H23" s="1078">
        <v>0.15452102149108782</v>
      </c>
      <c r="I23" s="1072"/>
      <c r="J23" s="1077">
        <v>72.462615791795329</v>
      </c>
      <c r="K23" s="1078">
        <v>0.15949317143627734</v>
      </c>
      <c r="L23" s="1072"/>
      <c r="M23" s="1072"/>
      <c r="N23" s="1072"/>
      <c r="O23" s="1072"/>
      <c r="P23" s="1072"/>
      <c r="Q23" s="1072"/>
      <c r="R23" s="1072"/>
    </row>
    <row r="24" spans="1:18" ht="15" customHeight="1" x14ac:dyDescent="0.25">
      <c r="B24" s="1076" t="s">
        <v>42</v>
      </c>
      <c r="C24" s="1072"/>
      <c r="D24" s="1077">
        <v>21.232353847734512</v>
      </c>
      <c r="E24" s="1078">
        <v>0.1711074875612307</v>
      </c>
      <c r="F24" s="1072"/>
      <c r="G24" s="1077">
        <v>37.366763543889924</v>
      </c>
      <c r="H24" s="1078">
        <v>0.34229961606919712</v>
      </c>
      <c r="I24" s="1072"/>
      <c r="J24" s="1077">
        <v>56.297619047619051</v>
      </c>
      <c r="K24" s="1078">
        <v>0.3835704671955536</v>
      </c>
      <c r="L24" s="1072"/>
      <c r="M24" s="1072"/>
      <c r="N24" s="1072"/>
      <c r="O24" s="1072"/>
      <c r="P24" s="1072"/>
      <c r="Q24" s="1072"/>
      <c r="R24" s="1072"/>
    </row>
    <row r="25" spans="1:18" ht="15" customHeight="1" x14ac:dyDescent="0.25">
      <c r="B25" s="1076" t="s">
        <v>43</v>
      </c>
      <c r="C25" s="1072"/>
      <c r="D25" s="1077">
        <v>21.289882352941177</v>
      </c>
      <c r="E25" s="1078">
        <v>0.34829822102732738</v>
      </c>
      <c r="F25" s="1072"/>
      <c r="G25" s="1077">
        <v>40.47179487179487</v>
      </c>
      <c r="H25" s="1078">
        <v>0.31358531491907515</v>
      </c>
      <c r="I25" s="1072"/>
      <c r="J25" s="1077">
        <v>67.771825396825392</v>
      </c>
      <c r="K25" s="1078">
        <v>0.22744372634948262</v>
      </c>
      <c r="L25" s="1072"/>
      <c r="M25" s="1072"/>
      <c r="N25" s="1072"/>
      <c r="O25" s="1072"/>
      <c r="P25" s="1072"/>
      <c r="Q25" s="1072"/>
      <c r="R25" s="1072"/>
    </row>
    <row r="26" spans="1:18" ht="15" customHeight="1" x14ac:dyDescent="0.25">
      <c r="B26" s="1076" t="s">
        <v>44</v>
      </c>
      <c r="C26" s="1072"/>
      <c r="D26" s="1077">
        <v>55.645383951682483</v>
      </c>
      <c r="E26" s="1078">
        <v>1.011737085699002</v>
      </c>
      <c r="F26" s="1072"/>
      <c r="G26" s="1077">
        <v>94.807692307692307</v>
      </c>
      <c r="H26" s="1078">
        <v>0.64218417138915018</v>
      </c>
      <c r="I26" s="1072"/>
      <c r="J26" s="1077">
        <v>100.93456375838926</v>
      </c>
      <c r="K26" s="1078">
        <v>0.57121794837001838</v>
      </c>
      <c r="L26" s="1072"/>
      <c r="M26" s="1072"/>
      <c r="N26" s="1072"/>
      <c r="O26" s="1072"/>
      <c r="P26" s="1072"/>
      <c r="Q26" s="1072"/>
      <c r="R26" s="1072"/>
    </row>
    <row r="27" spans="1:18" ht="15" customHeight="1" x14ac:dyDescent="0.25">
      <c r="B27" s="1076" t="s">
        <v>45</v>
      </c>
      <c r="C27" s="1072"/>
      <c r="D27" s="1077">
        <v>20.646871868289136</v>
      </c>
      <c r="E27" s="1078">
        <v>0.69316358572226944</v>
      </c>
      <c r="F27" s="1072"/>
      <c r="G27" s="1077">
        <v>27.443187919463096</v>
      </c>
      <c r="H27" s="1078">
        <v>0.66531312062924808</v>
      </c>
      <c r="I27" s="1072"/>
      <c r="J27" s="1077">
        <v>32.859520000000039</v>
      </c>
      <c r="K27" s="1078">
        <v>0.66391605704254564</v>
      </c>
      <c r="L27" s="1072"/>
      <c r="M27" s="1072"/>
      <c r="N27" s="1072"/>
      <c r="O27" s="1072"/>
      <c r="P27" s="1072"/>
      <c r="Q27" s="1072"/>
      <c r="R27" s="1072"/>
    </row>
    <row r="28" spans="1:18" ht="15" customHeight="1" x14ac:dyDescent="0.25">
      <c r="B28" s="1076" t="s">
        <v>46</v>
      </c>
      <c r="C28" s="1072"/>
      <c r="D28" s="1077">
        <v>17.82154219793566</v>
      </c>
      <c r="E28" s="1078">
        <v>0.35971004835795423</v>
      </c>
      <c r="F28" s="1072"/>
      <c r="G28" s="1077">
        <v>27.683430397727168</v>
      </c>
      <c r="H28" s="1078">
        <v>0.4763421362161509</v>
      </c>
      <c r="I28" s="1072"/>
      <c r="J28" s="1077">
        <v>37.651403249630718</v>
      </c>
      <c r="K28" s="1078">
        <v>0.47093270416691679</v>
      </c>
      <c r="L28" s="1072"/>
      <c r="M28" s="1072"/>
      <c r="N28" s="1072"/>
      <c r="O28" s="1072"/>
      <c r="P28" s="1072"/>
      <c r="Q28" s="1072"/>
      <c r="R28" s="1072"/>
    </row>
    <row r="29" spans="1:18" ht="15" customHeight="1" x14ac:dyDescent="0.25">
      <c r="B29" s="1079" t="s">
        <v>1</v>
      </c>
      <c r="C29" s="1072"/>
      <c r="D29" s="1080">
        <v>20.325203252032519</v>
      </c>
      <c r="E29" s="1081">
        <v>8.7358521059077432E-2</v>
      </c>
      <c r="F29" s="1072"/>
      <c r="G29" s="1080">
        <v>45.011415525114153</v>
      </c>
      <c r="H29" s="1081">
        <v>2.5482907434180614E-2</v>
      </c>
      <c r="I29" s="1072"/>
      <c r="J29" s="1080">
        <v>70.315942028985503</v>
      </c>
      <c r="K29" s="1081">
        <v>4.4436892911309721E-2</v>
      </c>
      <c r="L29" s="1072"/>
      <c r="M29" s="1072"/>
      <c r="N29" s="1072"/>
      <c r="O29" s="1072"/>
      <c r="P29" s="1072"/>
      <c r="Q29" s="1072"/>
      <c r="R29" s="1072"/>
    </row>
    <row r="30" spans="1:18" ht="15" customHeight="1" x14ac:dyDescent="0.25">
      <c r="B30" s="1310" t="s">
        <v>0</v>
      </c>
      <c r="C30" s="672"/>
      <c r="D30" s="1311">
        <v>17.650638517108138</v>
      </c>
      <c r="E30" s="1312">
        <v>0.47517371161009359</v>
      </c>
      <c r="F30" s="672"/>
      <c r="G30" s="1311">
        <v>39.695019352729645</v>
      </c>
      <c r="H30" s="1312">
        <v>0.34893063482415532</v>
      </c>
      <c r="I30" s="672"/>
      <c r="J30" s="1311">
        <v>60.831334619281904</v>
      </c>
      <c r="K30" s="1312">
        <v>0.35687962394643502</v>
      </c>
      <c r="L30" s="672"/>
      <c r="M30" s="672"/>
      <c r="N30" s="672"/>
      <c r="O30" s="672"/>
      <c r="P30" s="672"/>
      <c r="Q30" s="672"/>
      <c r="R30" s="672"/>
    </row>
    <row r="31" spans="1:18" x14ac:dyDescent="0.25">
      <c r="A31" s="1072"/>
      <c r="B31" s="1072"/>
      <c r="C31" s="1072"/>
      <c r="D31" s="1072"/>
      <c r="E31" s="1072"/>
      <c r="F31" s="1072"/>
      <c r="G31" s="1072"/>
      <c r="H31" s="1072"/>
      <c r="I31" s="1072"/>
      <c r="J31" s="1072"/>
      <c r="K31" s="1072"/>
      <c r="L31" s="1072"/>
      <c r="M31" s="1072"/>
      <c r="N31" s="1072"/>
      <c r="O31" s="1072"/>
      <c r="P31" s="1072"/>
      <c r="Q31" s="1072"/>
      <c r="R31" s="1072"/>
    </row>
    <row r="32" spans="1:18" ht="12.75" customHeight="1" x14ac:dyDescent="0.25">
      <c r="B32" s="1082" t="s">
        <v>189</v>
      </c>
      <c r="C32" s="1083"/>
      <c r="D32" s="1082"/>
      <c r="E32" s="1082"/>
      <c r="F32" s="1083"/>
      <c r="G32" s="1082"/>
      <c r="H32" s="1082"/>
      <c r="I32" s="1083"/>
      <c r="J32" s="1082"/>
      <c r="K32" s="1082"/>
      <c r="L32" s="1083"/>
      <c r="M32" s="1083"/>
      <c r="N32" s="1083"/>
      <c r="O32" s="1083"/>
      <c r="P32" s="1083"/>
      <c r="Q32" s="1083"/>
      <c r="R32" s="1083"/>
    </row>
    <row r="33" spans="2:11" ht="47.45" customHeight="1" x14ac:dyDescent="0.25">
      <c r="B33" s="1645" t="s">
        <v>288</v>
      </c>
      <c r="C33" s="1645"/>
      <c r="D33" s="1645"/>
      <c r="E33" s="1645"/>
      <c r="F33" s="1645"/>
      <c r="G33" s="1645"/>
      <c r="H33" s="1645"/>
      <c r="I33" s="1645"/>
      <c r="J33" s="1645"/>
      <c r="K33" s="1645"/>
    </row>
  </sheetData>
  <mergeCells count="7">
    <mergeCell ref="B33:K33"/>
    <mergeCell ref="B6:L6"/>
    <mergeCell ref="B7:L7"/>
    <mergeCell ref="B9:B10"/>
    <mergeCell ref="D9:E9"/>
    <mergeCell ref="G9:H9"/>
    <mergeCell ref="J9:K9"/>
  </mergeCells>
  <conditionalFormatting sqref="D12:D29">
    <cfRule type="colorScale" priority="3">
      <colorScale>
        <cfvo type="num" val="0"/>
        <cfvo type="num" val="20"/>
        <color rgb="FFFCFCFF"/>
        <color theme="4"/>
      </colorScale>
    </cfRule>
  </conditionalFormatting>
  <conditionalFormatting sqref="G12:G29">
    <cfRule type="colorScale" priority="2">
      <colorScale>
        <cfvo type="num" val="21"/>
        <cfvo type="num" val="45"/>
        <color rgb="FFFCFCFF"/>
        <color theme="4"/>
      </colorScale>
    </cfRule>
  </conditionalFormatting>
  <conditionalFormatting sqref="J12:J29">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Hoja71">
    <pageSetUpPr fitToPage="1"/>
  </sheetPr>
  <dimension ref="A1:U33"/>
  <sheetViews>
    <sheetView zoomScaleNormal="100" workbookViewId="0">
      <selection activeCell="D30" sqref="D30:H30"/>
    </sheetView>
  </sheetViews>
  <sheetFormatPr baseColWidth="10" defaultColWidth="11.42578125" defaultRowHeight="15" x14ac:dyDescent="0.25"/>
  <cols>
    <col min="1" max="1" width="5.85546875" style="666" customWidth="1"/>
    <col min="2" max="2" width="28.85546875" style="666" customWidth="1"/>
    <col min="3" max="3" width="1.42578125" style="666" customWidth="1"/>
    <col min="4" max="4" width="10.85546875" style="666" bestFit="1" customWidth="1"/>
    <col min="5" max="5" width="12.5703125" style="666" customWidth="1"/>
    <col min="6" max="6" width="1.28515625" style="666" customWidth="1"/>
    <col min="7" max="7" width="10.85546875" style="666" bestFit="1" customWidth="1"/>
    <col min="8" max="8" width="12.85546875" style="666" customWidth="1"/>
    <col min="9" max="9" width="1.28515625" style="666" customWidth="1"/>
    <col min="10" max="10" width="10.85546875" style="666" bestFit="1" customWidth="1"/>
    <col min="11" max="11" width="12.85546875" style="666" customWidth="1"/>
    <col min="12" max="12" width="28.140625" style="666" customWidth="1"/>
    <col min="13" max="13" width="7" style="666" customWidth="1"/>
    <col min="14" max="14" width="10.85546875" style="666" customWidth="1"/>
    <col min="15" max="15" width="7" style="666" customWidth="1"/>
    <col min="16" max="16" width="10.85546875" style="666" customWidth="1"/>
    <col min="17" max="17" width="7" style="666" customWidth="1"/>
    <col min="18" max="18" width="10.85546875" style="666" customWidth="1"/>
    <col min="19" max="19" width="11.42578125" style="666"/>
    <col min="20" max="20" width="25.140625" style="666" bestFit="1" customWidth="1"/>
    <col min="21" max="21" width="6.7109375" style="666" customWidth="1"/>
    <col min="22" max="22" width="10.7109375" style="666" customWidth="1"/>
    <col min="23" max="23" width="6.7109375" style="666" customWidth="1"/>
    <col min="24" max="24" width="10.7109375" style="666" customWidth="1"/>
    <col min="25" max="25" width="6.7109375" style="666" customWidth="1"/>
    <col min="26" max="26" width="10.7109375" style="666" customWidth="1"/>
    <col min="27" max="16384" width="11.42578125" style="666"/>
  </cols>
  <sheetData>
    <row r="1" spans="1:21" s="700" customFormat="1" x14ac:dyDescent="0.25">
      <c r="A1" s="700" t="s">
        <v>96</v>
      </c>
      <c r="B1" s="700" t="s">
        <v>56</v>
      </c>
      <c r="C1" s="700" t="s">
        <v>67</v>
      </c>
      <c r="F1" s="700" t="s">
        <v>67</v>
      </c>
      <c r="I1" s="700" t="s">
        <v>67</v>
      </c>
      <c r="L1" s="700" t="s">
        <v>96</v>
      </c>
      <c r="M1" s="700" t="s">
        <v>67</v>
      </c>
      <c r="T1" s="700" t="s">
        <v>81</v>
      </c>
    </row>
    <row r="2" spans="1:21" s="700" customFormat="1" x14ac:dyDescent="0.25"/>
    <row r="3" spans="1:21" s="700" customFormat="1" x14ac:dyDescent="0.25"/>
    <row r="4" spans="1:21" s="700" customFormat="1" x14ac:dyDescent="0.25"/>
    <row r="5" spans="1:21" s="700" customFormat="1" ht="16.5" customHeight="1" x14ac:dyDescent="0.25"/>
    <row r="6" spans="1:21" s="621" customFormat="1" ht="42.75" customHeight="1" x14ac:dyDescent="0.2">
      <c r="A6" s="1017"/>
      <c r="B6" s="1494" t="s">
        <v>449</v>
      </c>
      <c r="C6" s="1494"/>
      <c r="D6" s="1494"/>
      <c r="E6" s="1494"/>
      <c r="F6" s="1494"/>
      <c r="G6" s="1494"/>
      <c r="H6" s="1494"/>
      <c r="I6" s="1494"/>
      <c r="J6" s="1494"/>
      <c r="K6" s="1494"/>
      <c r="L6" s="1494"/>
      <c r="M6" s="1018"/>
      <c r="N6" s="1018"/>
      <c r="O6" s="1018"/>
      <c r="P6" s="1069"/>
      <c r="Q6" s="1069"/>
      <c r="R6" s="1069"/>
      <c r="S6" s="1069"/>
      <c r="T6" s="1069"/>
      <c r="U6" s="1069"/>
    </row>
    <row r="7" spans="1:21" s="621" customFormat="1" ht="15.75" customHeight="1" x14ac:dyDescent="0.2">
      <c r="A7" s="1017"/>
      <c r="B7" s="1633" t="str">
        <f>porsaad!$B$6</f>
        <v>Situación a 31 de julio de 2024</v>
      </c>
      <c r="C7" s="1633"/>
      <c r="D7" s="1633"/>
      <c r="E7" s="1633"/>
      <c r="F7" s="1633"/>
      <c r="G7" s="1633"/>
      <c r="H7" s="1633"/>
      <c r="I7" s="1633"/>
      <c r="J7" s="1633"/>
      <c r="K7" s="1633"/>
      <c r="L7" s="1633"/>
      <c r="M7" s="1070"/>
      <c r="N7" s="1070"/>
      <c r="O7" s="1070"/>
      <c r="P7" s="1071"/>
      <c r="Q7" s="1071"/>
      <c r="R7" s="1071"/>
      <c r="S7" s="1071"/>
      <c r="T7" s="1071"/>
      <c r="U7" s="1071"/>
    </row>
    <row r="8" spans="1:21" s="700" customFormat="1" ht="6" customHeight="1" x14ac:dyDescent="0.25">
      <c r="A8" s="1020"/>
      <c r="B8" s="1020"/>
      <c r="C8" s="1020"/>
      <c r="D8" s="1020"/>
      <c r="E8" s="1020"/>
      <c r="F8" s="1020"/>
      <c r="G8" s="1020"/>
      <c r="H8" s="1020"/>
      <c r="I8" s="1020"/>
      <c r="J8" s="1020"/>
      <c r="K8" s="1020"/>
      <c r="L8" s="1020"/>
      <c r="M8" s="1020"/>
      <c r="N8" s="1020"/>
      <c r="O8" s="1020"/>
    </row>
    <row r="9" spans="1:21" x14ac:dyDescent="0.25">
      <c r="B9" s="1646" t="s">
        <v>12</v>
      </c>
      <c r="C9" s="1072"/>
      <c r="D9" s="1648" t="s">
        <v>48</v>
      </c>
      <c r="E9" s="1648"/>
      <c r="F9" s="1072"/>
      <c r="G9" s="1649" t="s">
        <v>33</v>
      </c>
      <c r="H9" s="1650"/>
      <c r="I9" s="1072"/>
      <c r="J9" s="1651" t="s">
        <v>32</v>
      </c>
      <c r="K9" s="1652"/>
      <c r="L9" s="1072"/>
      <c r="M9" s="1072"/>
      <c r="N9" s="1072"/>
      <c r="O9" s="1072"/>
      <c r="P9" s="1072"/>
      <c r="Q9" s="1072"/>
      <c r="R9" s="1072"/>
    </row>
    <row r="10" spans="1:21" ht="46.5" customHeight="1" x14ac:dyDescent="0.25">
      <c r="B10" s="1647"/>
      <c r="C10" s="1072"/>
      <c r="D10" s="1068" t="s">
        <v>131</v>
      </c>
      <c r="E10" s="862" t="s">
        <v>157</v>
      </c>
      <c r="F10" s="1072"/>
      <c r="G10" s="1068" t="s">
        <v>131</v>
      </c>
      <c r="H10" s="820" t="s">
        <v>157</v>
      </c>
      <c r="I10" s="1072"/>
      <c r="J10" s="820" t="s">
        <v>131</v>
      </c>
      <c r="K10" s="821" t="s">
        <v>157</v>
      </c>
      <c r="L10" s="1072"/>
      <c r="M10" s="1072"/>
      <c r="N10" s="1072"/>
      <c r="O10" s="1072"/>
      <c r="P10" s="1072"/>
      <c r="Q10" s="1072"/>
      <c r="R10" s="1072"/>
    </row>
    <row r="11" spans="1:21" ht="6.75" customHeight="1" x14ac:dyDescent="0.25">
      <c r="B11" s="1072"/>
      <c r="C11" s="1072"/>
      <c r="D11" s="1072"/>
      <c r="E11" s="1072"/>
      <c r="F11" s="1072"/>
      <c r="G11" s="1072"/>
      <c r="H11" s="1072"/>
      <c r="I11" s="1072"/>
      <c r="J11" s="1072"/>
      <c r="K11" s="1072"/>
      <c r="L11" s="1072"/>
      <c r="M11" s="1072"/>
      <c r="N11" s="1072"/>
      <c r="O11" s="1072"/>
      <c r="P11" s="1072"/>
      <c r="Q11" s="1072"/>
      <c r="R11" s="1072"/>
    </row>
    <row r="12" spans="1:21" ht="15" customHeight="1" x14ac:dyDescent="0.25">
      <c r="B12" s="1073" t="s">
        <v>8</v>
      </c>
      <c r="C12" s="1072"/>
      <c r="D12" s="1074">
        <v>12.257448910613073</v>
      </c>
      <c r="E12" s="1075">
        <v>0.37247469392042953</v>
      </c>
      <c r="F12" s="1072"/>
      <c r="G12" s="1074">
        <v>42.565787543638336</v>
      </c>
      <c r="H12" s="1075">
        <v>0.23792145065063647</v>
      </c>
      <c r="I12" s="1072"/>
      <c r="J12" s="1074">
        <v>65.010161427357687</v>
      </c>
      <c r="K12" s="1075">
        <v>0.28692557987430217</v>
      </c>
      <c r="L12" s="1072"/>
      <c r="M12" s="1072"/>
      <c r="N12" s="1072"/>
      <c r="O12" s="1072"/>
      <c r="P12" s="1072"/>
      <c r="Q12" s="1072"/>
      <c r="R12" s="1072"/>
    </row>
    <row r="13" spans="1:21" ht="15" customHeight="1" x14ac:dyDescent="0.25">
      <c r="B13" s="1076" t="s">
        <v>7</v>
      </c>
      <c r="C13" s="1072"/>
      <c r="D13" s="1077">
        <v>10.355826304279912</v>
      </c>
      <c r="E13" s="1078">
        <v>0.33951256020312059</v>
      </c>
      <c r="F13" s="1072"/>
      <c r="G13" s="1077">
        <v>22.592154420921545</v>
      </c>
      <c r="H13" s="1078">
        <v>0.25598741568505146</v>
      </c>
      <c r="I13" s="1072"/>
      <c r="J13" s="1077">
        <v>47.345697329376854</v>
      </c>
      <c r="K13" s="1078">
        <v>0.12425129214060496</v>
      </c>
      <c r="L13" s="1072"/>
      <c r="M13" s="1072"/>
      <c r="N13" s="1072"/>
      <c r="O13" s="1072"/>
      <c r="P13" s="1072"/>
      <c r="Q13" s="1072"/>
      <c r="R13" s="1072"/>
    </row>
    <row r="14" spans="1:21" ht="15" customHeight="1" x14ac:dyDescent="0.25">
      <c r="B14" s="1076" t="s">
        <v>37</v>
      </c>
      <c r="C14" s="1072"/>
      <c r="D14" s="1077">
        <v>21.917902190750166</v>
      </c>
      <c r="E14" s="1078">
        <v>0.22675718319935761</v>
      </c>
      <c r="F14" s="1072"/>
      <c r="G14" s="1077">
        <v>44.359832635983267</v>
      </c>
      <c r="H14" s="1078">
        <v>0.14885229063471148</v>
      </c>
      <c r="I14" s="1072"/>
      <c r="J14" s="1077">
        <v>70.726486486486493</v>
      </c>
      <c r="K14" s="1078">
        <v>0.11760895745429797</v>
      </c>
      <c r="L14" s="1072"/>
      <c r="M14" s="1072"/>
      <c r="N14" s="1072"/>
      <c r="O14" s="1072"/>
      <c r="P14" s="1072"/>
      <c r="Q14" s="1072"/>
      <c r="R14" s="1072"/>
    </row>
    <row r="15" spans="1:21" ht="15" customHeight="1" x14ac:dyDescent="0.25">
      <c r="B15" s="1076" t="s">
        <v>38</v>
      </c>
      <c r="C15" s="1072"/>
      <c r="D15" s="1077">
        <v>19.467054263565892</v>
      </c>
      <c r="E15" s="1078">
        <v>0.28821755061625998</v>
      </c>
      <c r="F15" s="1072"/>
      <c r="G15" s="1077">
        <v>28.959872611464966</v>
      </c>
      <c r="H15" s="1078">
        <v>0.42754355801914196</v>
      </c>
      <c r="I15" s="1072"/>
      <c r="J15" s="1077">
        <v>33.647422680412369</v>
      </c>
      <c r="K15" s="1078">
        <v>0.60247312205071524</v>
      </c>
      <c r="L15" s="1072"/>
      <c r="M15" s="1072"/>
      <c r="N15" s="1072"/>
      <c r="O15" s="1072"/>
      <c r="P15" s="1072"/>
      <c r="Q15" s="1072"/>
      <c r="R15" s="1072"/>
    </row>
    <row r="16" spans="1:21" ht="15" customHeight="1" x14ac:dyDescent="0.25">
      <c r="B16" s="1076" t="s">
        <v>6</v>
      </c>
      <c r="C16" s="1072"/>
      <c r="D16" s="1077">
        <v>19.910628019323671</v>
      </c>
      <c r="E16" s="1078">
        <v>0.25379179795317902</v>
      </c>
      <c r="F16" s="1072"/>
      <c r="G16" s="1077">
        <v>29.65771812080537</v>
      </c>
      <c r="H16" s="1078">
        <v>0.38549423653709314</v>
      </c>
      <c r="I16" s="1072"/>
      <c r="J16" s="1077">
        <v>49.342105263157897</v>
      </c>
      <c r="K16" s="1078">
        <v>0.42290873121690681</v>
      </c>
      <c r="L16" s="1072"/>
      <c r="M16" s="1072"/>
      <c r="N16" s="1072"/>
      <c r="O16" s="1072"/>
      <c r="P16" s="1072"/>
      <c r="Q16" s="1072"/>
      <c r="R16" s="1072"/>
    </row>
    <row r="17" spans="1:18" ht="15" customHeight="1" x14ac:dyDescent="0.25">
      <c r="B17" s="1076" t="s">
        <v>5</v>
      </c>
      <c r="C17" s="1072"/>
      <c r="D17" s="1077">
        <v>21.571680532445924</v>
      </c>
      <c r="E17" s="1078">
        <v>0.58633822869032337</v>
      </c>
      <c r="F17" s="1072"/>
      <c r="G17" s="1077">
        <v>35.68185314685315</v>
      </c>
      <c r="H17" s="1078">
        <v>0.38041359815136966</v>
      </c>
      <c r="I17" s="1072"/>
      <c r="J17" s="1077">
        <v>44.180806451612902</v>
      </c>
      <c r="K17" s="1078">
        <v>0.49054591226340805</v>
      </c>
      <c r="L17" s="1072"/>
      <c r="M17" s="1072"/>
      <c r="N17" s="1072"/>
      <c r="O17" s="1072"/>
      <c r="P17" s="1072"/>
      <c r="Q17" s="1072"/>
      <c r="R17" s="1072"/>
    </row>
    <row r="18" spans="1:18" ht="15" customHeight="1" x14ac:dyDescent="0.25">
      <c r="B18" s="1076" t="s">
        <v>4</v>
      </c>
      <c r="C18" s="1072"/>
      <c r="D18" s="1077">
        <v>21.792039522744222</v>
      </c>
      <c r="E18" s="1078">
        <v>0.23820218592751785</v>
      </c>
      <c r="F18" s="1072"/>
      <c r="G18" s="1077">
        <v>44.880360839988171</v>
      </c>
      <c r="H18" s="1078">
        <v>0.19297323512610184</v>
      </c>
      <c r="I18" s="1072"/>
      <c r="J18" s="1077">
        <v>72.550339533510481</v>
      </c>
      <c r="K18" s="1078">
        <v>0.14327874217355718</v>
      </c>
      <c r="L18" s="1072"/>
      <c r="M18" s="1072"/>
      <c r="N18" s="1072"/>
      <c r="O18" s="1072"/>
      <c r="P18" s="1072"/>
      <c r="Q18" s="1072"/>
      <c r="R18" s="1072"/>
    </row>
    <row r="19" spans="1:18" ht="15" customHeight="1" x14ac:dyDescent="0.25">
      <c r="B19" s="1076" t="s">
        <v>40</v>
      </c>
      <c r="C19" s="1072"/>
      <c r="D19" s="1077">
        <v>18.087073085441194</v>
      </c>
      <c r="E19" s="1078">
        <v>0.35108685305347798</v>
      </c>
      <c r="F19" s="1072"/>
      <c r="G19" s="1077">
        <v>29.698108959927961</v>
      </c>
      <c r="H19" s="1078">
        <v>0.50486404084394809</v>
      </c>
      <c r="I19" s="1072"/>
      <c r="J19" s="1077">
        <v>39.180997251668629</v>
      </c>
      <c r="K19" s="1078">
        <v>0.56774630226320744</v>
      </c>
      <c r="L19" s="1072"/>
      <c r="M19" s="1072"/>
      <c r="N19" s="1072"/>
      <c r="O19" s="1072"/>
      <c r="P19" s="1072"/>
      <c r="Q19" s="1072"/>
      <c r="R19" s="1072"/>
    </row>
    <row r="20" spans="1:18" ht="15" customHeight="1" x14ac:dyDescent="0.25">
      <c r="B20" s="1076" t="s">
        <v>41</v>
      </c>
      <c r="C20" s="1072"/>
      <c r="D20" s="1077">
        <v>17.823284342090037</v>
      </c>
      <c r="E20" s="1078">
        <v>0.2856300961944635</v>
      </c>
      <c r="F20" s="1072"/>
      <c r="G20" s="1077">
        <v>25.262954701441316</v>
      </c>
      <c r="H20" s="1078">
        <v>0.51950996362304236</v>
      </c>
      <c r="I20" s="1072"/>
      <c r="J20" s="1077">
        <v>31.527337228714526</v>
      </c>
      <c r="K20" s="1078">
        <v>0.59068631231759317</v>
      </c>
      <c r="L20" s="1072"/>
      <c r="M20" s="1072"/>
      <c r="N20" s="1072"/>
      <c r="O20" s="1072"/>
      <c r="P20" s="1072"/>
      <c r="Q20" s="1072"/>
      <c r="R20" s="1072"/>
    </row>
    <row r="21" spans="1:18" ht="15" customHeight="1" x14ac:dyDescent="0.25">
      <c r="B21" s="1076" t="s">
        <v>3</v>
      </c>
      <c r="C21" s="1072"/>
      <c r="D21" s="1077">
        <v>20.155255544840887</v>
      </c>
      <c r="E21" s="1078">
        <v>9.7840054631595369E-2</v>
      </c>
      <c r="F21" s="1072"/>
      <c r="G21" s="1077">
        <v>32.582835415535037</v>
      </c>
      <c r="H21" s="1078">
        <v>0.17440536121979489</v>
      </c>
      <c r="I21" s="1072"/>
      <c r="J21" s="1077">
        <v>56.644526445264454</v>
      </c>
      <c r="K21" s="1078">
        <v>0.1569341378646637</v>
      </c>
      <c r="L21" s="1072"/>
      <c r="M21" s="1072"/>
      <c r="N21" s="1072"/>
      <c r="O21" s="1072"/>
      <c r="P21" s="1072"/>
      <c r="Q21" s="1072"/>
      <c r="R21" s="1072"/>
    </row>
    <row r="22" spans="1:18" ht="15" customHeight="1" x14ac:dyDescent="0.25">
      <c r="B22" s="1076" t="s">
        <v>2</v>
      </c>
      <c r="C22" s="1072"/>
      <c r="D22" s="1077">
        <v>20.442231075697212</v>
      </c>
      <c r="E22" s="1078">
        <v>0.22977836262474002</v>
      </c>
      <c r="F22" s="1072"/>
      <c r="G22" s="1077">
        <v>44.369718309859152</v>
      </c>
      <c r="H22" s="1078">
        <v>0.29198369035325139</v>
      </c>
      <c r="I22" s="1072"/>
      <c r="J22" s="1077">
        <v>71.100671140939596</v>
      </c>
      <c r="K22" s="1078">
        <v>0.44697511041888405</v>
      </c>
      <c r="L22" s="1072"/>
      <c r="M22" s="1072"/>
      <c r="N22" s="1072"/>
      <c r="O22" s="1072"/>
      <c r="P22" s="1072"/>
      <c r="Q22" s="1072"/>
      <c r="R22" s="1072"/>
    </row>
    <row r="23" spans="1:18" ht="15" customHeight="1" x14ac:dyDescent="0.25">
      <c r="B23" s="1076" t="s">
        <v>35</v>
      </c>
      <c r="C23" s="1072"/>
      <c r="D23" s="1077">
        <v>21.068756449948399</v>
      </c>
      <c r="E23" s="1078">
        <v>0.22492857586191703</v>
      </c>
      <c r="F23" s="1072"/>
      <c r="G23" s="1077">
        <v>45.6544691760867</v>
      </c>
      <c r="H23" s="1078">
        <v>0.15077867508678749</v>
      </c>
      <c r="I23" s="1072"/>
      <c r="J23" s="1077">
        <v>72.396021281517463</v>
      </c>
      <c r="K23" s="1078">
        <v>0.16055789447984281</v>
      </c>
      <c r="L23" s="1072"/>
      <c r="M23" s="1072"/>
      <c r="N23" s="1072"/>
      <c r="O23" s="1072"/>
      <c r="P23" s="1072"/>
      <c r="Q23" s="1072"/>
      <c r="R23" s="1072"/>
    </row>
    <row r="24" spans="1:18" ht="15" customHeight="1" x14ac:dyDescent="0.25">
      <c r="B24" s="1076" t="s">
        <v>42</v>
      </c>
      <c r="C24" s="1072"/>
      <c r="D24" s="1077">
        <v>20.971755102040817</v>
      </c>
      <c r="E24" s="1078">
        <v>0.1429235550033269</v>
      </c>
      <c r="F24" s="1072"/>
      <c r="G24" s="1077">
        <v>36.549797859690841</v>
      </c>
      <c r="H24" s="1078">
        <v>0.33760261720264145</v>
      </c>
      <c r="I24" s="1072"/>
      <c r="J24" s="1077">
        <v>54.143117083070891</v>
      </c>
      <c r="K24" s="1078">
        <v>0.38608945971374348</v>
      </c>
      <c r="L24" s="1072"/>
      <c r="M24" s="1072"/>
      <c r="N24" s="1072"/>
      <c r="O24" s="1072"/>
      <c r="P24" s="1072"/>
      <c r="Q24" s="1072"/>
      <c r="R24" s="1072"/>
    </row>
    <row r="25" spans="1:18" ht="15" customHeight="1" x14ac:dyDescent="0.25">
      <c r="B25" s="1076" t="s">
        <v>43</v>
      </c>
      <c r="C25" s="1072"/>
      <c r="D25" s="1077">
        <v>21.287800282618935</v>
      </c>
      <c r="E25" s="1078">
        <v>0.34844525406251609</v>
      </c>
      <c r="F25" s="1072"/>
      <c r="G25" s="1077">
        <v>40.47179487179487</v>
      </c>
      <c r="H25" s="1078">
        <v>0.31358531491907515</v>
      </c>
      <c r="I25" s="1072"/>
      <c r="J25" s="1077">
        <v>67.782868525896419</v>
      </c>
      <c r="K25" s="1078">
        <v>0.22779774529663033</v>
      </c>
      <c r="L25" s="1072"/>
      <c r="M25" s="1072"/>
      <c r="N25" s="1072"/>
      <c r="O25" s="1072"/>
      <c r="P25" s="1072"/>
      <c r="Q25" s="1072"/>
      <c r="R25" s="1072"/>
    </row>
    <row r="26" spans="1:18" ht="15" customHeight="1" x14ac:dyDescent="0.25">
      <c r="B26" s="1076" t="s">
        <v>44</v>
      </c>
      <c r="C26" s="1072"/>
      <c r="D26" s="1077">
        <v>14.639760837070254</v>
      </c>
      <c r="E26" s="1078">
        <v>0.61324080907656286</v>
      </c>
      <c r="F26" s="1072"/>
      <c r="G26" s="1077">
        <v>17.955782312925169</v>
      </c>
      <c r="H26" s="1078">
        <v>0.65124037281098779</v>
      </c>
      <c r="I26" s="1072"/>
      <c r="J26" s="1077">
        <v>21.936708860759495</v>
      </c>
      <c r="K26" s="1078">
        <v>0.55939038284944642</v>
      </c>
      <c r="L26" s="1072"/>
      <c r="M26" s="1072"/>
      <c r="N26" s="1072"/>
      <c r="O26" s="1072"/>
      <c r="P26" s="1072"/>
      <c r="Q26" s="1072"/>
      <c r="R26" s="1072"/>
    </row>
    <row r="27" spans="1:18" ht="15" customHeight="1" x14ac:dyDescent="0.25">
      <c r="B27" s="1076" t="s">
        <v>45</v>
      </c>
      <c r="C27" s="1072"/>
      <c r="D27" s="1077">
        <v>20.646871868289136</v>
      </c>
      <c r="E27" s="1078">
        <v>0.69316358572226944</v>
      </c>
      <c r="F27" s="1072"/>
      <c r="G27" s="1077">
        <v>27.443187919463096</v>
      </c>
      <c r="H27" s="1078">
        <v>0.66531312062924808</v>
      </c>
      <c r="I27" s="1072"/>
      <c r="J27" s="1077">
        <v>32.859520000000039</v>
      </c>
      <c r="K27" s="1078">
        <v>0.66391605704254564</v>
      </c>
      <c r="L27" s="1072"/>
      <c r="M27" s="1072"/>
      <c r="N27" s="1072"/>
      <c r="O27" s="1072"/>
      <c r="P27" s="1072"/>
      <c r="Q27" s="1072"/>
      <c r="R27" s="1072"/>
    </row>
    <row r="28" spans="1:18" ht="15" customHeight="1" x14ac:dyDescent="0.25">
      <c r="B28" s="1076" t="s">
        <v>46</v>
      </c>
      <c r="C28" s="1072"/>
      <c r="D28" s="1077">
        <v>17.82154219793566</v>
      </c>
      <c r="E28" s="1078">
        <v>0.35971004835795423</v>
      </c>
      <c r="F28" s="1072"/>
      <c r="G28" s="1077">
        <v>27.683430397727168</v>
      </c>
      <c r="H28" s="1078">
        <v>0.4763421362161509</v>
      </c>
      <c r="I28" s="1072"/>
      <c r="J28" s="1077">
        <v>37.651403249630718</v>
      </c>
      <c r="K28" s="1078">
        <v>0.47093270416691679</v>
      </c>
      <c r="L28" s="1072"/>
      <c r="M28" s="1072"/>
      <c r="N28" s="1072"/>
      <c r="O28" s="1072"/>
      <c r="P28" s="1072"/>
      <c r="Q28" s="1072"/>
      <c r="R28" s="1072"/>
    </row>
    <row r="29" spans="1:18" ht="15" customHeight="1" x14ac:dyDescent="0.25">
      <c r="B29" s="1079" t="s">
        <v>1</v>
      </c>
      <c r="C29" s="1072"/>
      <c r="D29" s="1080">
        <v>20.325865580448067</v>
      </c>
      <c r="E29" s="1081">
        <v>8.7441774200478439E-2</v>
      </c>
      <c r="F29" s="1072"/>
      <c r="G29" s="1080">
        <v>45.011467889908253</v>
      </c>
      <c r="H29" s="1081">
        <v>2.5541386120316169E-2</v>
      </c>
      <c r="I29" s="1072"/>
      <c r="J29" s="1080">
        <v>70.315942028985503</v>
      </c>
      <c r="K29" s="1081">
        <v>4.4436892911309721E-2</v>
      </c>
      <c r="L29" s="1072"/>
      <c r="M29" s="1072"/>
      <c r="N29" s="1072"/>
      <c r="O29" s="1072"/>
      <c r="P29" s="1072"/>
      <c r="Q29" s="1072"/>
      <c r="R29" s="1072"/>
    </row>
    <row r="30" spans="1:18" ht="15" customHeight="1" x14ac:dyDescent="0.25">
      <c r="B30" s="1310" t="s">
        <v>0</v>
      </c>
      <c r="C30" s="672"/>
      <c r="D30" s="1311">
        <v>16.610169693108176</v>
      </c>
      <c r="E30" s="1312">
        <v>0.39559478773997231</v>
      </c>
      <c r="F30" s="672"/>
      <c r="G30" s="1311">
        <v>39.072227475682865</v>
      </c>
      <c r="H30" s="1312">
        <v>0.32255780493851255</v>
      </c>
      <c r="I30" s="672"/>
      <c r="J30" s="1311">
        <v>59.364827492178293</v>
      </c>
      <c r="K30" s="1312">
        <v>0.36639248836605859</v>
      </c>
      <c r="L30" s="672"/>
      <c r="M30" s="672"/>
      <c r="N30" s="672"/>
      <c r="O30" s="672"/>
      <c r="P30" s="672"/>
      <c r="Q30" s="672"/>
      <c r="R30" s="672"/>
    </row>
    <row r="31" spans="1:18" x14ac:dyDescent="0.25">
      <c r="A31" s="1072"/>
      <c r="B31" s="1072"/>
      <c r="C31" s="1072"/>
      <c r="D31" s="1072"/>
      <c r="E31" s="1072"/>
      <c r="F31" s="1072"/>
      <c r="G31" s="1072"/>
      <c r="H31" s="1072"/>
      <c r="I31" s="1072"/>
      <c r="J31" s="1072"/>
      <c r="K31" s="1072"/>
      <c r="L31" s="1072"/>
      <c r="M31" s="1072"/>
      <c r="N31" s="1072"/>
      <c r="O31" s="1072"/>
      <c r="P31" s="1072"/>
      <c r="Q31" s="1072"/>
      <c r="R31" s="1072"/>
    </row>
    <row r="32" spans="1:18" ht="12.75" customHeight="1" x14ac:dyDescent="0.25">
      <c r="B32" s="1082" t="s">
        <v>189</v>
      </c>
      <c r="C32" s="1083"/>
      <c r="D32" s="1082"/>
      <c r="E32" s="1082"/>
      <c r="F32" s="1083"/>
      <c r="G32" s="1082"/>
      <c r="H32" s="1082"/>
      <c r="I32" s="1083"/>
      <c r="J32" s="1082"/>
      <c r="K32" s="1082"/>
      <c r="L32" s="1083"/>
      <c r="M32" s="1083"/>
      <c r="N32" s="1083"/>
      <c r="O32" s="1083"/>
      <c r="P32" s="1083"/>
      <c r="Q32" s="1083"/>
      <c r="R32" s="1083"/>
    </row>
    <row r="33" spans="2:11" ht="45.6" customHeight="1" x14ac:dyDescent="0.25">
      <c r="B33" s="1645" t="s">
        <v>288</v>
      </c>
      <c r="C33" s="1645"/>
      <c r="D33" s="1645"/>
      <c r="E33" s="1645"/>
      <c r="F33" s="1645"/>
      <c r="G33" s="1645"/>
      <c r="H33" s="1645"/>
      <c r="I33" s="1645"/>
      <c r="J33" s="1645"/>
      <c r="K33" s="1645"/>
    </row>
  </sheetData>
  <mergeCells count="7">
    <mergeCell ref="B33:K33"/>
    <mergeCell ref="B6:L6"/>
    <mergeCell ref="B9:B10"/>
    <mergeCell ref="D9:E9"/>
    <mergeCell ref="G9:H9"/>
    <mergeCell ref="J9:K9"/>
    <mergeCell ref="B7:L7"/>
  </mergeCells>
  <conditionalFormatting sqref="D12:D29">
    <cfRule type="colorScale" priority="3">
      <colorScale>
        <cfvo type="num" val="0"/>
        <cfvo type="num" val="20"/>
        <color rgb="FFFCFCFF"/>
        <color theme="4"/>
      </colorScale>
    </cfRule>
  </conditionalFormatting>
  <conditionalFormatting sqref="G12:G29">
    <cfRule type="colorScale" priority="2">
      <colorScale>
        <cfvo type="num" val="21"/>
        <cfvo type="num" val="45"/>
        <color rgb="FFFCFCFF"/>
        <color theme="4"/>
      </colorScale>
    </cfRule>
  </conditionalFormatting>
  <conditionalFormatting sqref="J12:J29">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Hoja72">
    <pageSetUpPr fitToPage="1"/>
  </sheetPr>
  <dimension ref="A1:U33"/>
  <sheetViews>
    <sheetView zoomScaleNormal="100" workbookViewId="0">
      <selection activeCell="D30" sqref="D30:K30"/>
    </sheetView>
  </sheetViews>
  <sheetFormatPr baseColWidth="10" defaultColWidth="11.42578125" defaultRowHeight="15" x14ac:dyDescent="0.25"/>
  <cols>
    <col min="1" max="1" width="5.85546875" style="666" customWidth="1"/>
    <col min="2" max="2" width="28.85546875" style="666" customWidth="1"/>
    <col min="3" max="3" width="1.42578125" style="666" customWidth="1"/>
    <col min="4" max="4" width="10.85546875" style="666" bestFit="1" customWidth="1"/>
    <col min="5" max="5" width="12.5703125" style="666" customWidth="1"/>
    <col min="6" max="6" width="1.28515625" style="666" customWidth="1"/>
    <col min="7" max="7" width="10.85546875" style="666" bestFit="1" customWidth="1"/>
    <col min="8" max="8" width="12.85546875" style="666" customWidth="1"/>
    <col min="9" max="9" width="1.28515625" style="666" customWidth="1"/>
    <col min="10" max="10" width="10.85546875" style="666" bestFit="1" customWidth="1"/>
    <col min="11" max="11" width="12.85546875" style="666" customWidth="1"/>
    <col min="12" max="12" width="28.140625" style="666" customWidth="1"/>
    <col min="13" max="13" width="7" style="666" customWidth="1"/>
    <col min="14" max="14" width="10.85546875" style="666" customWidth="1"/>
    <col min="15" max="15" width="7" style="666" customWidth="1"/>
    <col min="16" max="16" width="10.85546875" style="666" customWidth="1"/>
    <col min="17" max="17" width="7" style="666" customWidth="1"/>
    <col min="18" max="18" width="10.85546875" style="666" customWidth="1"/>
    <col min="19" max="19" width="11.42578125" style="666"/>
    <col min="20" max="20" width="25.140625" style="666" bestFit="1" customWidth="1"/>
    <col min="21" max="21" width="6.7109375" style="666" customWidth="1"/>
    <col min="22" max="22" width="10.7109375" style="666" customWidth="1"/>
    <col min="23" max="23" width="6.7109375" style="666" customWidth="1"/>
    <col min="24" max="24" width="10.7109375" style="666" customWidth="1"/>
    <col min="25" max="25" width="6.7109375" style="666" customWidth="1"/>
    <col min="26" max="26" width="10.7109375" style="666" customWidth="1"/>
    <col min="27" max="16384" width="11.42578125" style="666"/>
  </cols>
  <sheetData>
    <row r="1" spans="1:21" s="700" customFormat="1" x14ac:dyDescent="0.25">
      <c r="A1" s="700" t="s">
        <v>96</v>
      </c>
      <c r="B1" s="700" t="s">
        <v>67</v>
      </c>
      <c r="C1" s="700" t="s">
        <v>67</v>
      </c>
      <c r="F1" s="700" t="s">
        <v>67</v>
      </c>
      <c r="I1" s="700" t="s">
        <v>67</v>
      </c>
      <c r="L1" s="700" t="s">
        <v>96</v>
      </c>
      <c r="M1" s="700" t="s">
        <v>67</v>
      </c>
      <c r="T1" s="700" t="s">
        <v>81</v>
      </c>
    </row>
    <row r="2" spans="1:21" s="700" customFormat="1" x14ac:dyDescent="0.25"/>
    <row r="3" spans="1:21" s="700" customFormat="1" x14ac:dyDescent="0.25"/>
    <row r="4" spans="1:21" s="700" customFormat="1" x14ac:dyDescent="0.25"/>
    <row r="5" spans="1:21" s="700" customFormat="1" ht="16.5" customHeight="1" x14ac:dyDescent="0.25"/>
    <row r="6" spans="1:21" s="621" customFormat="1" ht="42.75" customHeight="1" x14ac:dyDescent="0.2">
      <c r="A6" s="1017"/>
      <c r="B6" s="1494" t="s">
        <v>448</v>
      </c>
      <c r="C6" s="1494"/>
      <c r="D6" s="1494"/>
      <c r="E6" s="1494"/>
      <c r="F6" s="1494"/>
      <c r="G6" s="1494"/>
      <c r="H6" s="1494"/>
      <c r="I6" s="1494"/>
      <c r="J6" s="1494"/>
      <c r="K6" s="1494"/>
      <c r="L6" s="1494"/>
      <c r="M6" s="1018"/>
      <c r="N6" s="1018"/>
      <c r="O6" s="1018"/>
      <c r="P6" s="1069"/>
      <c r="Q6" s="1069"/>
      <c r="R6" s="1069"/>
      <c r="S6" s="1069"/>
      <c r="T6" s="1069"/>
      <c r="U6" s="1069"/>
    </row>
    <row r="7" spans="1:21" s="621" customFormat="1" ht="15.75" customHeight="1" x14ac:dyDescent="0.2">
      <c r="A7" s="1017"/>
      <c r="B7" s="1633" t="str">
        <f>porsaad!$B$6</f>
        <v>Situación a 31 de julio de 2024</v>
      </c>
      <c r="C7" s="1633"/>
      <c r="D7" s="1633"/>
      <c r="E7" s="1633"/>
      <c r="F7" s="1633"/>
      <c r="G7" s="1633"/>
      <c r="H7" s="1633"/>
      <c r="I7" s="1633"/>
      <c r="J7" s="1633"/>
      <c r="K7" s="1633"/>
      <c r="L7" s="1633"/>
      <c r="M7" s="1070"/>
      <c r="N7" s="1070"/>
      <c r="O7" s="1070"/>
      <c r="P7" s="1071"/>
      <c r="Q7" s="1071"/>
      <c r="R7" s="1071"/>
      <c r="S7" s="1071"/>
      <c r="T7" s="1071"/>
      <c r="U7" s="1071"/>
    </row>
    <row r="8" spans="1:21" s="700" customFormat="1" ht="6" customHeight="1" x14ac:dyDescent="0.25">
      <c r="A8" s="1020"/>
      <c r="B8" s="1020"/>
      <c r="C8" s="1020"/>
      <c r="D8" s="1020"/>
      <c r="E8" s="1020"/>
      <c r="F8" s="1020"/>
      <c r="G8" s="1020"/>
      <c r="H8" s="1020"/>
      <c r="I8" s="1020"/>
      <c r="J8" s="1020"/>
      <c r="K8" s="1020"/>
      <c r="L8" s="1020"/>
      <c r="M8" s="1020"/>
      <c r="N8" s="1020"/>
      <c r="O8" s="1020"/>
    </row>
    <row r="9" spans="1:21" x14ac:dyDescent="0.25">
      <c r="B9" s="1646" t="s">
        <v>12</v>
      </c>
      <c r="C9" s="1072"/>
      <c r="D9" s="1648" t="s">
        <v>48</v>
      </c>
      <c r="E9" s="1648"/>
      <c r="F9" s="1072"/>
      <c r="G9" s="1649" t="s">
        <v>33</v>
      </c>
      <c r="H9" s="1650"/>
      <c r="I9" s="1072"/>
      <c r="J9" s="1651" t="s">
        <v>32</v>
      </c>
      <c r="K9" s="1652"/>
      <c r="L9" s="1072"/>
      <c r="M9" s="1072"/>
      <c r="N9" s="1072"/>
      <c r="O9" s="1072"/>
      <c r="P9" s="1072"/>
      <c r="Q9" s="1072"/>
      <c r="R9" s="1072"/>
    </row>
    <row r="10" spans="1:21" ht="46.5" customHeight="1" x14ac:dyDescent="0.25">
      <c r="B10" s="1647"/>
      <c r="C10" s="1072"/>
      <c r="D10" s="1068" t="s">
        <v>131</v>
      </c>
      <c r="E10" s="862" t="s">
        <v>157</v>
      </c>
      <c r="F10" s="1072"/>
      <c r="G10" s="1068" t="s">
        <v>131</v>
      </c>
      <c r="H10" s="820" t="s">
        <v>157</v>
      </c>
      <c r="I10" s="1072"/>
      <c r="J10" s="820" t="s">
        <v>131</v>
      </c>
      <c r="K10" s="821" t="s">
        <v>157</v>
      </c>
      <c r="L10" s="1072"/>
      <c r="M10" s="1072"/>
      <c r="N10" s="1072"/>
      <c r="O10" s="1072"/>
      <c r="P10" s="1072"/>
      <c r="Q10" s="1072"/>
      <c r="R10" s="1072"/>
    </row>
    <row r="11" spans="1:21" ht="6.75" customHeight="1" x14ac:dyDescent="0.25">
      <c r="B11" s="1072"/>
      <c r="C11" s="1072"/>
      <c r="D11" s="1072"/>
      <c r="E11" s="1072"/>
      <c r="F11" s="1072"/>
      <c r="G11" s="1072"/>
      <c r="H11" s="1072"/>
      <c r="I11" s="1072"/>
      <c r="J11" s="1072"/>
      <c r="K11" s="1072"/>
      <c r="L11" s="1072"/>
      <c r="M11" s="1072"/>
      <c r="N11" s="1072"/>
      <c r="O11" s="1072"/>
      <c r="P11" s="1072"/>
      <c r="Q11" s="1072"/>
      <c r="R11" s="1072"/>
    </row>
    <row r="12" spans="1:21" ht="15" customHeight="1" x14ac:dyDescent="0.25">
      <c r="B12" s="1073" t="s">
        <v>8</v>
      </c>
      <c r="C12" s="1072"/>
      <c r="D12" s="1074" t="s">
        <v>364</v>
      </c>
      <c r="E12" s="1075" t="s">
        <v>364</v>
      </c>
      <c r="F12" s="1072"/>
      <c r="G12" s="1074" t="s">
        <v>364</v>
      </c>
      <c r="H12" s="1075" t="s">
        <v>364</v>
      </c>
      <c r="I12" s="1072"/>
      <c r="J12" s="1074" t="s">
        <v>364</v>
      </c>
      <c r="K12" s="1075" t="s">
        <v>364</v>
      </c>
      <c r="L12" s="1072"/>
      <c r="M12" s="1072"/>
      <c r="N12" s="1072"/>
      <c r="O12" s="1072"/>
      <c r="P12" s="1072"/>
      <c r="Q12" s="1072"/>
      <c r="R12" s="1072"/>
    </row>
    <row r="13" spans="1:21" ht="15" customHeight="1" x14ac:dyDescent="0.25">
      <c r="B13" s="1076" t="s">
        <v>7</v>
      </c>
      <c r="C13" s="1072"/>
      <c r="D13" s="1077" t="s">
        <v>364</v>
      </c>
      <c r="E13" s="1078" t="s">
        <v>364</v>
      </c>
      <c r="F13" s="1072"/>
      <c r="G13" s="1077">
        <v>16</v>
      </c>
      <c r="H13" s="1078" t="s">
        <v>364</v>
      </c>
      <c r="I13" s="1072"/>
      <c r="J13" s="1077">
        <v>46</v>
      </c>
      <c r="K13" s="1078" t="s">
        <v>364</v>
      </c>
      <c r="L13" s="1072"/>
      <c r="M13" s="1072"/>
      <c r="N13" s="1072"/>
      <c r="O13" s="1072"/>
      <c r="P13" s="1072"/>
      <c r="Q13" s="1072"/>
      <c r="R13" s="1072"/>
    </row>
    <row r="14" spans="1:21" ht="15" customHeight="1" x14ac:dyDescent="0.25">
      <c r="B14" s="1076" t="s">
        <v>37</v>
      </c>
      <c r="C14" s="1072"/>
      <c r="D14" s="1077">
        <v>20.142857142857142</v>
      </c>
      <c r="E14" s="1078">
        <v>6.8886515090304162E-2</v>
      </c>
      <c r="F14" s="1072"/>
      <c r="G14" s="1077">
        <v>45</v>
      </c>
      <c r="H14" s="1078">
        <v>0</v>
      </c>
      <c r="I14" s="1072"/>
      <c r="J14" s="1077">
        <v>70</v>
      </c>
      <c r="K14" s="1078">
        <v>0</v>
      </c>
      <c r="L14" s="1072"/>
      <c r="M14" s="1072"/>
      <c r="N14" s="1072"/>
      <c r="O14" s="1072"/>
      <c r="P14" s="1072"/>
      <c r="Q14" s="1072"/>
      <c r="R14" s="1072"/>
    </row>
    <row r="15" spans="1:21" ht="15" customHeight="1" x14ac:dyDescent="0.25">
      <c r="B15" s="1076" t="s">
        <v>38</v>
      </c>
      <c r="C15" s="1072"/>
      <c r="D15" s="1077" t="s">
        <v>364</v>
      </c>
      <c r="E15" s="1078" t="s">
        <v>364</v>
      </c>
      <c r="F15" s="1072"/>
      <c r="G15" s="1077" t="s">
        <v>364</v>
      </c>
      <c r="H15" s="1078" t="s">
        <v>364</v>
      </c>
      <c r="I15" s="1072"/>
      <c r="J15" s="1077" t="s">
        <v>364</v>
      </c>
      <c r="K15" s="1078" t="s">
        <v>364</v>
      </c>
      <c r="L15" s="1072"/>
      <c r="M15" s="1072"/>
      <c r="N15" s="1072"/>
      <c r="O15" s="1072"/>
      <c r="P15" s="1072"/>
      <c r="Q15" s="1072"/>
      <c r="R15" s="1072"/>
    </row>
    <row r="16" spans="1:21" ht="15" customHeight="1" x14ac:dyDescent="0.25">
      <c r="B16" s="1076" t="s">
        <v>6</v>
      </c>
      <c r="C16" s="1072"/>
      <c r="D16" s="1077">
        <v>20.285443836769037</v>
      </c>
      <c r="E16" s="1078">
        <v>8.6077676874317777E-2</v>
      </c>
      <c r="F16" s="1072"/>
      <c r="G16" s="1077">
        <v>40.027724968314324</v>
      </c>
      <c r="H16" s="1078">
        <v>0.25033738306038161</v>
      </c>
      <c r="I16" s="1072"/>
      <c r="J16" s="1077">
        <v>61.478024691358023</v>
      </c>
      <c r="K16" s="1078">
        <v>0.32115467106172285</v>
      </c>
      <c r="L16" s="1072"/>
      <c r="M16" s="1072"/>
      <c r="N16" s="1072"/>
      <c r="O16" s="1072"/>
      <c r="P16" s="1072"/>
      <c r="Q16" s="1072"/>
      <c r="R16" s="1072"/>
    </row>
    <row r="17" spans="1:18" ht="15" customHeight="1" x14ac:dyDescent="0.25">
      <c r="B17" s="1076" t="s">
        <v>5</v>
      </c>
      <c r="C17" s="1072"/>
      <c r="D17" s="1077" t="s">
        <v>364</v>
      </c>
      <c r="E17" s="1078" t="s">
        <v>364</v>
      </c>
      <c r="F17" s="1072"/>
      <c r="G17" s="1077" t="s">
        <v>364</v>
      </c>
      <c r="H17" s="1078" t="s">
        <v>364</v>
      </c>
      <c r="I17" s="1072"/>
      <c r="J17" s="1077" t="s">
        <v>364</v>
      </c>
      <c r="K17" s="1078" t="s">
        <v>364</v>
      </c>
      <c r="L17" s="1072"/>
      <c r="M17" s="1072"/>
      <c r="N17" s="1072"/>
      <c r="O17" s="1072"/>
      <c r="P17" s="1072"/>
      <c r="Q17" s="1072"/>
      <c r="R17" s="1072"/>
    </row>
    <row r="18" spans="1:18" ht="15" customHeight="1" x14ac:dyDescent="0.25">
      <c r="B18" s="1076" t="s">
        <v>4</v>
      </c>
      <c r="C18" s="1072"/>
      <c r="D18" s="1077">
        <v>22.144919299840872</v>
      </c>
      <c r="E18" s="1078">
        <v>0.1387620945380332</v>
      </c>
      <c r="F18" s="1072"/>
      <c r="G18" s="1077">
        <v>46.357813362782991</v>
      </c>
      <c r="H18" s="1078">
        <v>0.12369643304164316</v>
      </c>
      <c r="I18" s="1072"/>
      <c r="J18" s="1077">
        <v>72.334521384928721</v>
      </c>
      <c r="K18" s="1078">
        <v>0.12427010525840902</v>
      </c>
      <c r="L18" s="1072"/>
      <c r="M18" s="1072"/>
      <c r="N18" s="1072"/>
      <c r="O18" s="1072"/>
      <c r="P18" s="1072"/>
      <c r="Q18" s="1072"/>
      <c r="R18" s="1072"/>
    </row>
    <row r="19" spans="1:18" ht="15" customHeight="1" x14ac:dyDescent="0.25">
      <c r="B19" s="1076" t="s">
        <v>40</v>
      </c>
      <c r="C19" s="1072"/>
      <c r="D19" s="1077">
        <v>19.029363784665581</v>
      </c>
      <c r="E19" s="1078">
        <v>0.30779590381035771</v>
      </c>
      <c r="F19" s="1072"/>
      <c r="G19" s="1077">
        <v>34.632352941176471</v>
      </c>
      <c r="H19" s="1078">
        <v>0.40119521869885655</v>
      </c>
      <c r="I19" s="1072"/>
      <c r="J19" s="1077">
        <v>53.994475138121544</v>
      </c>
      <c r="K19" s="1078">
        <v>0.41366171107077943</v>
      </c>
      <c r="L19" s="1072"/>
      <c r="M19" s="1072"/>
      <c r="N19" s="1072"/>
      <c r="O19" s="1072"/>
      <c r="P19" s="1072"/>
      <c r="Q19" s="1072"/>
      <c r="R19" s="1072"/>
    </row>
    <row r="20" spans="1:18" ht="15" customHeight="1" x14ac:dyDescent="0.25">
      <c r="B20" s="1076" t="s">
        <v>41</v>
      </c>
      <c r="C20" s="1072"/>
      <c r="D20" s="1077">
        <v>16.468075190306042</v>
      </c>
      <c r="E20" s="1078">
        <v>0.32188951017600503</v>
      </c>
      <c r="F20" s="1072"/>
      <c r="G20" s="1077">
        <v>35.311783107403542</v>
      </c>
      <c r="H20" s="1078">
        <v>0.3451140882586447</v>
      </c>
      <c r="I20" s="1072"/>
      <c r="J20" s="1077">
        <v>65.721170395869194</v>
      </c>
      <c r="K20" s="1078">
        <v>0.19474132795834193</v>
      </c>
      <c r="L20" s="1072"/>
      <c r="M20" s="1072"/>
      <c r="N20" s="1072"/>
      <c r="O20" s="1072"/>
      <c r="P20" s="1072"/>
      <c r="Q20" s="1072"/>
      <c r="R20" s="1072"/>
    </row>
    <row r="21" spans="1:18" ht="15" customHeight="1" x14ac:dyDescent="0.25">
      <c r="B21" s="1076" t="s">
        <v>3</v>
      </c>
      <c r="C21" s="1072"/>
      <c r="D21" s="1077">
        <v>20.23713751169317</v>
      </c>
      <c r="E21" s="1078">
        <v>0.11488785724525108</v>
      </c>
      <c r="F21" s="1072"/>
      <c r="G21" s="1077">
        <v>32.133683158420787</v>
      </c>
      <c r="H21" s="1078">
        <v>0.15184967902885854</v>
      </c>
      <c r="I21" s="1072"/>
      <c r="J21" s="1077">
        <v>56.304050756466566</v>
      </c>
      <c r="K21" s="1078">
        <v>0.12555013681787752</v>
      </c>
      <c r="L21" s="1072"/>
      <c r="M21" s="1072"/>
      <c r="N21" s="1072"/>
      <c r="O21" s="1072"/>
      <c r="P21" s="1072"/>
      <c r="Q21" s="1072"/>
      <c r="R21" s="1072"/>
    </row>
    <row r="22" spans="1:18" ht="15" customHeight="1" x14ac:dyDescent="0.25">
      <c r="B22" s="1076" t="s">
        <v>2</v>
      </c>
      <c r="C22" s="1072"/>
      <c r="D22" s="1077">
        <v>20.636561322122354</v>
      </c>
      <c r="E22" s="1078">
        <v>0.18467938857191732</v>
      </c>
      <c r="F22" s="1072"/>
      <c r="G22" s="1077">
        <v>43.524858115777526</v>
      </c>
      <c r="H22" s="1078">
        <v>0.16212238198962051</v>
      </c>
      <c r="I22" s="1072"/>
      <c r="J22" s="1077">
        <v>68.422270203578037</v>
      </c>
      <c r="K22" s="1078">
        <v>0.13267009719530118</v>
      </c>
      <c r="L22" s="1072"/>
      <c r="M22" s="1072"/>
      <c r="N22" s="1072"/>
      <c r="O22" s="1072"/>
      <c r="P22" s="1072"/>
      <c r="Q22" s="1072"/>
      <c r="R22" s="1072"/>
    </row>
    <row r="23" spans="1:18" ht="15" customHeight="1" x14ac:dyDescent="0.25">
      <c r="B23" s="1076" t="s">
        <v>35</v>
      </c>
      <c r="C23" s="1072"/>
      <c r="D23" s="1077">
        <v>23.190615835777127</v>
      </c>
      <c r="E23" s="1078">
        <v>0.28440381803317438</v>
      </c>
      <c r="F23" s="1072"/>
      <c r="G23" s="1077">
        <v>49.004932182490755</v>
      </c>
      <c r="H23" s="1078">
        <v>0.17329696900789579</v>
      </c>
      <c r="I23" s="1072"/>
      <c r="J23" s="1077">
        <v>73.827014218009481</v>
      </c>
      <c r="K23" s="1078">
        <v>0.13565170200749571</v>
      </c>
      <c r="L23" s="1072"/>
      <c r="M23" s="1072"/>
      <c r="N23" s="1072"/>
      <c r="O23" s="1072"/>
      <c r="P23" s="1072"/>
      <c r="Q23" s="1072"/>
      <c r="R23" s="1072"/>
    </row>
    <row r="24" spans="1:18" ht="15" customHeight="1" x14ac:dyDescent="0.25">
      <c r="B24" s="1076" t="s">
        <v>42</v>
      </c>
      <c r="C24" s="1072"/>
      <c r="D24" s="1077">
        <v>25.621448212648946</v>
      </c>
      <c r="E24" s="1078">
        <v>0.31182333893068853</v>
      </c>
      <c r="F24" s="1072"/>
      <c r="G24" s="1077">
        <v>54.612449799196789</v>
      </c>
      <c r="H24" s="1078">
        <v>0.17524383524440806</v>
      </c>
      <c r="I24" s="1072"/>
      <c r="J24" s="1077">
        <v>80.906474820143885</v>
      </c>
      <c r="K24" s="1078">
        <v>0.14766206819450822</v>
      </c>
      <c r="L24" s="1072"/>
      <c r="M24" s="1072"/>
      <c r="N24" s="1072"/>
      <c r="O24" s="1072"/>
      <c r="P24" s="1072"/>
      <c r="Q24" s="1072"/>
      <c r="R24" s="1072"/>
    </row>
    <row r="25" spans="1:18" ht="15" customHeight="1" x14ac:dyDescent="0.25">
      <c r="B25" s="1076" t="s">
        <v>43</v>
      </c>
      <c r="C25" s="1072"/>
      <c r="D25" s="1077">
        <v>23.5</v>
      </c>
      <c r="E25" s="1078">
        <v>0.21062755184280138</v>
      </c>
      <c r="F25" s="1072"/>
      <c r="G25" s="1077" t="s">
        <v>364</v>
      </c>
      <c r="H25" s="1078" t="s">
        <v>364</v>
      </c>
      <c r="I25" s="1072"/>
      <c r="J25" s="1077">
        <v>65</v>
      </c>
      <c r="K25" s="1078">
        <v>0.10878565864408424</v>
      </c>
      <c r="L25" s="1072"/>
      <c r="M25" s="1072"/>
      <c r="N25" s="1072"/>
      <c r="O25" s="1072"/>
      <c r="P25" s="1072"/>
      <c r="Q25" s="1072"/>
      <c r="R25" s="1072"/>
    </row>
    <row r="26" spans="1:18" ht="15" customHeight="1" x14ac:dyDescent="0.25">
      <c r="B26" s="1076" t="s">
        <v>44</v>
      </c>
      <c r="C26" s="1072"/>
      <c r="D26" s="1077">
        <v>111.63061224489796</v>
      </c>
      <c r="E26" s="1078">
        <v>0.3960333164870366</v>
      </c>
      <c r="F26" s="1072"/>
      <c r="G26" s="1077">
        <v>130.00155763239874</v>
      </c>
      <c r="H26" s="1078">
        <v>0.28730867984939923</v>
      </c>
      <c r="I26" s="1072"/>
      <c r="J26" s="1077">
        <v>129.43150684931507</v>
      </c>
      <c r="K26" s="1078">
        <v>0.2892557830986629</v>
      </c>
      <c r="L26" s="1072"/>
      <c r="M26" s="1072"/>
      <c r="N26" s="1072"/>
      <c r="O26" s="1072"/>
      <c r="P26" s="1072"/>
      <c r="Q26" s="1072"/>
      <c r="R26" s="1072"/>
    </row>
    <row r="27" spans="1:18" ht="15" customHeight="1" x14ac:dyDescent="0.25">
      <c r="B27" s="1076" t="s">
        <v>45</v>
      </c>
      <c r="C27" s="1072"/>
      <c r="D27" s="1077" t="s">
        <v>364</v>
      </c>
      <c r="E27" s="1078" t="s">
        <v>364</v>
      </c>
      <c r="F27" s="1072"/>
      <c r="G27" s="1077" t="s">
        <v>364</v>
      </c>
      <c r="H27" s="1078" t="s">
        <v>364</v>
      </c>
      <c r="I27" s="1072"/>
      <c r="J27" s="1077" t="s">
        <v>364</v>
      </c>
      <c r="K27" s="1078" t="s">
        <v>364</v>
      </c>
      <c r="L27" s="1072"/>
      <c r="M27" s="1072"/>
      <c r="N27" s="1072"/>
      <c r="O27" s="1072"/>
      <c r="P27" s="1072"/>
      <c r="Q27" s="1072"/>
      <c r="R27" s="1072"/>
    </row>
    <row r="28" spans="1:18" ht="15" customHeight="1" x14ac:dyDescent="0.25">
      <c r="B28" s="1076" t="s">
        <v>46</v>
      </c>
      <c r="C28" s="1072"/>
      <c r="D28" s="1077" t="s">
        <v>364</v>
      </c>
      <c r="E28" s="1078" t="s">
        <v>364</v>
      </c>
      <c r="F28" s="1072"/>
      <c r="G28" s="1077" t="s">
        <v>364</v>
      </c>
      <c r="H28" s="1078" t="s">
        <v>364</v>
      </c>
      <c r="I28" s="1072"/>
      <c r="J28" s="1077" t="s">
        <v>364</v>
      </c>
      <c r="K28" s="1078" t="s">
        <v>364</v>
      </c>
      <c r="L28" s="1072"/>
      <c r="M28" s="1072"/>
      <c r="N28" s="1072"/>
      <c r="O28" s="1072"/>
      <c r="P28" s="1072"/>
      <c r="Q28" s="1072"/>
      <c r="R28" s="1072"/>
    </row>
    <row r="29" spans="1:18" ht="15" customHeight="1" x14ac:dyDescent="0.25">
      <c r="B29" s="1079" t="s">
        <v>1</v>
      </c>
      <c r="C29" s="1072"/>
      <c r="D29" s="1080">
        <v>20</v>
      </c>
      <c r="E29" s="1081">
        <v>0</v>
      </c>
      <c r="F29" s="1072"/>
      <c r="G29" s="1080">
        <v>45</v>
      </c>
      <c r="H29" s="1081">
        <v>0</v>
      </c>
      <c r="I29" s="1072"/>
      <c r="J29" s="1080" t="s">
        <v>364</v>
      </c>
      <c r="K29" s="1081" t="s">
        <v>364</v>
      </c>
      <c r="L29" s="1072"/>
      <c r="M29" s="1072"/>
      <c r="N29" s="1072"/>
      <c r="O29" s="1072"/>
      <c r="P29" s="1072"/>
      <c r="Q29" s="1072"/>
      <c r="R29" s="1072"/>
    </row>
    <row r="30" spans="1:18" ht="15" customHeight="1" x14ac:dyDescent="0.25">
      <c r="B30" s="1310" t="s">
        <v>0</v>
      </c>
      <c r="C30" s="672"/>
      <c r="D30" s="1311">
        <v>21.589307249095537</v>
      </c>
      <c r="E30" s="1312">
        <v>0.5740152543120014</v>
      </c>
      <c r="F30" s="672"/>
      <c r="G30" s="1311">
        <v>43.855116489254868</v>
      </c>
      <c r="H30" s="1312">
        <v>0.45172315682235936</v>
      </c>
      <c r="I30" s="672"/>
      <c r="J30" s="1311">
        <v>69.184419193983487</v>
      </c>
      <c r="K30" s="1312">
        <v>0.28141726570739217</v>
      </c>
      <c r="L30" s="672"/>
      <c r="M30" s="672"/>
      <c r="N30" s="672"/>
      <c r="O30" s="672"/>
      <c r="P30" s="672"/>
      <c r="Q30" s="672"/>
      <c r="R30" s="672"/>
    </row>
    <row r="31" spans="1:18" x14ac:dyDescent="0.25">
      <c r="A31" s="1072"/>
      <c r="B31" s="1072"/>
      <c r="C31" s="1072"/>
      <c r="D31" s="1072"/>
      <c r="E31" s="1072"/>
      <c r="F31" s="1072"/>
      <c r="G31" s="1072"/>
      <c r="H31" s="1072"/>
      <c r="I31" s="1072"/>
      <c r="J31" s="1072"/>
      <c r="K31" s="1072"/>
      <c r="L31" s="1072"/>
      <c r="M31" s="1072"/>
      <c r="N31" s="1072"/>
      <c r="O31" s="1072"/>
      <c r="P31" s="1072"/>
      <c r="Q31" s="1072"/>
      <c r="R31" s="1072"/>
    </row>
    <row r="32" spans="1:18" ht="12.75" customHeight="1" x14ac:dyDescent="0.25">
      <c r="B32" s="1082" t="s">
        <v>189</v>
      </c>
      <c r="C32" s="1083"/>
      <c r="D32" s="1082"/>
      <c r="E32" s="1082"/>
      <c r="F32" s="1083"/>
      <c r="G32" s="1082"/>
      <c r="H32" s="1082"/>
      <c r="I32" s="1083"/>
      <c r="J32" s="1082"/>
      <c r="K32" s="1082"/>
      <c r="L32" s="1083"/>
      <c r="M32" s="1083"/>
      <c r="N32" s="1083"/>
      <c r="O32" s="1083"/>
      <c r="P32" s="1083"/>
      <c r="Q32" s="1083"/>
      <c r="R32" s="1083"/>
    </row>
    <row r="33" spans="2:11" ht="41.45" customHeight="1" x14ac:dyDescent="0.25">
      <c r="B33" s="1645" t="s">
        <v>288</v>
      </c>
      <c r="C33" s="1645"/>
      <c r="D33" s="1645"/>
      <c r="E33" s="1645"/>
      <c r="F33" s="1645"/>
      <c r="G33" s="1645"/>
      <c r="H33" s="1645"/>
      <c r="I33" s="1645"/>
      <c r="J33" s="1645"/>
      <c r="K33" s="1645"/>
    </row>
  </sheetData>
  <mergeCells count="7">
    <mergeCell ref="B33:K33"/>
    <mergeCell ref="B6:L6"/>
    <mergeCell ref="B9:B10"/>
    <mergeCell ref="D9:E9"/>
    <mergeCell ref="G9:H9"/>
    <mergeCell ref="J9:K9"/>
    <mergeCell ref="B7:L7"/>
  </mergeCells>
  <conditionalFormatting sqref="D12:D29">
    <cfRule type="colorScale" priority="3">
      <colorScale>
        <cfvo type="num" val="0"/>
        <cfvo type="num" val="20"/>
        <color rgb="FFFCFCFF"/>
        <color theme="4"/>
      </colorScale>
    </cfRule>
  </conditionalFormatting>
  <conditionalFormatting sqref="G12:G29">
    <cfRule type="colorScale" priority="2">
      <colorScale>
        <cfvo type="num" val="21"/>
        <cfvo type="num" val="45"/>
        <color rgb="FFFCFCFF"/>
        <color theme="4"/>
      </colorScale>
    </cfRule>
  </conditionalFormatting>
  <conditionalFormatting sqref="J12:J29">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Hoja73">
    <pageSetUpPr fitToPage="1"/>
  </sheetPr>
  <dimension ref="A1:X40"/>
  <sheetViews>
    <sheetView zoomScale="85" zoomScaleNormal="85" workbookViewId="0"/>
  </sheetViews>
  <sheetFormatPr baseColWidth="10" defaultColWidth="11.42578125" defaultRowHeight="15" x14ac:dyDescent="0.25"/>
  <cols>
    <col min="1" max="1" width="2" style="666" customWidth="1"/>
    <col min="2" max="2" width="13" style="666" customWidth="1"/>
    <col min="3" max="4" width="9.140625" style="666" customWidth="1"/>
    <col min="5" max="5" width="9.42578125" style="666" customWidth="1"/>
    <col min="6" max="6" width="7.42578125" style="666" customWidth="1"/>
    <col min="7" max="7" width="2.28515625" style="666" customWidth="1"/>
    <col min="8" max="8" width="12.5703125" style="666" customWidth="1"/>
    <col min="9" max="10" width="9.140625" style="666" customWidth="1"/>
    <col min="11" max="11" width="9.42578125" style="666" customWidth="1"/>
    <col min="12" max="12" width="7.42578125" style="666" customWidth="1"/>
    <col min="13" max="13" width="2.42578125" style="666" customWidth="1"/>
    <col min="14" max="14" width="13" style="666" customWidth="1"/>
    <col min="15" max="16" width="9.140625" style="666" customWidth="1"/>
    <col min="17" max="17" width="9.28515625" style="666" customWidth="1"/>
    <col min="18" max="18" width="7.42578125" style="666" customWidth="1"/>
    <col min="19" max="19" width="2.140625" style="666" customWidth="1"/>
    <col min="20" max="20" width="12.42578125" style="666" customWidth="1"/>
    <col min="21" max="22" width="9.140625" style="666" customWidth="1"/>
    <col min="23" max="23" width="9.28515625" style="666" customWidth="1"/>
    <col min="24" max="24" width="7.42578125" style="666" customWidth="1"/>
    <col min="25" max="16384" width="11.42578125" style="666"/>
  </cols>
  <sheetData>
    <row r="1" spans="1:24" s="1049" customFormat="1" x14ac:dyDescent="0.25">
      <c r="B1" s="1049" t="s">
        <v>79</v>
      </c>
      <c r="C1" s="1049" t="s">
        <v>66</v>
      </c>
      <c r="F1" s="1049" t="s">
        <v>65</v>
      </c>
      <c r="J1" s="1049" t="s">
        <v>79</v>
      </c>
      <c r="K1" s="1049" t="s">
        <v>67</v>
      </c>
    </row>
    <row r="2" spans="1:24" s="613" customFormat="1" ht="15" customHeight="1" x14ac:dyDescent="0.2"/>
    <row r="3" spans="1:24" s="619" customFormat="1" ht="38.25" customHeight="1" x14ac:dyDescent="0.25">
      <c r="B3" s="1478"/>
      <c r="C3" s="1478"/>
      <c r="D3" s="1478"/>
    </row>
    <row r="4" spans="1:24" s="621" customFormat="1" ht="23.25" customHeight="1" x14ac:dyDescent="0.2">
      <c r="B4" s="1480" t="s">
        <v>451</v>
      </c>
      <c r="C4" s="1480"/>
      <c r="D4" s="1480"/>
      <c r="E4" s="1480"/>
      <c r="F4" s="1480"/>
      <c r="G4" s="1480"/>
      <c r="H4" s="1480"/>
      <c r="I4" s="1480"/>
      <c r="J4" s="1480"/>
      <c r="K4" s="1480"/>
      <c r="L4" s="1480"/>
      <c r="M4" s="1480"/>
      <c r="N4" s="1480"/>
      <c r="O4" s="1480"/>
      <c r="P4" s="1480"/>
      <c r="Q4" s="1480"/>
      <c r="R4" s="1480"/>
      <c r="S4" s="1480"/>
      <c r="T4" s="1480"/>
      <c r="U4" s="1480"/>
      <c r="V4" s="1480"/>
      <c r="W4" s="1018"/>
      <c r="X4" s="1018"/>
    </row>
    <row r="5" spans="1:24" s="621" customFormat="1" ht="15.75" customHeight="1" x14ac:dyDescent="0.2">
      <c r="B5" s="1633" t="str">
        <f>porsaad!$B$6</f>
        <v>Situación a 31 de julio de 2024</v>
      </c>
      <c r="C5" s="1633"/>
      <c r="D5" s="1633"/>
      <c r="E5" s="1633"/>
      <c r="F5" s="1633"/>
      <c r="G5" s="1633"/>
      <c r="H5" s="1633"/>
      <c r="I5" s="1633"/>
      <c r="J5" s="1633"/>
      <c r="K5" s="1633"/>
      <c r="L5" s="1633"/>
      <c r="M5" s="1633"/>
      <c r="N5" s="1633"/>
      <c r="O5" s="1633"/>
      <c r="P5" s="1633"/>
      <c r="Q5" s="1633"/>
      <c r="R5" s="1633"/>
      <c r="S5" s="1633"/>
      <c r="T5" s="1633"/>
      <c r="U5" s="1633"/>
      <c r="V5" s="1633"/>
      <c r="W5" s="1070"/>
      <c r="X5" s="1070"/>
    </row>
    <row r="7" spans="1:24" ht="16.5" customHeight="1" x14ac:dyDescent="0.25">
      <c r="M7" s="1054"/>
      <c r="S7" s="1054"/>
    </row>
    <row r="8" spans="1:24" ht="16.5" customHeight="1" x14ac:dyDescent="0.25">
      <c r="M8" s="1054"/>
      <c r="S8" s="1054"/>
    </row>
    <row r="9" spans="1:24" ht="15" customHeight="1" x14ac:dyDescent="0.25">
      <c r="B9" s="1642" t="s">
        <v>125</v>
      </c>
      <c r="C9" s="1643"/>
      <c r="D9" s="1643"/>
      <c r="E9" s="1643"/>
      <c r="F9" s="1644"/>
      <c r="G9" s="1054"/>
      <c r="H9" s="1642" t="s">
        <v>127</v>
      </c>
      <c r="I9" s="1643"/>
      <c r="J9" s="1643"/>
      <c r="K9" s="1643"/>
      <c r="L9" s="1644"/>
      <c r="M9" s="113"/>
      <c r="S9" s="113"/>
    </row>
    <row r="10" spans="1:24" ht="15" customHeight="1" x14ac:dyDescent="0.25">
      <c r="B10" s="1065" t="s">
        <v>124</v>
      </c>
      <c r="C10" s="1088" t="s">
        <v>48</v>
      </c>
      <c r="D10" s="1089" t="s">
        <v>33</v>
      </c>
      <c r="E10" s="1089" t="s">
        <v>32</v>
      </c>
      <c r="F10" s="1067" t="s">
        <v>0</v>
      </c>
      <c r="G10" s="1054"/>
      <c r="H10" s="1065" t="s">
        <v>124</v>
      </c>
      <c r="I10" s="1090" t="s">
        <v>48</v>
      </c>
      <c r="J10" s="1089" t="s">
        <v>33</v>
      </c>
      <c r="K10" s="1089" t="s">
        <v>32</v>
      </c>
      <c r="L10" s="1067" t="s">
        <v>0</v>
      </c>
      <c r="M10" s="113"/>
      <c r="S10" s="113"/>
    </row>
    <row r="11" spans="1:24" ht="6" customHeight="1" x14ac:dyDescent="0.25">
      <c r="E11" s="1094"/>
      <c r="M11" s="113"/>
      <c r="S11" s="113"/>
    </row>
    <row r="12" spans="1:24" ht="15.75" customHeight="1" x14ac:dyDescent="0.25">
      <c r="A12" s="1091"/>
      <c r="B12" s="1092" t="s">
        <v>115</v>
      </c>
      <c r="C12" s="1093">
        <v>8.0006472433724976E-4</v>
      </c>
      <c r="D12" s="1093">
        <v>1.1304564163222193E-3</v>
      </c>
      <c r="E12" s="1059">
        <v>1.1441881372208488E-3</v>
      </c>
      <c r="F12" s="1095">
        <v>1.0109922429322451E-3</v>
      </c>
      <c r="G12" s="1054"/>
      <c r="H12" s="1092" t="s">
        <v>115</v>
      </c>
      <c r="I12" s="1093">
        <v>2.6014614617594096E-2</v>
      </c>
      <c r="J12" s="1093">
        <v>1.6318562843691389E-2</v>
      </c>
      <c r="K12" s="1093">
        <v>1.2274612714805722E-2</v>
      </c>
      <c r="L12" s="1097">
        <v>1.8004324364281489E-2</v>
      </c>
      <c r="M12" s="113"/>
      <c r="S12" s="113"/>
    </row>
    <row r="13" spans="1:24" ht="15.75" customHeight="1" x14ac:dyDescent="0.25">
      <c r="B13" s="1086" t="s">
        <v>116</v>
      </c>
      <c r="C13" s="1056">
        <v>6.6072760942458269E-4</v>
      </c>
      <c r="D13" s="1056">
        <v>3.9718738951861763E-4</v>
      </c>
      <c r="E13" s="1056">
        <v>2.7923639063127855E-4</v>
      </c>
      <c r="F13" s="1056">
        <v>4.6622617483982874E-4</v>
      </c>
      <c r="G13" s="1096"/>
      <c r="H13" s="1098" t="s">
        <v>116</v>
      </c>
      <c r="I13" s="1056">
        <v>6.77153870194812E-3</v>
      </c>
      <c r="J13" s="1056">
        <v>2.2710744223432893E-3</v>
      </c>
      <c r="K13" s="1056">
        <v>5.0791500888851271E-4</v>
      </c>
      <c r="L13" s="1099">
        <v>3.0908116499112951E-3</v>
      </c>
      <c r="M13" s="113"/>
      <c r="S13" s="113"/>
    </row>
    <row r="14" spans="1:24" ht="15.75" customHeight="1" x14ac:dyDescent="0.25">
      <c r="B14" s="1084" t="s">
        <v>117</v>
      </c>
      <c r="C14" s="1059">
        <v>7.3893618360136998E-3</v>
      </c>
      <c r="D14" s="1059">
        <v>4.2904967461186933E-3</v>
      </c>
      <c r="E14" s="1059">
        <v>1.6005012633744015E-3</v>
      </c>
      <c r="F14" s="1059">
        <v>4.7825781806150177E-3</v>
      </c>
      <c r="G14" s="1096"/>
      <c r="H14" s="1100" t="s">
        <v>117</v>
      </c>
      <c r="I14" s="1059">
        <v>1.8573363296771984E-2</v>
      </c>
      <c r="J14" s="1059">
        <v>9.9901756892966046E-3</v>
      </c>
      <c r="K14" s="1059">
        <v>7.9150088885126552E-3</v>
      </c>
      <c r="L14" s="1101">
        <v>1.1975162625665286E-2</v>
      </c>
      <c r="M14" s="113"/>
      <c r="S14" s="113"/>
    </row>
    <row r="15" spans="1:24" ht="15.75" customHeight="1" x14ac:dyDescent="0.25">
      <c r="B15" s="1086" t="s">
        <v>118</v>
      </c>
      <c r="C15" s="1056">
        <v>0.96760636815562606</v>
      </c>
      <c r="D15" s="1056">
        <v>0.14850880141066994</v>
      </c>
      <c r="E15" s="1056">
        <v>1.1114970475859673E-2</v>
      </c>
      <c r="F15" s="1056">
        <v>0.41932281901400686</v>
      </c>
      <c r="G15" s="1096"/>
      <c r="H15" s="1098" t="s">
        <v>118</v>
      </c>
      <c r="I15" s="1056">
        <v>0.27566859643117586</v>
      </c>
      <c r="J15" s="1056">
        <v>0.14093420263597739</v>
      </c>
      <c r="K15" s="1056">
        <v>1.7904004063320073E-2</v>
      </c>
      <c r="L15" s="1099">
        <v>0.14247301892371378</v>
      </c>
      <c r="M15" s="113"/>
      <c r="S15" s="113"/>
    </row>
    <row r="16" spans="1:24" ht="15.75" customHeight="1" x14ac:dyDescent="0.25">
      <c r="B16" s="1084" t="s">
        <v>119</v>
      </c>
      <c r="C16" s="1059">
        <v>2.6923526397641157E-3</v>
      </c>
      <c r="D16" s="1059">
        <v>0.3032765777286992</v>
      </c>
      <c r="E16" s="1059">
        <v>0.18711562429765238</v>
      </c>
      <c r="F16" s="1059">
        <v>0.16302375246899345</v>
      </c>
      <c r="G16" s="1096"/>
      <c r="H16" s="1100" t="s">
        <v>119</v>
      </c>
      <c r="I16" s="1059">
        <v>0.27431428869078622</v>
      </c>
      <c r="J16" s="1059">
        <v>0.10170075404774361</v>
      </c>
      <c r="K16" s="1059">
        <v>0.16847258669827025</v>
      </c>
      <c r="L16" s="1101">
        <v>0.17715109402720283</v>
      </c>
      <c r="M16" s="113"/>
      <c r="S16" s="113"/>
    </row>
    <row r="17" spans="2:19" ht="15.75" customHeight="1" x14ac:dyDescent="0.25">
      <c r="B17" s="1086" t="s">
        <v>120</v>
      </c>
      <c r="C17" s="1056">
        <v>2.6159419638442662E-3</v>
      </c>
      <c r="D17" s="1056">
        <v>0.52185185346840612</v>
      </c>
      <c r="E17" s="1056">
        <v>0.27377425440478381</v>
      </c>
      <c r="F17" s="1056">
        <v>0.26794135242354056</v>
      </c>
      <c r="G17" s="1096"/>
      <c r="H17" s="1098" t="s">
        <v>120</v>
      </c>
      <c r="I17" s="1056">
        <v>0.34522941377822097</v>
      </c>
      <c r="J17" s="1056">
        <v>0.1910254283782232</v>
      </c>
      <c r="K17" s="1056">
        <v>7.5947402579079545E-2</v>
      </c>
      <c r="L17" s="1099">
        <v>0.20121230041395624</v>
      </c>
      <c r="M17" s="113"/>
      <c r="S17" s="113"/>
    </row>
    <row r="18" spans="2:19" ht="15.75" customHeight="1" x14ac:dyDescent="0.25">
      <c r="B18" s="1084" t="s">
        <v>121</v>
      </c>
      <c r="C18" s="1059">
        <v>1.8068877482223283E-2</v>
      </c>
      <c r="D18" s="1059">
        <v>2.018672172003963E-2</v>
      </c>
      <c r="E18" s="1059">
        <v>0.49469791389984269</v>
      </c>
      <c r="F18" s="1059">
        <v>0.13582555454177822</v>
      </c>
      <c r="G18" s="1096"/>
      <c r="H18" s="1100" t="s">
        <v>121</v>
      </c>
      <c r="I18" s="1059">
        <v>4.0629232211688716E-2</v>
      </c>
      <c r="J18" s="1059">
        <v>0.22805159676946044</v>
      </c>
      <c r="K18" s="1059">
        <v>0.14670278506729875</v>
      </c>
      <c r="L18" s="1101">
        <v>0.14323070668243643</v>
      </c>
      <c r="M18" s="1054"/>
      <c r="S18" s="1054"/>
    </row>
    <row r="19" spans="2:19" ht="15.75" customHeight="1" x14ac:dyDescent="0.25">
      <c r="B19" s="1086" t="s">
        <v>122</v>
      </c>
      <c r="C19" s="1056">
        <v>8.9894912846881991E-5</v>
      </c>
      <c r="D19" s="1056">
        <v>3.055287611681674E-4</v>
      </c>
      <c r="E19" s="1056">
        <v>3.0205204693895621E-2</v>
      </c>
      <c r="F19" s="1087">
        <v>7.5615535525097675E-3</v>
      </c>
      <c r="G19" s="1054"/>
      <c r="H19" s="1098" t="s">
        <v>122</v>
      </c>
      <c r="I19" s="1056">
        <v>2.2472578988882771E-3</v>
      </c>
      <c r="J19" s="1056">
        <v>0.109904691427332</v>
      </c>
      <c r="K19" s="1056">
        <v>0.20821693614379638</v>
      </c>
      <c r="L19" s="1099">
        <v>0.10867737285629805</v>
      </c>
    </row>
    <row r="20" spans="2:19" x14ac:dyDescent="0.25">
      <c r="B20" s="1084" t="s">
        <v>123</v>
      </c>
      <c r="C20" s="1059">
        <v>7.6410675919849695E-5</v>
      </c>
      <c r="D20" s="1059">
        <v>5.2376359057400126E-5</v>
      </c>
      <c r="E20" s="1059">
        <v>6.8106436739336239E-5</v>
      </c>
      <c r="F20" s="1085">
        <v>6.5171400784062083E-5</v>
      </c>
      <c r="G20" s="1054"/>
      <c r="H20" s="1102" t="s">
        <v>123</v>
      </c>
      <c r="I20" s="1103">
        <v>1.0551694372925751E-2</v>
      </c>
      <c r="J20" s="1103">
        <v>0.19980351378593209</v>
      </c>
      <c r="K20" s="1103">
        <v>0.36205874883602812</v>
      </c>
      <c r="L20" s="1104">
        <v>0.19418520845653459</v>
      </c>
    </row>
    <row r="21" spans="2:19" x14ac:dyDescent="0.25">
      <c r="B21" s="1307" t="s">
        <v>0</v>
      </c>
      <c r="C21" s="1308">
        <v>1</v>
      </c>
      <c r="D21" s="1308">
        <v>1</v>
      </c>
      <c r="E21" s="1308">
        <v>1</v>
      </c>
      <c r="F21" s="1309">
        <v>1</v>
      </c>
      <c r="G21" s="113"/>
      <c r="H21" s="1061" t="s">
        <v>0</v>
      </c>
      <c r="I21" s="1313">
        <v>1</v>
      </c>
      <c r="J21" s="1313">
        <v>0.99999999999999989</v>
      </c>
      <c r="K21" s="1313">
        <v>1</v>
      </c>
      <c r="L21" s="1314">
        <v>1</v>
      </c>
    </row>
    <row r="23" spans="2:19" ht="15" customHeight="1" x14ac:dyDescent="0.25"/>
    <row r="24" spans="2:19" ht="15" customHeight="1" x14ac:dyDescent="0.25">
      <c r="H24" s="700"/>
      <c r="I24" s="700"/>
      <c r="J24" s="700"/>
      <c r="K24" s="700"/>
      <c r="L24" s="700"/>
    </row>
    <row r="25" spans="2:19" ht="15" customHeight="1" x14ac:dyDescent="0.25">
      <c r="B25" s="1642" t="s">
        <v>126</v>
      </c>
      <c r="C25" s="1643"/>
      <c r="D25" s="1643"/>
      <c r="E25" s="1643"/>
      <c r="F25" s="1644"/>
      <c r="H25" s="700" t="s">
        <v>128</v>
      </c>
      <c r="I25" s="700"/>
      <c r="J25" s="700"/>
      <c r="K25" s="700"/>
      <c r="L25" s="700"/>
    </row>
    <row r="26" spans="2:19" ht="15" customHeight="1" x14ac:dyDescent="0.25">
      <c r="B26" s="1065" t="s">
        <v>124</v>
      </c>
      <c r="C26" s="1090" t="s">
        <v>48</v>
      </c>
      <c r="D26" s="1089" t="s">
        <v>33</v>
      </c>
      <c r="E26" s="1089" t="s">
        <v>32</v>
      </c>
      <c r="F26" s="1067" t="s">
        <v>0</v>
      </c>
      <c r="H26" s="700" t="s">
        <v>124</v>
      </c>
      <c r="I26" s="700" t="s">
        <v>48</v>
      </c>
      <c r="J26" s="700" t="s">
        <v>33</v>
      </c>
      <c r="K26" s="700" t="s">
        <v>32</v>
      </c>
      <c r="L26" s="700" t="s">
        <v>0</v>
      </c>
    </row>
    <row r="27" spans="2:19" ht="7.5" customHeight="1" x14ac:dyDescent="0.25">
      <c r="H27" s="700" t="s">
        <v>115</v>
      </c>
      <c r="I27" s="700">
        <v>2.1696751643330573E-2</v>
      </c>
      <c r="J27" s="700">
        <v>1.1960742902215001E-2</v>
      </c>
      <c r="K27" s="700">
        <v>2.5850950174646139E-3</v>
      </c>
      <c r="L27" s="700">
        <v>1.1473116702382272E-2</v>
      </c>
    </row>
    <row r="28" spans="2:19" x14ac:dyDescent="0.25">
      <c r="B28" s="1092" t="s">
        <v>115</v>
      </c>
      <c r="C28" s="1093">
        <v>0</v>
      </c>
      <c r="D28" s="1093">
        <v>2.8097780275358248E-4</v>
      </c>
      <c r="E28" s="1093">
        <v>1.0067114093959733E-3</v>
      </c>
      <c r="F28" s="1097">
        <v>3.8891589693728729E-4</v>
      </c>
      <c r="H28" s="700" t="s">
        <v>116</v>
      </c>
      <c r="I28" s="700">
        <v>4.1526159907522044E-2</v>
      </c>
      <c r="J28" s="700">
        <v>1.7426048127443333E-2</v>
      </c>
      <c r="K28" s="700">
        <v>1.8549579022535165E-2</v>
      </c>
      <c r="L28" s="700">
        <v>2.4092829570375247E-2</v>
      </c>
    </row>
    <row r="29" spans="2:19" ht="15.75" customHeight="1" x14ac:dyDescent="0.25">
      <c r="B29" s="1098" t="s">
        <v>116</v>
      </c>
      <c r="C29" s="1056">
        <v>1.8686599038974907E-3</v>
      </c>
      <c r="D29" s="1056">
        <v>8.4293340826074739E-4</v>
      </c>
      <c r="E29" s="1056">
        <v>3.355704697986577E-4</v>
      </c>
      <c r="F29" s="1099">
        <v>1.0695187165775401E-3</v>
      </c>
      <c r="H29" s="700" t="s">
        <v>117</v>
      </c>
      <c r="I29" s="700">
        <v>8.3414844353851311E-2</v>
      </c>
      <c r="J29" s="702">
        <v>4.5334448232611665E-2</v>
      </c>
      <c r="K29" s="702">
        <v>2.9305124245091366E-2</v>
      </c>
      <c r="L29" s="700">
        <v>5.0112155350364729E-2</v>
      </c>
    </row>
    <row r="30" spans="2:19" ht="15.75" customHeight="1" x14ac:dyDescent="0.25">
      <c r="B30" s="1100" t="s">
        <v>117</v>
      </c>
      <c r="C30" s="1059">
        <v>5.0720768820074749E-3</v>
      </c>
      <c r="D30" s="1059">
        <v>1.4048890137679123E-3</v>
      </c>
      <c r="E30" s="1059">
        <v>1.0067114093959733E-3</v>
      </c>
      <c r="F30" s="1101">
        <v>2.6251823043266895E-3</v>
      </c>
      <c r="H30" s="700" t="s">
        <v>118</v>
      </c>
      <c r="I30" s="700">
        <v>0.68189497732511606</v>
      </c>
      <c r="J30" s="702">
        <v>0.12110306065712968</v>
      </c>
      <c r="K30" s="702">
        <v>9.1153660926316493E-2</v>
      </c>
      <c r="L30" s="700">
        <v>0.25812544942634419</v>
      </c>
    </row>
    <row r="31" spans="2:19" ht="15.75" customHeight="1" x14ac:dyDescent="0.25">
      <c r="B31" s="1098" t="s">
        <v>118</v>
      </c>
      <c r="C31" s="1056">
        <v>0.12680192205018687</v>
      </c>
      <c r="D31" s="1056">
        <v>5.8724360775498738E-2</v>
      </c>
      <c r="E31" s="1056">
        <v>1.3422818791946308E-3</v>
      </c>
      <c r="F31" s="1099">
        <v>6.6893534273213415E-2</v>
      </c>
      <c r="H31" s="700" t="s">
        <v>119</v>
      </c>
      <c r="I31" s="700">
        <v>0.10526891796685295</v>
      </c>
      <c r="J31" s="700">
        <v>0.48961462701877945</v>
      </c>
      <c r="K31" s="700">
        <v>0.10655352032371811</v>
      </c>
      <c r="L31" s="700">
        <v>0.26524293170866081</v>
      </c>
    </row>
    <row r="32" spans="2:19" ht="15.75" customHeight="1" x14ac:dyDescent="0.25">
      <c r="B32" s="1100" t="s">
        <v>119</v>
      </c>
      <c r="C32" s="1059">
        <v>0.18152696209289909</v>
      </c>
      <c r="D32" s="1059">
        <v>5.3666760325934253E-2</v>
      </c>
      <c r="E32" s="1059">
        <v>5.5033557046979868E-2</v>
      </c>
      <c r="F32" s="1101">
        <v>0.1006319883325231</v>
      </c>
      <c r="H32" s="700" t="s">
        <v>120</v>
      </c>
      <c r="I32" s="700">
        <v>5.922146145269739E-2</v>
      </c>
      <c r="J32" s="700">
        <v>0.21355206048041239</v>
      </c>
      <c r="K32" s="700">
        <v>0.38330814664740298</v>
      </c>
      <c r="L32" s="700">
        <v>0.22803490231573073</v>
      </c>
    </row>
    <row r="33" spans="2:12" ht="15.75" customHeight="1" x14ac:dyDescent="0.25">
      <c r="B33" s="1098" t="s">
        <v>120</v>
      </c>
      <c r="C33" s="1056">
        <v>0.59743726641751205</v>
      </c>
      <c r="D33" s="1056">
        <v>0.12531610002809779</v>
      </c>
      <c r="E33" s="1056">
        <v>3.8255033557046979E-2</v>
      </c>
      <c r="F33" s="1099">
        <v>0.27204666990763249</v>
      </c>
      <c r="H33" s="700" t="s">
        <v>121</v>
      </c>
      <c r="I33" s="700">
        <v>9.2341156111274509E-4</v>
      </c>
      <c r="J33" s="700">
        <v>8.0527048519669492E-2</v>
      </c>
      <c r="K33" s="700">
        <v>0.14948159711266476</v>
      </c>
      <c r="L33" s="700">
        <v>8.2000407837637693E-2</v>
      </c>
    </row>
    <row r="34" spans="2:12" ht="15.75" customHeight="1" x14ac:dyDescent="0.25">
      <c r="B34" s="1100" t="s">
        <v>121</v>
      </c>
      <c r="C34" s="1059">
        <v>7.7415910304324612E-2</v>
      </c>
      <c r="D34" s="1059">
        <v>0.12306827760606912</v>
      </c>
      <c r="E34" s="1059">
        <v>4.832214765100671E-2</v>
      </c>
      <c r="F34" s="1101">
        <v>8.4783665532328634E-2</v>
      </c>
      <c r="H34" s="700" t="s">
        <v>122</v>
      </c>
      <c r="I34" s="700">
        <v>7.7976976271742918E-4</v>
      </c>
      <c r="J34" s="700">
        <v>9.0987849609282401E-3</v>
      </c>
      <c r="K34" s="700">
        <v>0.13038400008856857</v>
      </c>
      <c r="L34" s="700">
        <v>4.6133949621319177E-2</v>
      </c>
    </row>
    <row r="35" spans="2:12" ht="15.75" customHeight="1" x14ac:dyDescent="0.25">
      <c r="B35" s="1098" t="s">
        <v>122</v>
      </c>
      <c r="C35" s="1056">
        <v>3.4703683929524828E-3</v>
      </c>
      <c r="D35" s="1056">
        <v>0.42764821579095252</v>
      </c>
      <c r="E35" s="1056">
        <v>0.15067114093959733</v>
      </c>
      <c r="F35" s="1099">
        <v>0.1929022848808945</v>
      </c>
      <c r="H35" s="700" t="s">
        <v>123</v>
      </c>
      <c r="I35" s="700">
        <v>5.2737060267994554E-3</v>
      </c>
      <c r="J35" s="700">
        <v>1.1383179100810744E-2</v>
      </c>
      <c r="K35" s="700">
        <v>8.8679276616237937E-2</v>
      </c>
      <c r="L35" s="700">
        <v>3.4784257467185171E-2</v>
      </c>
    </row>
    <row r="36" spans="2:12" x14ac:dyDescent="0.25">
      <c r="B36" s="1102" t="s">
        <v>123</v>
      </c>
      <c r="C36" s="1103">
        <v>6.4068339562199676E-3</v>
      </c>
      <c r="D36" s="1103">
        <v>0.20904748524866534</v>
      </c>
      <c r="E36" s="1103">
        <v>0.70402684563758389</v>
      </c>
      <c r="F36" s="1104">
        <v>0.27865824015556634</v>
      </c>
      <c r="H36" s="700" t="s">
        <v>0</v>
      </c>
      <c r="I36" s="700">
        <v>0.99999999999999989</v>
      </c>
      <c r="J36" s="700">
        <v>1</v>
      </c>
      <c r="K36" s="700">
        <v>1</v>
      </c>
      <c r="L36" s="700">
        <v>1.0000000000000002</v>
      </c>
    </row>
    <row r="37" spans="2:12" x14ac:dyDescent="0.25">
      <c r="B37" s="1061" t="s">
        <v>0</v>
      </c>
      <c r="C37" s="1313">
        <f>SUM(C28:C36)</f>
        <v>1</v>
      </c>
      <c r="D37" s="1313">
        <f>SUM(D28:D36)</f>
        <v>1</v>
      </c>
      <c r="E37" s="1313">
        <f>SUM(E28:E36)</f>
        <v>1</v>
      </c>
      <c r="F37" s="1314">
        <f>SUM(F28:F36)</f>
        <v>1</v>
      </c>
    </row>
    <row r="38" spans="2:12" x14ac:dyDescent="0.25">
      <c r="H38" s="700"/>
      <c r="I38" s="700"/>
      <c r="J38" s="700"/>
      <c r="K38" s="700"/>
      <c r="L38" s="700"/>
    </row>
    <row r="39" spans="2:12" x14ac:dyDescent="0.25">
      <c r="H39" s="700"/>
      <c r="I39" s="700"/>
      <c r="J39" s="700"/>
      <c r="K39" s="700"/>
      <c r="L39" s="700"/>
    </row>
    <row r="40" spans="2:12" x14ac:dyDescent="0.25">
      <c r="H40" s="700"/>
      <c r="I40" s="700"/>
      <c r="J40" s="700"/>
      <c r="K40" s="700"/>
      <c r="L40" s="700"/>
    </row>
  </sheetData>
  <mergeCells count="6">
    <mergeCell ref="B3:D3"/>
    <mergeCell ref="B9:F9"/>
    <mergeCell ref="B25:F25"/>
    <mergeCell ref="H9:L9"/>
    <mergeCell ref="B4:V4"/>
    <mergeCell ref="B5:V5"/>
  </mergeCells>
  <conditionalFormatting sqref="C12:C20">
    <cfRule type="colorScale" priority="13">
      <colorScale>
        <cfvo type="min"/>
        <cfvo type="max"/>
        <color rgb="FFFCFCFF"/>
        <color theme="4"/>
      </colorScale>
    </cfRule>
  </conditionalFormatting>
  <conditionalFormatting sqref="C28:C36">
    <cfRule type="colorScale" priority="1">
      <colorScale>
        <cfvo type="min"/>
        <cfvo type="max"/>
        <color rgb="FFFCFCFF"/>
        <color theme="4"/>
      </colorScale>
    </cfRule>
  </conditionalFormatting>
  <conditionalFormatting sqref="D12:D20">
    <cfRule type="colorScale" priority="14">
      <colorScale>
        <cfvo type="min"/>
        <cfvo type="max"/>
        <color rgb="FFFCFCFF"/>
        <color theme="4"/>
      </colorScale>
    </cfRule>
  </conditionalFormatting>
  <conditionalFormatting sqref="D28:D36">
    <cfRule type="colorScale" priority="2">
      <colorScale>
        <cfvo type="min"/>
        <cfvo type="max"/>
        <color rgb="FFFCFCFF"/>
        <color theme="4"/>
      </colorScale>
    </cfRule>
  </conditionalFormatting>
  <conditionalFormatting sqref="E12:E20">
    <cfRule type="colorScale" priority="15">
      <colorScale>
        <cfvo type="min"/>
        <cfvo type="max"/>
        <color rgb="FFFCFCFF"/>
        <color theme="4"/>
      </colorScale>
    </cfRule>
  </conditionalFormatting>
  <conditionalFormatting sqref="E28:E36">
    <cfRule type="colorScale" priority="3">
      <colorScale>
        <cfvo type="min"/>
        <cfvo type="max"/>
        <color rgb="FFFCFCFF"/>
        <color theme="4"/>
      </colorScale>
    </cfRule>
  </conditionalFormatting>
  <conditionalFormatting sqref="I12:I20">
    <cfRule type="colorScale" priority="7">
      <colorScale>
        <cfvo type="min"/>
        <cfvo type="max"/>
        <color rgb="FFFCFCFF"/>
        <color theme="4"/>
      </colorScale>
    </cfRule>
  </conditionalFormatting>
  <conditionalFormatting sqref="J12:J20">
    <cfRule type="colorScale" priority="8">
      <colorScale>
        <cfvo type="min"/>
        <cfvo type="max"/>
        <color rgb="FFFCFCFF"/>
        <color theme="4"/>
      </colorScale>
    </cfRule>
  </conditionalFormatting>
  <conditionalFormatting sqref="K12:K20">
    <cfRule type="colorScale" priority="9">
      <colorScale>
        <cfvo type="min"/>
        <cfvo type="max"/>
        <color rgb="FFFCFCFF"/>
        <color theme="4"/>
      </colorScale>
    </cfRule>
  </conditionalFormatting>
  <printOptions horizontalCentered="1"/>
  <pageMargins left="0" right="0" top="0.43307086614173229" bottom="0.43307086614173229" header="0" footer="0"/>
  <pageSetup paperSize="9" scale="80"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Hoja74">
    <pageSetUpPr fitToPage="1"/>
  </sheetPr>
  <dimension ref="A1:U33"/>
  <sheetViews>
    <sheetView zoomScaleNormal="100" workbookViewId="0">
      <selection activeCell="D30" sqref="D30:H30"/>
    </sheetView>
  </sheetViews>
  <sheetFormatPr baseColWidth="10" defaultColWidth="11.42578125" defaultRowHeight="15" x14ac:dyDescent="0.25"/>
  <cols>
    <col min="1" max="1" width="5.85546875" style="666" customWidth="1"/>
    <col min="2" max="2" width="28.85546875" style="666" customWidth="1"/>
    <col min="3" max="3" width="1.42578125" style="666" customWidth="1"/>
    <col min="4" max="4" width="10.85546875" style="666" bestFit="1" customWidth="1"/>
    <col min="5" max="5" width="12.5703125" style="666" customWidth="1"/>
    <col min="6" max="6" width="1.28515625" style="666" customWidth="1"/>
    <col min="7" max="7" width="10.85546875" style="666" bestFit="1" customWidth="1"/>
    <col min="8" max="8" width="12.85546875" style="666" customWidth="1"/>
    <col min="9" max="9" width="1.28515625" style="666" customWidth="1"/>
    <col min="10" max="10" width="10.85546875" style="666" bestFit="1" customWidth="1"/>
    <col min="11" max="11" width="12.85546875" style="666" customWidth="1"/>
    <col min="12" max="12" width="28.140625" style="666" customWidth="1"/>
    <col min="13" max="13" width="7" style="666" customWidth="1"/>
    <col min="14" max="14" width="10.85546875" style="666" customWidth="1"/>
    <col min="15" max="15" width="7" style="666" customWidth="1"/>
    <col min="16" max="16" width="10.85546875" style="666" customWidth="1"/>
    <col min="17" max="17" width="7" style="666" customWidth="1"/>
    <col min="18" max="18" width="10.85546875" style="666" customWidth="1"/>
    <col min="19" max="19" width="11.42578125" style="666"/>
    <col min="20" max="20" width="25.140625" style="666" bestFit="1" customWidth="1"/>
    <col min="21" max="21" width="6.7109375" style="666" customWidth="1"/>
    <col min="22" max="22" width="10.7109375" style="666" customWidth="1"/>
    <col min="23" max="23" width="6.7109375" style="666" customWidth="1"/>
    <col min="24" max="24" width="10.7109375" style="666" customWidth="1"/>
    <col min="25" max="25" width="6.7109375" style="666" customWidth="1"/>
    <col min="26" max="26" width="10.7109375" style="666" customWidth="1"/>
    <col min="27" max="16384" width="11.42578125" style="666"/>
  </cols>
  <sheetData>
    <row r="1" spans="1:21" s="700" customFormat="1" x14ac:dyDescent="0.25">
      <c r="A1" s="700" t="s">
        <v>96</v>
      </c>
      <c r="B1" s="700" t="s">
        <v>66</v>
      </c>
      <c r="C1" s="700" t="s">
        <v>67</v>
      </c>
      <c r="D1" s="700" t="s">
        <v>66</v>
      </c>
      <c r="F1" s="700" t="s">
        <v>67</v>
      </c>
      <c r="I1" s="700" t="s">
        <v>67</v>
      </c>
      <c r="L1" s="700" t="s">
        <v>96</v>
      </c>
      <c r="M1" s="700" t="s">
        <v>67</v>
      </c>
      <c r="T1" s="700" t="s">
        <v>81</v>
      </c>
    </row>
    <row r="2" spans="1:21" s="700" customFormat="1" x14ac:dyDescent="0.25"/>
    <row r="3" spans="1:21" s="700" customFormat="1" x14ac:dyDescent="0.25"/>
    <row r="4" spans="1:21" s="700" customFormat="1" x14ac:dyDescent="0.25"/>
    <row r="5" spans="1:21" s="700" customFormat="1" ht="16.5" customHeight="1" x14ac:dyDescent="0.25"/>
    <row r="6" spans="1:21" s="621" customFormat="1" ht="42.75" customHeight="1" x14ac:dyDescent="0.2">
      <c r="A6" s="1017"/>
      <c r="B6" s="1494" t="s">
        <v>458</v>
      </c>
      <c r="C6" s="1494"/>
      <c r="D6" s="1494"/>
      <c r="E6" s="1494"/>
      <c r="F6" s="1494"/>
      <c r="G6" s="1494"/>
      <c r="H6" s="1494"/>
      <c r="I6" s="1494"/>
      <c r="J6" s="1494"/>
      <c r="K6" s="1494"/>
      <c r="L6" s="1494"/>
      <c r="M6" s="1018"/>
      <c r="N6" s="1018"/>
      <c r="O6" s="1018"/>
      <c r="P6" s="1069"/>
      <c r="Q6" s="1069"/>
      <c r="R6" s="1069"/>
      <c r="S6" s="1069"/>
      <c r="T6" s="1069"/>
      <c r="U6" s="1069"/>
    </row>
    <row r="7" spans="1:21" s="621" customFormat="1" ht="15.75" customHeight="1" x14ac:dyDescent="0.2">
      <c r="A7" s="1017"/>
      <c r="B7" s="1633" t="str">
        <f>porsaad!$B$6</f>
        <v>Situación a 31 de julio de 2024</v>
      </c>
      <c r="C7" s="1633"/>
      <c r="D7" s="1633"/>
      <c r="E7" s="1633"/>
      <c r="F7" s="1633"/>
      <c r="G7" s="1633"/>
      <c r="H7" s="1633"/>
      <c r="I7" s="1633"/>
      <c r="J7" s="1633"/>
      <c r="K7" s="1633"/>
      <c r="L7" s="1633"/>
      <c r="M7" s="1070"/>
      <c r="N7" s="1070"/>
      <c r="O7" s="1070"/>
      <c r="P7" s="1071"/>
      <c r="Q7" s="1071"/>
      <c r="R7" s="1071"/>
      <c r="S7" s="1071"/>
      <c r="T7" s="1071"/>
      <c r="U7" s="1071"/>
    </row>
    <row r="8" spans="1:21" s="700" customFormat="1" ht="6" customHeight="1" x14ac:dyDescent="0.25">
      <c r="A8" s="1020"/>
      <c r="B8" s="1020"/>
      <c r="C8" s="1020"/>
      <c r="D8" s="1020"/>
      <c r="E8" s="1020"/>
      <c r="F8" s="1020"/>
      <c r="G8" s="1020"/>
      <c r="H8" s="1020"/>
      <c r="I8" s="1020"/>
      <c r="J8" s="1020"/>
      <c r="K8" s="1020"/>
      <c r="L8" s="1020"/>
      <c r="M8" s="1020"/>
      <c r="N8" s="1020"/>
      <c r="O8" s="1020"/>
    </row>
    <row r="9" spans="1:21" x14ac:dyDescent="0.25">
      <c r="B9" s="1646" t="s">
        <v>12</v>
      </c>
      <c r="C9" s="1072"/>
      <c r="D9" s="1648" t="s">
        <v>48</v>
      </c>
      <c r="E9" s="1648"/>
      <c r="F9" s="1072"/>
      <c r="G9" s="1649" t="s">
        <v>33</v>
      </c>
      <c r="H9" s="1650"/>
      <c r="I9" s="1072"/>
      <c r="J9" s="1651" t="s">
        <v>32</v>
      </c>
      <c r="K9" s="1652"/>
      <c r="L9" s="1072"/>
      <c r="M9" s="1072"/>
      <c r="N9" s="1072"/>
      <c r="O9" s="1072"/>
      <c r="P9" s="1072"/>
      <c r="Q9" s="1072"/>
      <c r="R9" s="1072"/>
    </row>
    <row r="10" spans="1:21" ht="46.5" customHeight="1" x14ac:dyDescent="0.25">
      <c r="B10" s="1647"/>
      <c r="C10" s="1072"/>
      <c r="D10" s="1068" t="s">
        <v>132</v>
      </c>
      <c r="E10" s="862" t="s">
        <v>157</v>
      </c>
      <c r="F10" s="1072"/>
      <c r="G10" s="1068" t="s">
        <v>132</v>
      </c>
      <c r="H10" s="820" t="s">
        <v>157</v>
      </c>
      <c r="I10" s="1072"/>
      <c r="J10" s="820" t="s">
        <v>132</v>
      </c>
      <c r="K10" s="821" t="s">
        <v>157</v>
      </c>
      <c r="L10" s="1072"/>
      <c r="M10" s="1072"/>
      <c r="N10" s="1072"/>
      <c r="O10" s="1072"/>
      <c r="P10" s="1072"/>
      <c r="Q10" s="1072"/>
      <c r="R10" s="1072"/>
    </row>
    <row r="11" spans="1:21" ht="6.75" customHeight="1" x14ac:dyDescent="0.25">
      <c r="B11" s="1072"/>
      <c r="C11" s="1072"/>
      <c r="D11" s="1072"/>
      <c r="E11" s="1072"/>
      <c r="F11" s="1072"/>
      <c r="G11" s="1072"/>
      <c r="H11" s="1072"/>
      <c r="I11" s="1072"/>
      <c r="J11" s="1072"/>
      <c r="K11" s="1072"/>
      <c r="L11" s="1072"/>
      <c r="M11" s="1072"/>
      <c r="N11" s="1072"/>
      <c r="O11" s="1072"/>
      <c r="P11" s="1072"/>
      <c r="Q11" s="1072"/>
      <c r="R11" s="1072"/>
    </row>
    <row r="12" spans="1:21" ht="15" customHeight="1" x14ac:dyDescent="0.25">
      <c r="B12" s="1073" t="s">
        <v>8</v>
      </c>
      <c r="C12" s="1072"/>
      <c r="D12" s="1074">
        <v>153.35233122749528</v>
      </c>
      <c r="E12" s="1075">
        <v>0.21891870151564163</v>
      </c>
      <c r="F12" s="1072"/>
      <c r="G12" s="1074">
        <v>273.22014009286391</v>
      </c>
      <c r="H12" s="1075">
        <v>0.13934869250873799</v>
      </c>
      <c r="I12" s="1072"/>
      <c r="J12" s="1074">
        <v>403.55720434388394</v>
      </c>
      <c r="K12" s="1075">
        <v>0.11940359966323037</v>
      </c>
      <c r="L12" s="1072"/>
      <c r="M12" s="1072"/>
      <c r="N12" s="1072"/>
      <c r="O12" s="1072"/>
      <c r="P12" s="1072"/>
      <c r="Q12" s="1072"/>
      <c r="R12" s="1072"/>
    </row>
    <row r="13" spans="1:21" ht="15" customHeight="1" x14ac:dyDescent="0.25">
      <c r="B13" s="1076" t="s">
        <v>7</v>
      </c>
      <c r="C13" s="1072"/>
      <c r="D13" s="1077">
        <v>135.67827711527551</v>
      </c>
      <c r="E13" s="1078">
        <v>0.26595535042003354</v>
      </c>
      <c r="F13" s="1072"/>
      <c r="G13" s="1077">
        <v>233.483686887945</v>
      </c>
      <c r="H13" s="1078">
        <v>0.30887190476479554</v>
      </c>
      <c r="I13" s="1072"/>
      <c r="J13" s="1077">
        <v>352.20427914750661</v>
      </c>
      <c r="K13" s="1078">
        <v>0.2091327386349946</v>
      </c>
      <c r="L13" s="1072"/>
      <c r="M13" s="1072"/>
      <c r="N13" s="1072"/>
      <c r="O13" s="1072"/>
      <c r="P13" s="1072"/>
      <c r="Q13" s="1072"/>
      <c r="R13" s="1072"/>
    </row>
    <row r="14" spans="1:21" ht="15" customHeight="1" x14ac:dyDescent="0.25">
      <c r="B14" s="1076" t="s">
        <v>37</v>
      </c>
      <c r="C14" s="1072"/>
      <c r="D14" s="1077">
        <v>123.9870532319391</v>
      </c>
      <c r="E14" s="1078">
        <v>0.29836385318953185</v>
      </c>
      <c r="F14" s="1072"/>
      <c r="G14" s="1077">
        <v>208.00061731315492</v>
      </c>
      <c r="H14" s="1078">
        <v>0.34272989804127646</v>
      </c>
      <c r="I14" s="1072"/>
      <c r="J14" s="1077">
        <v>287.47337271751167</v>
      </c>
      <c r="K14" s="1078">
        <v>0.37725691345281814</v>
      </c>
      <c r="L14" s="1072"/>
      <c r="M14" s="1072"/>
      <c r="N14" s="1072"/>
      <c r="O14" s="1072"/>
      <c r="P14" s="1072"/>
      <c r="Q14" s="1072"/>
      <c r="R14" s="1072"/>
    </row>
    <row r="15" spans="1:21" ht="15" customHeight="1" x14ac:dyDescent="0.25">
      <c r="B15" s="1076" t="s">
        <v>38</v>
      </c>
      <c r="C15" s="1072"/>
      <c r="D15" s="1077">
        <v>164.88781645949194</v>
      </c>
      <c r="E15" s="1078">
        <v>0.13176005535954749</v>
      </c>
      <c r="F15" s="1072"/>
      <c r="G15" s="1077">
        <v>280.23402819357835</v>
      </c>
      <c r="H15" s="1078">
        <v>0.18541050314458143</v>
      </c>
      <c r="I15" s="1072"/>
      <c r="J15" s="1077">
        <v>393.26846669749585</v>
      </c>
      <c r="K15" s="1078">
        <v>0.2032753054625108</v>
      </c>
      <c r="L15" s="1072"/>
      <c r="M15" s="1072"/>
      <c r="N15" s="1072"/>
      <c r="O15" s="1072"/>
      <c r="P15" s="1072"/>
      <c r="Q15" s="1072"/>
      <c r="R15" s="1072"/>
    </row>
    <row r="16" spans="1:21" ht="15" customHeight="1" x14ac:dyDescent="0.25">
      <c r="B16" s="1076" t="s">
        <v>6</v>
      </c>
      <c r="C16" s="1072"/>
      <c r="D16" s="1077">
        <v>154.69338005096253</v>
      </c>
      <c r="E16" s="1078">
        <v>0.14898146553111333</v>
      </c>
      <c r="F16" s="1072"/>
      <c r="G16" s="1077">
        <v>258.10612949979492</v>
      </c>
      <c r="H16" s="1078">
        <v>0.23809941578264229</v>
      </c>
      <c r="I16" s="1072"/>
      <c r="J16" s="1077">
        <v>375.20701044601026</v>
      </c>
      <c r="K16" s="1078">
        <v>0.26478229456751357</v>
      </c>
      <c r="L16" s="1072"/>
      <c r="M16" s="1072"/>
      <c r="N16" s="1072"/>
      <c r="O16" s="1072"/>
      <c r="P16" s="1072"/>
      <c r="Q16" s="1072"/>
      <c r="R16" s="1072"/>
    </row>
    <row r="17" spans="1:18" ht="15" customHeight="1" x14ac:dyDescent="0.25">
      <c r="B17" s="1076" t="s">
        <v>5</v>
      </c>
      <c r="C17" s="1072"/>
      <c r="D17" s="1077">
        <v>135.99047093649091</v>
      </c>
      <c r="E17" s="1078">
        <v>0.38055588621884806</v>
      </c>
      <c r="F17" s="1072"/>
      <c r="G17" s="1077">
        <v>220.23098758302314</v>
      </c>
      <c r="H17" s="1078">
        <v>0.33732432131421197</v>
      </c>
      <c r="I17" s="1072"/>
      <c r="J17" s="1077">
        <v>300.41649222798219</v>
      </c>
      <c r="K17" s="1078">
        <v>0.33266509209518991</v>
      </c>
      <c r="L17" s="1072"/>
      <c r="M17" s="1072"/>
      <c r="N17" s="1072"/>
      <c r="O17" s="1072"/>
      <c r="P17" s="1072"/>
      <c r="Q17" s="1072"/>
      <c r="R17" s="1072"/>
    </row>
    <row r="18" spans="1:18" ht="15" customHeight="1" x14ac:dyDescent="0.25">
      <c r="B18" s="1076" t="s">
        <v>4</v>
      </c>
      <c r="C18" s="1072"/>
      <c r="D18" s="1077">
        <v>130.13590399246894</v>
      </c>
      <c r="E18" s="1078">
        <v>0.29364988847063322</v>
      </c>
      <c r="F18" s="1072"/>
      <c r="G18" s="1077">
        <v>215.56907892684123</v>
      </c>
      <c r="H18" s="1078">
        <v>0.36122233699864098</v>
      </c>
      <c r="I18" s="1072"/>
      <c r="J18" s="1077">
        <v>290.8069652534187</v>
      </c>
      <c r="K18" s="1078">
        <v>0.38676371802679527</v>
      </c>
      <c r="L18" s="1072"/>
      <c r="M18" s="1072"/>
      <c r="N18" s="1072"/>
      <c r="O18" s="1072"/>
      <c r="P18" s="1072"/>
      <c r="Q18" s="1072"/>
      <c r="R18" s="1072"/>
    </row>
    <row r="19" spans="1:18" ht="15" customHeight="1" x14ac:dyDescent="0.25">
      <c r="B19" s="1076" t="s">
        <v>40</v>
      </c>
      <c r="C19" s="1072"/>
      <c r="D19" s="1077">
        <v>150.5196134739671</v>
      </c>
      <c r="E19" s="1078">
        <v>0.17403809064045384</v>
      </c>
      <c r="F19" s="1072"/>
      <c r="G19" s="1077">
        <v>257.43511659551285</v>
      </c>
      <c r="H19" s="1078">
        <v>0.20477710984953457</v>
      </c>
      <c r="I19" s="1072"/>
      <c r="J19" s="1077">
        <v>354.8643722965852</v>
      </c>
      <c r="K19" s="1078">
        <v>0.2350044539985317</v>
      </c>
      <c r="L19" s="1072"/>
      <c r="M19" s="1072"/>
      <c r="N19" s="1072"/>
      <c r="O19" s="1072"/>
      <c r="P19" s="1072"/>
      <c r="Q19" s="1072"/>
      <c r="R19" s="1072"/>
    </row>
    <row r="20" spans="1:18" ht="15" customHeight="1" x14ac:dyDescent="0.25">
      <c r="B20" s="1076" t="s">
        <v>41</v>
      </c>
      <c r="C20" s="1072"/>
      <c r="D20" s="1077">
        <v>176.88842090088849</v>
      </c>
      <c r="E20" s="1078">
        <v>6.2164591089710189E-2</v>
      </c>
      <c r="F20" s="1072"/>
      <c r="G20" s="1077">
        <v>291.37621247581558</v>
      </c>
      <c r="H20" s="1078">
        <v>0.1802159949657593</v>
      </c>
      <c r="I20" s="1072"/>
      <c r="J20" s="1077">
        <v>400.79338956912869</v>
      </c>
      <c r="K20" s="1078">
        <v>0.2336941360265597</v>
      </c>
      <c r="L20" s="1072"/>
      <c r="M20" s="1072"/>
      <c r="N20" s="1072"/>
      <c r="O20" s="1072"/>
      <c r="P20" s="1072"/>
      <c r="Q20" s="1072"/>
      <c r="R20" s="1072"/>
    </row>
    <row r="21" spans="1:18" ht="15" customHeight="1" x14ac:dyDescent="0.25">
      <c r="B21" s="1076" t="s">
        <v>3</v>
      </c>
      <c r="C21" s="1072"/>
      <c r="D21" s="1077">
        <v>179.80382402665953</v>
      </c>
      <c r="E21" s="1078">
        <v>0.12411826659971054</v>
      </c>
      <c r="F21" s="1072"/>
      <c r="G21" s="1077">
        <v>308.39292696044924</v>
      </c>
      <c r="H21" s="1078">
        <v>0.11237207204425907</v>
      </c>
      <c r="I21" s="1072"/>
      <c r="J21" s="1077">
        <v>437.37798468971931</v>
      </c>
      <c r="K21" s="1078">
        <v>0.11508182469052819</v>
      </c>
      <c r="L21" s="1072"/>
      <c r="M21" s="1072"/>
      <c r="N21" s="1072"/>
      <c r="O21" s="1072"/>
      <c r="P21" s="1072"/>
      <c r="Q21" s="1072"/>
      <c r="R21" s="1072"/>
    </row>
    <row r="22" spans="1:18" ht="15" customHeight="1" x14ac:dyDescent="0.25">
      <c r="B22" s="1076" t="s">
        <v>2</v>
      </c>
      <c r="C22" s="1072"/>
      <c r="D22" s="1077">
        <v>132.92860865518855</v>
      </c>
      <c r="E22" s="1078">
        <v>0.21129296510429413</v>
      </c>
      <c r="F22" s="1072"/>
      <c r="G22" s="1077">
        <v>230.60119548286676</v>
      </c>
      <c r="H22" s="1078">
        <v>0.22073993751737653</v>
      </c>
      <c r="I22" s="1072"/>
      <c r="J22" s="1077">
        <v>324.56844973545384</v>
      </c>
      <c r="K22" s="1078">
        <v>0.26704277752619526</v>
      </c>
      <c r="L22" s="1072"/>
      <c r="M22" s="1072"/>
      <c r="N22" s="1072"/>
      <c r="O22" s="1072"/>
      <c r="P22" s="1072"/>
      <c r="Q22" s="1072"/>
      <c r="R22" s="1072"/>
    </row>
    <row r="23" spans="1:18" ht="15" customHeight="1" x14ac:dyDescent="0.25">
      <c r="B23" s="1076" t="s">
        <v>35</v>
      </c>
      <c r="C23" s="1072"/>
      <c r="D23" s="1077">
        <v>300.64475313925982</v>
      </c>
      <c r="E23" s="1078">
        <v>0.42923392194385596</v>
      </c>
      <c r="F23" s="1072"/>
      <c r="G23" s="1077">
        <v>351.92595022958682</v>
      </c>
      <c r="H23" s="1078">
        <v>0.23887478610969073</v>
      </c>
      <c r="I23" s="1072"/>
      <c r="J23" s="1077">
        <v>384.77810878336567</v>
      </c>
      <c r="K23" s="1078">
        <v>0.20493849842186304</v>
      </c>
      <c r="L23" s="1072"/>
      <c r="M23" s="1072"/>
      <c r="N23" s="1072"/>
      <c r="O23" s="1072"/>
      <c r="P23" s="1072"/>
      <c r="Q23" s="1072"/>
      <c r="R23" s="1072"/>
    </row>
    <row r="24" spans="1:18" ht="15" customHeight="1" x14ac:dyDescent="0.25">
      <c r="B24" s="1076" t="s">
        <v>42</v>
      </c>
      <c r="C24" s="1072"/>
      <c r="D24" s="1077">
        <v>180.70373792800669</v>
      </c>
      <c r="E24" s="1078">
        <v>8.3013350254489637E-2</v>
      </c>
      <c r="F24" s="1072"/>
      <c r="G24" s="1077">
        <v>276.82118361149924</v>
      </c>
      <c r="H24" s="1078">
        <v>0.16264761302860758</v>
      </c>
      <c r="I24" s="1072"/>
      <c r="J24" s="1077">
        <v>388.61942355254786</v>
      </c>
      <c r="K24" s="1078">
        <v>0.19400778396983673</v>
      </c>
      <c r="L24" s="1072"/>
      <c r="M24" s="1072"/>
      <c r="N24" s="1072"/>
      <c r="O24" s="1072"/>
      <c r="P24" s="1072"/>
      <c r="Q24" s="1072"/>
      <c r="R24" s="1072"/>
    </row>
    <row r="25" spans="1:18" ht="15" customHeight="1" x14ac:dyDescent="0.25">
      <c r="B25" s="1076" t="s">
        <v>43</v>
      </c>
      <c r="C25" s="1072"/>
      <c r="D25" s="1077">
        <v>139.84583070636458</v>
      </c>
      <c r="E25" s="1078">
        <v>0.23765423394035159</v>
      </c>
      <c r="F25" s="1072"/>
      <c r="G25" s="1077">
        <v>245.40377029582609</v>
      </c>
      <c r="H25" s="1078">
        <v>0.27489126310777068</v>
      </c>
      <c r="I25" s="1072"/>
      <c r="J25" s="1077">
        <v>341.69688356618013</v>
      </c>
      <c r="K25" s="1078">
        <v>0.29638284100582435</v>
      </c>
      <c r="L25" s="1072"/>
      <c r="M25" s="1072"/>
      <c r="N25" s="1072"/>
      <c r="O25" s="1072"/>
      <c r="P25" s="1072"/>
      <c r="Q25" s="1072"/>
      <c r="R25" s="1072"/>
    </row>
    <row r="26" spans="1:18" ht="15" customHeight="1" x14ac:dyDescent="0.25">
      <c r="B26" s="1076" t="s">
        <v>44</v>
      </c>
      <c r="C26" s="1072"/>
      <c r="D26" s="1077">
        <v>111.13086650620302</v>
      </c>
      <c r="E26" s="1078">
        <v>0.35994607096224357</v>
      </c>
      <c r="F26" s="1072"/>
      <c r="G26" s="1077">
        <v>236.94785367433187</v>
      </c>
      <c r="H26" s="1078">
        <v>0.44306242413800362</v>
      </c>
      <c r="I26" s="1072"/>
      <c r="J26" s="1077">
        <v>290.40143593519878</v>
      </c>
      <c r="K26" s="1078">
        <v>0.43154649991436955</v>
      </c>
      <c r="L26" s="1072"/>
      <c r="M26" s="1072"/>
      <c r="N26" s="1072"/>
      <c r="O26" s="1072"/>
      <c r="P26" s="1072"/>
      <c r="Q26" s="1072"/>
      <c r="R26" s="1072"/>
    </row>
    <row r="27" spans="1:18" ht="15" customHeight="1" x14ac:dyDescent="0.25">
      <c r="B27" s="1076" t="s">
        <v>45</v>
      </c>
      <c r="C27" s="1072"/>
      <c r="D27" s="1077">
        <v>166.59565905721905</v>
      </c>
      <c r="E27" s="1078">
        <v>0.17307912716311594</v>
      </c>
      <c r="F27" s="1072"/>
      <c r="G27" s="1077">
        <v>288.73959109895196</v>
      </c>
      <c r="H27" s="1078">
        <v>0.24969799028278272</v>
      </c>
      <c r="I27" s="1072"/>
      <c r="J27" s="1077">
        <v>389.04050402370217</v>
      </c>
      <c r="K27" s="1078">
        <v>0.29315140212319069</v>
      </c>
      <c r="L27" s="1072"/>
      <c r="M27" s="1072"/>
      <c r="N27" s="1072"/>
      <c r="O27" s="1072"/>
      <c r="P27" s="1072"/>
      <c r="Q27" s="1072"/>
      <c r="R27" s="1072"/>
    </row>
    <row r="28" spans="1:18" ht="15" customHeight="1" x14ac:dyDescent="0.25">
      <c r="B28" s="1076" t="s">
        <v>46</v>
      </c>
      <c r="C28" s="1072"/>
      <c r="D28" s="1077">
        <v>180.04571428571427</v>
      </c>
      <c r="E28" s="1078">
        <v>0.34944294671701187</v>
      </c>
      <c r="F28" s="1072"/>
      <c r="G28" s="1077">
        <v>196.38363253856807</v>
      </c>
      <c r="H28" s="1078">
        <v>0.3705504681115333</v>
      </c>
      <c r="I28" s="1072"/>
      <c r="J28" s="1077">
        <v>266.29273662551316</v>
      </c>
      <c r="K28" s="1078">
        <v>0.39766858514754222</v>
      </c>
      <c r="L28" s="1072"/>
      <c r="M28" s="1072"/>
      <c r="N28" s="1072"/>
      <c r="O28" s="1072"/>
      <c r="P28" s="1072"/>
      <c r="Q28" s="1072"/>
      <c r="R28" s="1072"/>
    </row>
    <row r="29" spans="1:18" ht="15" customHeight="1" x14ac:dyDescent="0.25">
      <c r="B29" s="1079" t="s">
        <v>1</v>
      </c>
      <c r="C29" s="1072"/>
      <c r="D29" s="1080">
        <v>172.19258872651358</v>
      </c>
      <c r="E29" s="1081">
        <v>0.10386953299784007</v>
      </c>
      <c r="F29" s="1072"/>
      <c r="G29" s="1080">
        <v>276.51837004405047</v>
      </c>
      <c r="H29" s="1081">
        <v>0.2414793135667905</v>
      </c>
      <c r="I29" s="1072"/>
      <c r="J29" s="1080">
        <v>383.19150584795199</v>
      </c>
      <c r="K29" s="1081">
        <v>0.27270180619316708</v>
      </c>
      <c r="L29" s="1072"/>
      <c r="M29" s="1072"/>
      <c r="N29" s="1072"/>
      <c r="O29" s="1072"/>
      <c r="P29" s="1072"/>
      <c r="Q29" s="1072"/>
      <c r="R29" s="1072"/>
    </row>
    <row r="30" spans="1:18" ht="15" customHeight="1" x14ac:dyDescent="0.25">
      <c r="B30" s="1310" t="s">
        <v>0</v>
      </c>
      <c r="C30" s="672"/>
      <c r="D30" s="1311">
        <v>167.68536638474833</v>
      </c>
      <c r="E30" s="1312">
        <v>0.27372882277362509</v>
      </c>
      <c r="F30" s="672"/>
      <c r="G30" s="1311">
        <v>276.2846489787442</v>
      </c>
      <c r="H30" s="1312">
        <v>0.2284275137913393</v>
      </c>
      <c r="I30" s="672"/>
      <c r="J30" s="1311">
        <v>383.36840058236129</v>
      </c>
      <c r="K30" s="1312">
        <v>0.23876612385590817</v>
      </c>
      <c r="L30" s="672"/>
      <c r="M30" s="672"/>
      <c r="N30" s="672"/>
      <c r="O30" s="672"/>
      <c r="P30" s="672"/>
      <c r="Q30" s="672"/>
      <c r="R30" s="672"/>
    </row>
    <row r="31" spans="1:18" ht="7.5" customHeight="1" x14ac:dyDescent="0.25">
      <c r="A31" s="1072"/>
      <c r="B31" s="1072"/>
      <c r="C31" s="1072"/>
      <c r="D31" s="1072"/>
      <c r="E31" s="1072"/>
      <c r="F31" s="1072"/>
      <c r="G31" s="1072"/>
      <c r="H31" s="1072"/>
      <c r="I31" s="1072"/>
      <c r="J31" s="1072"/>
      <c r="K31" s="1072"/>
      <c r="L31" s="1072"/>
      <c r="M31" s="1072"/>
      <c r="N31" s="1072"/>
      <c r="O31" s="1072"/>
      <c r="P31" s="1072"/>
      <c r="Q31" s="1072"/>
      <c r="R31" s="1072"/>
    </row>
    <row r="32" spans="1:18" ht="12.75" customHeight="1" x14ac:dyDescent="0.25">
      <c r="B32" s="1082" t="s">
        <v>189</v>
      </c>
      <c r="C32" s="1083"/>
      <c r="D32" s="1082"/>
      <c r="E32" s="1082"/>
      <c r="F32" s="1083"/>
      <c r="G32" s="1082"/>
      <c r="H32" s="1082"/>
      <c r="I32" s="1083"/>
      <c r="J32" s="1082"/>
      <c r="K32" s="1082"/>
      <c r="L32" s="1083"/>
      <c r="M32" s="1083"/>
      <c r="N32" s="1083"/>
      <c r="O32" s="1083"/>
      <c r="P32" s="1083"/>
      <c r="Q32" s="1083"/>
      <c r="R32" s="1083"/>
    </row>
    <row r="33" spans="2:11" ht="47.1" customHeight="1" x14ac:dyDescent="0.25">
      <c r="B33" s="1645" t="s">
        <v>289</v>
      </c>
      <c r="C33" s="1645"/>
      <c r="D33" s="1645"/>
      <c r="E33" s="1645"/>
      <c r="F33" s="1645"/>
      <c r="G33" s="1645"/>
      <c r="H33" s="1645"/>
      <c r="I33" s="1645"/>
      <c r="J33" s="1645"/>
      <c r="K33" s="1645"/>
    </row>
  </sheetData>
  <mergeCells count="7">
    <mergeCell ref="B33:K33"/>
    <mergeCell ref="B6:L6"/>
    <mergeCell ref="B7:L7"/>
    <mergeCell ref="B9:B10"/>
    <mergeCell ref="D9:E9"/>
    <mergeCell ref="G9:H9"/>
    <mergeCell ref="J9:K9"/>
  </mergeCells>
  <conditionalFormatting sqref="D12:D29">
    <cfRule type="colorScale" priority="5">
      <colorScale>
        <cfvo type="min"/>
        <cfvo type="max"/>
        <color theme="4" tint="0.79998168889431442"/>
        <color theme="4" tint="-0.249977111117893"/>
      </colorScale>
    </cfRule>
    <cfRule type="colorScale" priority="8">
      <colorScale>
        <cfvo type="num" val="0"/>
        <cfvo type="num" val="20"/>
        <color rgb="FFFCFCFF"/>
        <color theme="4"/>
      </colorScale>
    </cfRule>
  </conditionalFormatting>
  <conditionalFormatting sqref="G12:G29">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J12:J29">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Hoja75">
    <pageSetUpPr fitToPage="1"/>
  </sheetPr>
  <dimension ref="A1:U33"/>
  <sheetViews>
    <sheetView zoomScaleNormal="100" workbookViewId="0">
      <selection activeCell="D30" sqref="D30:H30"/>
    </sheetView>
  </sheetViews>
  <sheetFormatPr baseColWidth="10" defaultColWidth="11.42578125" defaultRowHeight="15" x14ac:dyDescent="0.25"/>
  <cols>
    <col min="1" max="1" width="5.85546875" style="666" customWidth="1"/>
    <col min="2" max="2" width="28.85546875" style="666" customWidth="1"/>
    <col min="3" max="3" width="1.42578125" style="666" customWidth="1"/>
    <col min="4" max="4" width="10.85546875" style="666" bestFit="1" customWidth="1"/>
    <col min="5" max="5" width="12.5703125" style="666" customWidth="1"/>
    <col min="6" max="6" width="1.28515625" style="666" customWidth="1"/>
    <col min="7" max="7" width="10.85546875" style="666" bestFit="1" customWidth="1"/>
    <col min="8" max="8" width="12.85546875" style="666" customWidth="1"/>
    <col min="9" max="9" width="1.28515625" style="666" customWidth="1"/>
    <col min="10" max="10" width="10.85546875" style="666" bestFit="1" customWidth="1"/>
    <col min="11" max="11" width="12.85546875" style="666" customWidth="1"/>
    <col min="12" max="12" width="28.140625" style="666" customWidth="1"/>
    <col min="13" max="13" width="7" style="666" customWidth="1"/>
    <col min="14" max="14" width="10.85546875" style="666" customWidth="1"/>
    <col min="15" max="15" width="7" style="666" customWidth="1"/>
    <col min="16" max="16" width="10.85546875" style="666" customWidth="1"/>
    <col min="17" max="17" width="7" style="666" customWidth="1"/>
    <col min="18" max="18" width="10.85546875" style="666" customWidth="1"/>
    <col min="19" max="19" width="11.42578125" style="666"/>
    <col min="20" max="20" width="25.140625" style="666" bestFit="1" customWidth="1"/>
    <col min="21" max="21" width="6.7109375" style="666" customWidth="1"/>
    <col min="22" max="22" width="10.7109375" style="666" customWidth="1"/>
    <col min="23" max="23" width="6.7109375" style="666" customWidth="1"/>
    <col min="24" max="24" width="10.7109375" style="666" customWidth="1"/>
    <col min="25" max="25" width="6.7109375" style="666" customWidth="1"/>
    <col min="26" max="26" width="10.7109375" style="666" customWidth="1"/>
    <col min="27" max="16384" width="11.42578125" style="666"/>
  </cols>
  <sheetData>
    <row r="1" spans="1:21" s="700" customFormat="1" x14ac:dyDescent="0.25">
      <c r="A1" s="700" t="s">
        <v>96</v>
      </c>
      <c r="B1" s="700" t="s">
        <v>65</v>
      </c>
      <c r="D1" s="700" t="s">
        <v>65</v>
      </c>
      <c r="L1" s="700" t="s">
        <v>96</v>
      </c>
      <c r="M1" s="700" t="s">
        <v>67</v>
      </c>
      <c r="T1" s="700" t="s">
        <v>81</v>
      </c>
    </row>
    <row r="2" spans="1:21" s="700" customFormat="1" x14ac:dyDescent="0.25"/>
    <row r="3" spans="1:21" s="700" customFormat="1" x14ac:dyDescent="0.25"/>
    <row r="4" spans="1:21" s="700" customFormat="1" x14ac:dyDescent="0.25"/>
    <row r="5" spans="1:21" s="700" customFormat="1" ht="16.5" customHeight="1" x14ac:dyDescent="0.25"/>
    <row r="6" spans="1:21" s="621" customFormat="1" ht="42.75" customHeight="1" x14ac:dyDescent="0.2">
      <c r="A6" s="1017"/>
      <c r="B6" s="1494" t="s">
        <v>457</v>
      </c>
      <c r="C6" s="1494"/>
      <c r="D6" s="1494"/>
      <c r="E6" s="1494"/>
      <c r="F6" s="1494"/>
      <c r="G6" s="1494"/>
      <c r="H6" s="1494"/>
      <c r="I6" s="1494"/>
      <c r="J6" s="1494"/>
      <c r="K6" s="1494"/>
      <c r="L6" s="1494"/>
      <c r="M6" s="1018"/>
      <c r="N6" s="1018"/>
      <c r="O6" s="1018"/>
      <c r="P6" s="1069"/>
      <c r="Q6" s="1069"/>
      <c r="R6" s="1069"/>
      <c r="S6" s="1069"/>
      <c r="T6" s="1069"/>
      <c r="U6" s="1069"/>
    </row>
    <row r="7" spans="1:21" s="621" customFormat="1" ht="15.75" customHeight="1" x14ac:dyDescent="0.2">
      <c r="A7" s="1017"/>
      <c r="B7" s="1633" t="str">
        <f>porsaad!$B$6</f>
        <v>Situación a 31 de julio de 2024</v>
      </c>
      <c r="C7" s="1633"/>
      <c r="D7" s="1633"/>
      <c r="E7" s="1633"/>
      <c r="F7" s="1633"/>
      <c r="G7" s="1633"/>
      <c r="H7" s="1633"/>
      <c r="I7" s="1633"/>
      <c r="J7" s="1633"/>
      <c r="K7" s="1633"/>
      <c r="L7" s="1633"/>
      <c r="M7" s="1070"/>
      <c r="N7" s="1070"/>
      <c r="O7" s="1070"/>
      <c r="P7" s="1071"/>
      <c r="Q7" s="1071"/>
      <c r="R7" s="1071"/>
      <c r="S7" s="1071"/>
      <c r="T7" s="1071"/>
      <c r="U7" s="1071"/>
    </row>
    <row r="8" spans="1:21" s="700" customFormat="1" ht="6" customHeight="1" x14ac:dyDescent="0.25">
      <c r="A8" s="1020"/>
      <c r="B8" s="1020"/>
      <c r="C8" s="1020"/>
      <c r="D8" s="1020"/>
      <c r="E8" s="1020"/>
      <c r="F8" s="1020"/>
      <c r="G8" s="1020"/>
      <c r="H8" s="1020"/>
      <c r="I8" s="1020"/>
      <c r="J8" s="1020"/>
      <c r="K8" s="1020"/>
      <c r="L8" s="1020"/>
      <c r="M8" s="1020"/>
      <c r="N8" s="1020"/>
      <c r="O8" s="1020"/>
    </row>
    <row r="9" spans="1:21" x14ac:dyDescent="0.25">
      <c r="B9" s="1646" t="s">
        <v>12</v>
      </c>
      <c r="C9" s="1072"/>
      <c r="D9" s="1648" t="s">
        <v>48</v>
      </c>
      <c r="E9" s="1648"/>
      <c r="F9" s="1072"/>
      <c r="G9" s="1649" t="s">
        <v>33</v>
      </c>
      <c r="H9" s="1650"/>
      <c r="I9" s="1072"/>
      <c r="J9" s="1651" t="s">
        <v>32</v>
      </c>
      <c r="K9" s="1652"/>
      <c r="L9" s="1072"/>
      <c r="M9" s="1072"/>
      <c r="N9" s="1072"/>
      <c r="O9" s="1072"/>
      <c r="P9" s="1072"/>
      <c r="Q9" s="1072"/>
      <c r="R9" s="1072"/>
    </row>
    <row r="10" spans="1:21" ht="46.5" customHeight="1" x14ac:dyDescent="0.25">
      <c r="B10" s="1647"/>
      <c r="C10" s="1072"/>
      <c r="D10" s="1068" t="s">
        <v>132</v>
      </c>
      <c r="E10" s="862" t="s">
        <v>157</v>
      </c>
      <c r="F10" s="1072"/>
      <c r="G10" s="1068" t="s">
        <v>132</v>
      </c>
      <c r="H10" s="820" t="s">
        <v>157</v>
      </c>
      <c r="I10" s="1072"/>
      <c r="J10" s="820" t="s">
        <v>132</v>
      </c>
      <c r="K10" s="821" t="s">
        <v>157</v>
      </c>
      <c r="L10" s="1072"/>
      <c r="M10" s="1072"/>
      <c r="N10" s="1072"/>
      <c r="O10" s="1072"/>
      <c r="P10" s="1072"/>
      <c r="Q10" s="1072"/>
      <c r="R10" s="1072"/>
    </row>
    <row r="11" spans="1:21" ht="6.75" customHeight="1" x14ac:dyDescent="0.25">
      <c r="B11" s="1072"/>
      <c r="C11" s="1072"/>
      <c r="D11" s="1072"/>
      <c r="E11" s="1072"/>
      <c r="F11" s="1072"/>
      <c r="G11" s="1072"/>
      <c r="H11" s="1072"/>
      <c r="I11" s="1072"/>
      <c r="J11" s="1072"/>
      <c r="K11" s="1072"/>
      <c r="L11" s="1072"/>
      <c r="M11" s="1072"/>
      <c r="N11" s="1072"/>
      <c r="O11" s="1072"/>
      <c r="P11" s="1072"/>
      <c r="Q11" s="1072"/>
      <c r="R11" s="1072"/>
    </row>
    <row r="12" spans="1:21" ht="15" customHeight="1" x14ac:dyDescent="0.25">
      <c r="B12" s="1073" t="s">
        <v>8</v>
      </c>
      <c r="C12" s="1072"/>
      <c r="D12" s="1074" t="s">
        <v>364</v>
      </c>
      <c r="E12" s="1075" t="s">
        <v>364</v>
      </c>
      <c r="F12" s="1072"/>
      <c r="G12" s="1074">
        <v>186.65249999999997</v>
      </c>
      <c r="H12" s="1075">
        <v>0.69045543617573379</v>
      </c>
      <c r="I12" s="1072"/>
      <c r="J12" s="1074">
        <v>691.10749999999985</v>
      </c>
      <c r="K12" s="1075">
        <v>0.2339074510107762</v>
      </c>
      <c r="L12" s="1072"/>
      <c r="M12" s="1072"/>
      <c r="N12" s="1072"/>
      <c r="O12" s="1072"/>
      <c r="P12" s="1072"/>
      <c r="Q12" s="1072"/>
      <c r="R12" s="1072"/>
    </row>
    <row r="13" spans="1:21" ht="15" customHeight="1" x14ac:dyDescent="0.25">
      <c r="B13" s="1076" t="s">
        <v>7</v>
      </c>
      <c r="C13" s="1072"/>
      <c r="D13" s="1077" t="s">
        <v>364</v>
      </c>
      <c r="E13" s="1078" t="s">
        <v>364</v>
      </c>
      <c r="F13" s="1072"/>
      <c r="G13" s="1077" t="s">
        <v>364</v>
      </c>
      <c r="H13" s="1078" t="s">
        <v>364</v>
      </c>
      <c r="I13" s="1072"/>
      <c r="J13" s="1077" t="s">
        <v>364</v>
      </c>
      <c r="K13" s="1078" t="s">
        <v>364</v>
      </c>
      <c r="L13" s="1072"/>
      <c r="M13" s="1072"/>
      <c r="N13" s="1072"/>
      <c r="O13" s="1072"/>
      <c r="P13" s="1072"/>
      <c r="Q13" s="1072"/>
      <c r="R13" s="1072"/>
    </row>
    <row r="14" spans="1:21" ht="15" customHeight="1" x14ac:dyDescent="0.25">
      <c r="B14" s="1076" t="s">
        <v>37</v>
      </c>
      <c r="C14" s="1072"/>
      <c r="D14" s="1077">
        <v>332.71875</v>
      </c>
      <c r="E14" s="1078">
        <v>0.19838014497226777</v>
      </c>
      <c r="F14" s="1072"/>
      <c r="G14" s="1077">
        <v>508.17</v>
      </c>
      <c r="H14" s="1078">
        <v>0.12435424705188405</v>
      </c>
      <c r="I14" s="1072"/>
      <c r="J14" s="1077">
        <v>761.53545454545463</v>
      </c>
      <c r="K14" s="1078">
        <v>0.24099703090595442</v>
      </c>
      <c r="L14" s="1072"/>
      <c r="M14" s="1072"/>
      <c r="N14" s="1072"/>
      <c r="O14" s="1072"/>
      <c r="P14" s="1072"/>
      <c r="Q14" s="1072"/>
      <c r="R14" s="1072"/>
    </row>
    <row r="15" spans="1:21" ht="15" customHeight="1" x14ac:dyDescent="0.25">
      <c r="B15" s="1076" t="s">
        <v>38</v>
      </c>
      <c r="C15" s="1072"/>
      <c r="D15" s="1077" t="s">
        <v>364</v>
      </c>
      <c r="E15" s="1078" t="s">
        <v>364</v>
      </c>
      <c r="F15" s="1072"/>
      <c r="G15" s="1077" t="s">
        <v>364</v>
      </c>
      <c r="H15" s="1078" t="s">
        <v>364</v>
      </c>
      <c r="I15" s="1072"/>
      <c r="J15" s="1077" t="s">
        <v>364</v>
      </c>
      <c r="K15" s="1078" t="s">
        <v>364</v>
      </c>
      <c r="L15" s="1072"/>
      <c r="M15" s="1072"/>
      <c r="N15" s="1072"/>
      <c r="O15" s="1072"/>
      <c r="P15" s="1072"/>
      <c r="Q15" s="1072"/>
      <c r="R15" s="1072"/>
    </row>
    <row r="16" spans="1:21" ht="15" customHeight="1" x14ac:dyDescent="0.25">
      <c r="B16" s="1076" t="s">
        <v>6</v>
      </c>
      <c r="C16" s="1072"/>
      <c r="D16" s="1077" t="s">
        <v>364</v>
      </c>
      <c r="E16" s="1078" t="s">
        <v>364</v>
      </c>
      <c r="F16" s="1072"/>
      <c r="G16" s="1077" t="s">
        <v>364</v>
      </c>
      <c r="H16" s="1078" t="s">
        <v>364</v>
      </c>
      <c r="I16" s="1072"/>
      <c r="J16" s="1077" t="s">
        <v>364</v>
      </c>
      <c r="K16" s="1078" t="s">
        <v>364</v>
      </c>
      <c r="L16" s="1072"/>
      <c r="M16" s="1072"/>
      <c r="N16" s="1072"/>
      <c r="O16" s="1072"/>
      <c r="P16" s="1072"/>
      <c r="Q16" s="1072"/>
      <c r="R16" s="1072"/>
    </row>
    <row r="17" spans="1:18" ht="15" customHeight="1" x14ac:dyDescent="0.25">
      <c r="B17" s="1076" t="s">
        <v>5</v>
      </c>
      <c r="C17" s="1072"/>
      <c r="D17" s="1077" t="s">
        <v>364</v>
      </c>
      <c r="E17" s="1078" t="s">
        <v>364</v>
      </c>
      <c r="F17" s="1072"/>
      <c r="G17" s="1077" t="s">
        <v>364</v>
      </c>
      <c r="H17" s="1078" t="s">
        <v>364</v>
      </c>
      <c r="I17" s="1072"/>
      <c r="J17" s="1077" t="s">
        <v>364</v>
      </c>
      <c r="K17" s="1078" t="s">
        <v>364</v>
      </c>
      <c r="L17" s="1072"/>
      <c r="M17" s="1072"/>
      <c r="N17" s="1072"/>
      <c r="O17" s="1072"/>
      <c r="P17" s="1072"/>
      <c r="Q17" s="1072"/>
      <c r="R17" s="1072"/>
    </row>
    <row r="18" spans="1:18" ht="15" customHeight="1" x14ac:dyDescent="0.25">
      <c r="B18" s="1076" t="s">
        <v>4</v>
      </c>
      <c r="C18" s="1072"/>
      <c r="D18" s="1077">
        <v>311.62101614435005</v>
      </c>
      <c r="E18" s="1078">
        <v>0.46873864648136393</v>
      </c>
      <c r="F18" s="1072"/>
      <c r="G18" s="1077">
        <v>549.96694047618996</v>
      </c>
      <c r="H18" s="1078">
        <v>0.49490649059104952</v>
      </c>
      <c r="I18" s="1072"/>
      <c r="J18" s="1077">
        <v>704.5651174496636</v>
      </c>
      <c r="K18" s="1078">
        <v>0.41050560728596519</v>
      </c>
      <c r="L18" s="1072"/>
      <c r="M18" s="1072"/>
      <c r="N18" s="1072"/>
      <c r="O18" s="1072"/>
      <c r="P18" s="1072"/>
      <c r="Q18" s="1072"/>
      <c r="R18" s="1072"/>
    </row>
    <row r="19" spans="1:18" ht="15" customHeight="1" x14ac:dyDescent="0.25">
      <c r="B19" s="1076" t="s">
        <v>40</v>
      </c>
      <c r="C19" s="1072"/>
      <c r="D19" s="1077">
        <v>128.815</v>
      </c>
      <c r="E19" s="1078">
        <v>0.31634952295758045</v>
      </c>
      <c r="F19" s="1072"/>
      <c r="G19" s="1077">
        <v>800</v>
      </c>
      <c r="H19" s="1078">
        <v>0</v>
      </c>
      <c r="I19" s="1072"/>
      <c r="J19" s="1077">
        <v>981.976</v>
      </c>
      <c r="K19" s="1078">
        <v>0.43298424458502865</v>
      </c>
      <c r="L19" s="1072"/>
      <c r="M19" s="1072"/>
      <c r="N19" s="1072"/>
      <c r="O19" s="1072"/>
      <c r="P19" s="1072"/>
      <c r="Q19" s="1072"/>
      <c r="R19" s="1072"/>
    </row>
    <row r="20" spans="1:18" ht="15" customHeight="1" x14ac:dyDescent="0.25">
      <c r="B20" s="1076" t="s">
        <v>41</v>
      </c>
      <c r="C20" s="1072"/>
      <c r="D20" s="1077">
        <v>224.01285714285714</v>
      </c>
      <c r="E20" s="1078">
        <v>0.33936884707296294</v>
      </c>
      <c r="F20" s="1072"/>
      <c r="G20" s="1077">
        <v>670.65578947368431</v>
      </c>
      <c r="H20" s="1078">
        <v>0.25529296642562416</v>
      </c>
      <c r="I20" s="1072"/>
      <c r="J20" s="1077">
        <v>837.32370967741883</v>
      </c>
      <c r="K20" s="1078">
        <v>0.45234565562712037</v>
      </c>
      <c r="L20" s="1072"/>
      <c r="M20" s="1072"/>
      <c r="N20" s="1072"/>
      <c r="O20" s="1072"/>
      <c r="P20" s="1072"/>
      <c r="Q20" s="1072"/>
      <c r="R20" s="1072"/>
    </row>
    <row r="21" spans="1:18" ht="15" customHeight="1" x14ac:dyDescent="0.25">
      <c r="B21" s="1076" t="s">
        <v>3</v>
      </c>
      <c r="C21" s="1072"/>
      <c r="D21" s="1077">
        <v>301.57118110236223</v>
      </c>
      <c r="E21" s="1078">
        <v>5.4853723634393788E-2</v>
      </c>
      <c r="F21" s="1072"/>
      <c r="G21" s="1077">
        <v>1309.7921739130434</v>
      </c>
      <c r="H21" s="1078">
        <v>0.31152730333112433</v>
      </c>
      <c r="I21" s="1072"/>
      <c r="J21" s="1077">
        <v>1475.8901470588235</v>
      </c>
      <c r="K21" s="1078">
        <v>0.20945405423240798</v>
      </c>
      <c r="L21" s="1072"/>
      <c r="M21" s="1072"/>
      <c r="N21" s="1072"/>
      <c r="O21" s="1072"/>
      <c r="P21" s="1072"/>
      <c r="Q21" s="1072"/>
      <c r="R21" s="1072"/>
    </row>
    <row r="22" spans="1:18" ht="15" customHeight="1" x14ac:dyDescent="0.25">
      <c r="B22" s="1076" t="s">
        <v>2</v>
      </c>
      <c r="C22" s="1072"/>
      <c r="D22" s="1077" t="s">
        <v>364</v>
      </c>
      <c r="E22" s="1078" t="s">
        <v>364</v>
      </c>
      <c r="F22" s="1072"/>
      <c r="G22" s="1077" t="s">
        <v>364</v>
      </c>
      <c r="H22" s="1078" t="s">
        <v>364</v>
      </c>
      <c r="I22" s="1072"/>
      <c r="J22" s="1077" t="s">
        <v>364</v>
      </c>
      <c r="K22" s="1078" t="s">
        <v>364</v>
      </c>
      <c r="L22" s="1072"/>
      <c r="M22" s="1072"/>
      <c r="N22" s="1072"/>
      <c r="O22" s="1072"/>
      <c r="P22" s="1072"/>
      <c r="Q22" s="1072"/>
      <c r="R22" s="1072"/>
    </row>
    <row r="23" spans="1:18" ht="15" customHeight="1" x14ac:dyDescent="0.25">
      <c r="B23" s="1076" t="s">
        <v>35</v>
      </c>
      <c r="C23" s="1072"/>
      <c r="D23" s="1077">
        <v>1125</v>
      </c>
      <c r="E23" s="1078">
        <v>1.0370899457402698</v>
      </c>
      <c r="F23" s="1072"/>
      <c r="G23" s="1077">
        <v>1825.5633333333333</v>
      </c>
      <c r="H23" s="1078">
        <v>0.14872319320138835</v>
      </c>
      <c r="I23" s="1072"/>
      <c r="J23" s="1077">
        <v>1864.6871428571433</v>
      </c>
      <c r="K23" s="1078">
        <v>0.1403102462706774</v>
      </c>
      <c r="L23" s="1072"/>
      <c r="M23" s="1072"/>
      <c r="N23" s="1072"/>
      <c r="O23" s="1072"/>
      <c r="P23" s="1072"/>
      <c r="Q23" s="1072"/>
      <c r="R23" s="1072"/>
    </row>
    <row r="24" spans="1:18" ht="15" customHeight="1" x14ac:dyDescent="0.25">
      <c r="B24" s="1076" t="s">
        <v>42</v>
      </c>
      <c r="C24" s="1072"/>
      <c r="D24" s="1077" t="s">
        <v>364</v>
      </c>
      <c r="E24" s="1078" t="s">
        <v>364</v>
      </c>
      <c r="F24" s="1072"/>
      <c r="G24" s="1077">
        <v>528.46866666666676</v>
      </c>
      <c r="H24" s="1078">
        <v>0.32929546052297259</v>
      </c>
      <c r="I24" s="1072"/>
      <c r="J24" s="1077">
        <v>546.74477611940279</v>
      </c>
      <c r="K24" s="1078">
        <v>0.30480913359274953</v>
      </c>
      <c r="L24" s="1072"/>
      <c r="M24" s="1072"/>
      <c r="N24" s="1072"/>
      <c r="O24" s="1072"/>
      <c r="P24" s="1072"/>
      <c r="Q24" s="1072"/>
      <c r="R24" s="1072"/>
    </row>
    <row r="25" spans="1:18" ht="15" customHeight="1" x14ac:dyDescent="0.25">
      <c r="B25" s="1076" t="s">
        <v>43</v>
      </c>
      <c r="C25" s="1072"/>
      <c r="D25" s="1077">
        <v>233.93</v>
      </c>
      <c r="E25" s="1078">
        <v>0</v>
      </c>
      <c r="F25" s="1072"/>
      <c r="G25" s="1077" t="s">
        <v>364</v>
      </c>
      <c r="H25" s="1078" t="s">
        <v>364</v>
      </c>
      <c r="I25" s="1072"/>
      <c r="J25" s="1077">
        <v>338.44499999999999</v>
      </c>
      <c r="K25" s="1078">
        <v>1.2819620613932949</v>
      </c>
      <c r="L25" s="1072"/>
      <c r="M25" s="1072"/>
      <c r="N25" s="1072"/>
      <c r="O25" s="1072"/>
      <c r="P25" s="1072"/>
      <c r="Q25" s="1072"/>
      <c r="R25" s="1072"/>
    </row>
    <row r="26" spans="1:18" ht="15" customHeight="1" x14ac:dyDescent="0.25">
      <c r="B26" s="1076" t="s">
        <v>44</v>
      </c>
      <c r="C26" s="1072"/>
      <c r="D26" s="1077">
        <v>578.25272727272738</v>
      </c>
      <c r="E26" s="1078">
        <v>0.14680991568324883</v>
      </c>
      <c r="F26" s="1072"/>
      <c r="G26" s="1077">
        <v>968.64874999999995</v>
      </c>
      <c r="H26" s="1078">
        <v>0.4834365288323807</v>
      </c>
      <c r="I26" s="1072"/>
      <c r="J26" s="1077">
        <v>996.41090909090917</v>
      </c>
      <c r="K26" s="1078">
        <v>0.38561150206659356</v>
      </c>
      <c r="L26" s="1072"/>
      <c r="M26" s="1072"/>
      <c r="N26" s="1072"/>
      <c r="O26" s="1072"/>
      <c r="P26" s="1072"/>
      <c r="Q26" s="1072"/>
      <c r="R26" s="1072"/>
    </row>
    <row r="27" spans="1:18" ht="15" customHeight="1" x14ac:dyDescent="0.25">
      <c r="B27" s="1076" t="s">
        <v>45</v>
      </c>
      <c r="C27" s="1072"/>
      <c r="D27" s="1077">
        <v>290.80633925049335</v>
      </c>
      <c r="E27" s="1078">
        <v>0.18380240583850524</v>
      </c>
      <c r="F27" s="1072"/>
      <c r="G27" s="1077">
        <v>499.56677952755973</v>
      </c>
      <c r="H27" s="1078">
        <v>0.29655076605357789</v>
      </c>
      <c r="I27" s="1072"/>
      <c r="J27" s="1077">
        <v>804.64080739299652</v>
      </c>
      <c r="K27" s="1078">
        <v>0.29080899354070328</v>
      </c>
      <c r="L27" s="1072"/>
      <c r="M27" s="1072"/>
      <c r="N27" s="1072"/>
      <c r="O27" s="1072"/>
      <c r="P27" s="1072"/>
      <c r="Q27" s="1072"/>
      <c r="R27" s="1072"/>
    </row>
    <row r="28" spans="1:18" ht="15" customHeight="1" x14ac:dyDescent="0.25">
      <c r="B28" s="1076" t="s">
        <v>46</v>
      </c>
      <c r="C28" s="1072"/>
      <c r="D28" s="1077" t="s">
        <v>364</v>
      </c>
      <c r="E28" s="1078" t="s">
        <v>364</v>
      </c>
      <c r="F28" s="1072"/>
      <c r="G28" s="1077" t="s">
        <v>364</v>
      </c>
      <c r="H28" s="1078" t="s">
        <v>364</v>
      </c>
      <c r="I28" s="1072"/>
      <c r="J28" s="1077" t="s">
        <v>364</v>
      </c>
      <c r="K28" s="1078" t="s">
        <v>364</v>
      </c>
      <c r="L28" s="1072"/>
      <c r="M28" s="1072"/>
      <c r="N28" s="1072"/>
      <c r="O28" s="1072"/>
      <c r="P28" s="1072"/>
      <c r="Q28" s="1072"/>
      <c r="R28" s="1072"/>
    </row>
    <row r="29" spans="1:18" ht="15" customHeight="1" x14ac:dyDescent="0.25">
      <c r="B29" s="1079" t="s">
        <v>1</v>
      </c>
      <c r="C29" s="1072"/>
      <c r="D29" s="1080" t="s">
        <v>364</v>
      </c>
      <c r="E29" s="1081" t="s">
        <v>364</v>
      </c>
      <c r="F29" s="1072"/>
      <c r="G29" s="1080" t="s">
        <v>364</v>
      </c>
      <c r="H29" s="1081" t="s">
        <v>364</v>
      </c>
      <c r="I29" s="1072"/>
      <c r="J29" s="1080" t="s">
        <v>364</v>
      </c>
      <c r="K29" s="1081" t="s">
        <v>364</v>
      </c>
      <c r="L29" s="1072"/>
      <c r="M29" s="1072"/>
      <c r="N29" s="1072"/>
      <c r="O29" s="1072"/>
      <c r="P29" s="1072"/>
      <c r="Q29" s="1072"/>
      <c r="R29" s="1072"/>
    </row>
    <row r="30" spans="1:18" ht="15" customHeight="1" x14ac:dyDescent="0.25">
      <c r="B30" s="1310" t="s">
        <v>0</v>
      </c>
      <c r="C30" s="672"/>
      <c r="D30" s="1311">
        <v>298.17477843032543</v>
      </c>
      <c r="E30" s="1312">
        <v>0.31903088695433374</v>
      </c>
      <c r="F30" s="672"/>
      <c r="G30" s="1311">
        <v>548.19379320033761</v>
      </c>
      <c r="H30" s="1312">
        <v>0.49804464594874964</v>
      </c>
      <c r="I30" s="672"/>
      <c r="J30" s="1311">
        <v>825.52863422819144</v>
      </c>
      <c r="K30" s="1312">
        <v>0.40031015320421925</v>
      </c>
      <c r="L30" s="672"/>
      <c r="M30" s="672"/>
      <c r="N30" s="672"/>
      <c r="O30" s="672"/>
      <c r="P30" s="672"/>
      <c r="Q30" s="672"/>
      <c r="R30" s="672"/>
    </row>
    <row r="31" spans="1:18" x14ac:dyDescent="0.25">
      <c r="A31" s="1072"/>
      <c r="B31" s="1072"/>
      <c r="C31" s="1072"/>
      <c r="D31" s="1072"/>
      <c r="E31" s="1072"/>
      <c r="F31" s="1072"/>
      <c r="G31" s="1072"/>
      <c r="H31" s="1072"/>
      <c r="I31" s="1072"/>
      <c r="J31" s="1072"/>
      <c r="K31" s="1072"/>
      <c r="L31" s="1072"/>
      <c r="M31" s="1072"/>
      <c r="N31" s="1072"/>
      <c r="O31" s="1072"/>
      <c r="P31" s="1072"/>
      <c r="Q31" s="1072"/>
      <c r="R31" s="1072"/>
    </row>
    <row r="32" spans="1:18" ht="12.75" customHeight="1" x14ac:dyDescent="0.25">
      <c r="B32" s="1082" t="s">
        <v>189</v>
      </c>
      <c r="C32" s="1083"/>
      <c r="D32" s="1082"/>
      <c r="E32" s="1082"/>
      <c r="F32" s="1083"/>
      <c r="G32" s="1082"/>
      <c r="H32" s="1082"/>
      <c r="I32" s="1083"/>
      <c r="J32" s="1082"/>
      <c r="K32" s="1082"/>
      <c r="L32" s="1083"/>
      <c r="M32" s="1083"/>
      <c r="N32" s="1083"/>
      <c r="O32" s="1083"/>
      <c r="P32" s="1083"/>
      <c r="Q32" s="1083"/>
      <c r="R32" s="1083"/>
    </row>
    <row r="33" spans="2:11" ht="47.45" customHeight="1" x14ac:dyDescent="0.25">
      <c r="B33" s="1645" t="s">
        <v>289</v>
      </c>
      <c r="C33" s="1645"/>
      <c r="D33" s="1645"/>
      <c r="E33" s="1645"/>
      <c r="F33" s="1645"/>
      <c r="G33" s="1645"/>
      <c r="H33" s="1645"/>
      <c r="I33" s="1645"/>
      <c r="J33" s="1645"/>
      <c r="K33" s="1645"/>
    </row>
  </sheetData>
  <mergeCells count="7">
    <mergeCell ref="B33:K33"/>
    <mergeCell ref="B6:L6"/>
    <mergeCell ref="B7:L7"/>
    <mergeCell ref="B9:B10"/>
    <mergeCell ref="D9:E9"/>
    <mergeCell ref="G9:H9"/>
    <mergeCell ref="J9:K9"/>
  </mergeCells>
  <conditionalFormatting sqref="D12:D29">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2:G29">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J12:J29">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Hoja76">
    <pageSetUpPr fitToPage="1"/>
  </sheetPr>
  <dimension ref="A1:U33"/>
  <sheetViews>
    <sheetView zoomScaleNormal="100" workbookViewId="0">
      <selection activeCell="D30" sqref="D30:H30"/>
    </sheetView>
  </sheetViews>
  <sheetFormatPr baseColWidth="10" defaultColWidth="11.42578125" defaultRowHeight="15" x14ac:dyDescent="0.25"/>
  <cols>
    <col min="1" max="1" width="5.85546875" style="666" customWidth="1"/>
    <col min="2" max="2" width="28.85546875" style="666" customWidth="1"/>
    <col min="3" max="3" width="1.42578125" style="666" customWidth="1"/>
    <col min="4" max="4" width="10.85546875" style="666" bestFit="1" customWidth="1"/>
    <col min="5" max="5" width="12.5703125" style="666" customWidth="1"/>
    <col min="6" max="6" width="1.28515625" style="666" customWidth="1"/>
    <col min="7" max="7" width="10.85546875" style="666" bestFit="1" customWidth="1"/>
    <col min="8" max="8" width="12.85546875" style="666" customWidth="1"/>
    <col min="9" max="9" width="1.28515625" style="666" customWidth="1"/>
    <col min="10" max="10" width="10.85546875" style="666" bestFit="1" customWidth="1"/>
    <col min="11" max="11" width="12.85546875" style="666" customWidth="1"/>
    <col min="12" max="12" width="28.140625" style="666" customWidth="1"/>
    <col min="13" max="13" width="7" style="666" customWidth="1"/>
    <col min="14" max="14" width="10.85546875" style="666" customWidth="1"/>
    <col min="15" max="15" width="7" style="666" customWidth="1"/>
    <col min="16" max="16" width="10.85546875" style="666" customWidth="1"/>
    <col min="17" max="17" width="7" style="666" customWidth="1"/>
    <col min="18" max="18" width="10.85546875" style="666" customWidth="1"/>
    <col min="19" max="19" width="11.42578125" style="666"/>
    <col min="20" max="20" width="25.140625" style="666" bestFit="1" customWidth="1"/>
    <col min="21" max="21" width="6.7109375" style="666" customWidth="1"/>
    <col min="22" max="22" width="10.7109375" style="666" customWidth="1"/>
    <col min="23" max="23" width="6.7109375" style="666" customWidth="1"/>
    <col min="24" max="24" width="10.7109375" style="666" customWidth="1"/>
    <col min="25" max="25" width="6.7109375" style="666" customWidth="1"/>
    <col min="26" max="26" width="10.7109375" style="666" customWidth="1"/>
    <col min="27" max="16384" width="11.42578125" style="666"/>
  </cols>
  <sheetData>
    <row r="1" spans="1:21" s="700" customFormat="1" x14ac:dyDescent="0.25">
      <c r="A1" s="700" t="s">
        <v>96</v>
      </c>
      <c r="B1" s="700" t="s">
        <v>67</v>
      </c>
      <c r="C1" s="700" t="s">
        <v>67</v>
      </c>
      <c r="D1" s="700" t="s">
        <v>194</v>
      </c>
      <c r="F1" s="700" t="s">
        <v>67</v>
      </c>
      <c r="I1" s="700" t="s">
        <v>67</v>
      </c>
      <c r="L1" s="700" t="s">
        <v>96</v>
      </c>
      <c r="M1" s="700" t="s">
        <v>67</v>
      </c>
      <c r="T1" s="700" t="s">
        <v>81</v>
      </c>
    </row>
    <row r="2" spans="1:21" s="700" customFormat="1" x14ac:dyDescent="0.25"/>
    <row r="3" spans="1:21" s="700" customFormat="1" x14ac:dyDescent="0.25"/>
    <row r="4" spans="1:21" s="700" customFormat="1" x14ac:dyDescent="0.25"/>
    <row r="5" spans="1:21" s="700" customFormat="1" ht="16.5" customHeight="1" x14ac:dyDescent="0.25"/>
    <row r="6" spans="1:21" s="621" customFormat="1" ht="42.75" customHeight="1" x14ac:dyDescent="0.2">
      <c r="A6" s="1017"/>
      <c r="B6" s="1494" t="s">
        <v>456</v>
      </c>
      <c r="C6" s="1494"/>
      <c r="D6" s="1494"/>
      <c r="E6" s="1494"/>
      <c r="F6" s="1494"/>
      <c r="G6" s="1494"/>
      <c r="H6" s="1494"/>
      <c r="I6" s="1494"/>
      <c r="J6" s="1494"/>
      <c r="K6" s="1494"/>
      <c r="L6" s="1494"/>
      <c r="M6" s="1018"/>
      <c r="N6" s="1018"/>
      <c r="O6" s="1018"/>
      <c r="P6" s="1069"/>
      <c r="Q6" s="1069"/>
      <c r="R6" s="1069"/>
      <c r="S6" s="1069"/>
      <c r="T6" s="1069"/>
      <c r="U6" s="1069"/>
    </row>
    <row r="7" spans="1:21" s="621" customFormat="1" ht="15.75" customHeight="1" x14ac:dyDescent="0.2">
      <c r="A7" s="1017"/>
      <c r="B7" s="1633" t="str">
        <f>porsaad!$B$6</f>
        <v>Situación a 31 de julio de 2024</v>
      </c>
      <c r="C7" s="1633"/>
      <c r="D7" s="1633"/>
      <c r="E7" s="1633"/>
      <c r="F7" s="1633"/>
      <c r="G7" s="1633"/>
      <c r="H7" s="1633"/>
      <c r="I7" s="1633"/>
      <c r="J7" s="1633"/>
      <c r="K7" s="1633"/>
      <c r="L7" s="1633"/>
      <c r="M7" s="1070"/>
      <c r="N7" s="1070"/>
      <c r="O7" s="1070"/>
      <c r="P7" s="1071"/>
      <c r="Q7" s="1071"/>
      <c r="R7" s="1071"/>
      <c r="S7" s="1071"/>
      <c r="T7" s="1071"/>
      <c r="U7" s="1071"/>
    </row>
    <row r="8" spans="1:21" s="700" customFormat="1" ht="6" customHeight="1" x14ac:dyDescent="0.25">
      <c r="A8" s="1020"/>
      <c r="B8" s="1020"/>
      <c r="C8" s="1020"/>
      <c r="D8" s="1020"/>
      <c r="E8" s="1020"/>
      <c r="F8" s="1020"/>
      <c r="G8" s="1020"/>
      <c r="H8" s="1020"/>
      <c r="I8" s="1020"/>
      <c r="J8" s="1020"/>
      <c r="K8" s="1020"/>
      <c r="L8" s="1020"/>
      <c r="M8" s="1020"/>
      <c r="N8" s="1020"/>
      <c r="O8" s="1020"/>
    </row>
    <row r="9" spans="1:21" x14ac:dyDescent="0.25">
      <c r="B9" s="1646" t="s">
        <v>12</v>
      </c>
      <c r="C9" s="1072"/>
      <c r="D9" s="1648" t="s">
        <v>48</v>
      </c>
      <c r="E9" s="1648"/>
      <c r="F9" s="1072"/>
      <c r="G9" s="1649" t="s">
        <v>33</v>
      </c>
      <c r="H9" s="1650"/>
      <c r="I9" s="1072"/>
      <c r="J9" s="1651" t="s">
        <v>32</v>
      </c>
      <c r="K9" s="1652"/>
      <c r="L9" s="1072"/>
      <c r="M9" s="1072"/>
      <c r="N9" s="1072"/>
      <c r="O9" s="1072"/>
      <c r="P9" s="1072"/>
      <c r="Q9" s="1072"/>
      <c r="R9" s="1072"/>
    </row>
    <row r="10" spans="1:21" ht="46.5" customHeight="1" x14ac:dyDescent="0.25">
      <c r="B10" s="1647"/>
      <c r="C10" s="1072"/>
      <c r="D10" s="1068" t="s">
        <v>132</v>
      </c>
      <c r="E10" s="862" t="s">
        <v>157</v>
      </c>
      <c r="F10" s="1072"/>
      <c r="G10" s="1068" t="s">
        <v>132</v>
      </c>
      <c r="H10" s="820" t="s">
        <v>157</v>
      </c>
      <c r="I10" s="1072"/>
      <c r="J10" s="820" t="s">
        <v>132</v>
      </c>
      <c r="K10" s="821" t="s">
        <v>157</v>
      </c>
      <c r="L10" s="1072"/>
      <c r="M10" s="1072"/>
      <c r="N10" s="1072"/>
      <c r="O10" s="1072"/>
      <c r="P10" s="1072"/>
      <c r="Q10" s="1072"/>
      <c r="R10" s="1072"/>
    </row>
    <row r="11" spans="1:21" ht="6.75" customHeight="1" x14ac:dyDescent="0.25">
      <c r="B11" s="1072"/>
      <c r="C11" s="1072"/>
      <c r="D11" s="1072"/>
      <c r="E11" s="1072"/>
      <c r="F11" s="1072"/>
      <c r="G11" s="1072"/>
      <c r="H11" s="1072"/>
      <c r="I11" s="1072"/>
      <c r="J11" s="1072"/>
      <c r="K11" s="1072"/>
      <c r="L11" s="1072"/>
      <c r="M11" s="1072"/>
      <c r="N11" s="1072"/>
      <c r="O11" s="1072"/>
      <c r="P11" s="1072"/>
      <c r="Q11" s="1072"/>
      <c r="R11" s="1072"/>
    </row>
    <row r="12" spans="1:21" ht="15" customHeight="1" x14ac:dyDescent="0.25">
      <c r="B12" s="1073" t="s">
        <v>8</v>
      </c>
      <c r="C12" s="1072"/>
      <c r="D12" s="1074" t="s">
        <v>364</v>
      </c>
      <c r="E12" s="1075" t="s">
        <v>364</v>
      </c>
      <c r="F12" s="1072"/>
      <c r="G12" s="1074" t="s">
        <v>364</v>
      </c>
      <c r="H12" s="1075" t="s">
        <v>364</v>
      </c>
      <c r="I12" s="1072"/>
      <c r="J12" s="1074" t="s">
        <v>364</v>
      </c>
      <c r="K12" s="1075" t="s">
        <v>364</v>
      </c>
      <c r="L12" s="1072"/>
      <c r="M12" s="1072"/>
      <c r="N12" s="1072"/>
      <c r="O12" s="1072"/>
      <c r="P12" s="1072"/>
      <c r="Q12" s="1072"/>
      <c r="R12" s="1072"/>
    </row>
    <row r="13" spans="1:21" ht="15" customHeight="1" x14ac:dyDescent="0.25">
      <c r="B13" s="1076" t="s">
        <v>7</v>
      </c>
      <c r="C13" s="1072"/>
      <c r="D13" s="1077" t="s">
        <v>364</v>
      </c>
      <c r="E13" s="1078" t="s">
        <v>364</v>
      </c>
      <c r="F13" s="1072"/>
      <c r="G13" s="1077">
        <v>150</v>
      </c>
      <c r="H13" s="1078">
        <v>0</v>
      </c>
      <c r="I13" s="1072"/>
      <c r="J13" s="1077">
        <v>290</v>
      </c>
      <c r="K13" s="1078">
        <v>0</v>
      </c>
      <c r="L13" s="1072"/>
      <c r="M13" s="1072"/>
      <c r="N13" s="1072"/>
      <c r="O13" s="1072"/>
      <c r="P13" s="1072"/>
      <c r="Q13" s="1072"/>
      <c r="R13" s="1072"/>
    </row>
    <row r="14" spans="1:21" ht="15" customHeight="1" x14ac:dyDescent="0.25">
      <c r="B14" s="1076" t="s">
        <v>37</v>
      </c>
      <c r="C14" s="1072"/>
      <c r="D14" s="1077">
        <v>161.43125000000001</v>
      </c>
      <c r="E14" s="1078">
        <v>0.18844868731442715</v>
      </c>
      <c r="F14" s="1072"/>
      <c r="G14" s="1077">
        <v>260.84685393258383</v>
      </c>
      <c r="H14" s="1078">
        <v>0.25280473770699369</v>
      </c>
      <c r="I14" s="1072"/>
      <c r="J14" s="1077">
        <v>422.27337662337709</v>
      </c>
      <c r="K14" s="1078">
        <v>0.21841826736499992</v>
      </c>
      <c r="L14" s="1072"/>
      <c r="M14" s="1072"/>
      <c r="N14" s="1072"/>
      <c r="O14" s="1072"/>
      <c r="P14" s="1072"/>
      <c r="Q14" s="1072"/>
      <c r="R14" s="1072"/>
    </row>
    <row r="15" spans="1:21" ht="15" customHeight="1" x14ac:dyDescent="0.25">
      <c r="B15" s="1076" t="s">
        <v>38</v>
      </c>
      <c r="C15" s="1072"/>
      <c r="D15" s="1077" t="s">
        <v>364</v>
      </c>
      <c r="E15" s="1078" t="s">
        <v>364</v>
      </c>
      <c r="F15" s="1072"/>
      <c r="G15" s="1077" t="s">
        <v>364</v>
      </c>
      <c r="H15" s="1078" t="s">
        <v>364</v>
      </c>
      <c r="I15" s="1072"/>
      <c r="J15" s="1077" t="s">
        <v>364</v>
      </c>
      <c r="K15" s="1078" t="s">
        <v>364</v>
      </c>
      <c r="L15" s="1072"/>
      <c r="M15" s="1072"/>
      <c r="N15" s="1072"/>
      <c r="O15" s="1072"/>
      <c r="P15" s="1072"/>
      <c r="Q15" s="1072"/>
      <c r="R15" s="1072"/>
    </row>
    <row r="16" spans="1:21" ht="15" customHeight="1" x14ac:dyDescent="0.25">
      <c r="B16" s="1076" t="s">
        <v>6</v>
      </c>
      <c r="C16" s="1072"/>
      <c r="D16" s="1077">
        <v>215.69075336700629</v>
      </c>
      <c r="E16" s="1078">
        <v>0.5623811382657169</v>
      </c>
      <c r="F16" s="1072"/>
      <c r="G16" s="1077">
        <v>310.36755205047865</v>
      </c>
      <c r="H16" s="1078">
        <v>0.54676187211000804</v>
      </c>
      <c r="I16" s="1072"/>
      <c r="J16" s="1077">
        <v>518.20758198727856</v>
      </c>
      <c r="K16" s="1078">
        <v>0.51880967190398519</v>
      </c>
      <c r="L16" s="1072"/>
      <c r="M16" s="1072"/>
      <c r="N16" s="1072"/>
      <c r="O16" s="1072"/>
      <c r="P16" s="1072"/>
      <c r="Q16" s="1072"/>
      <c r="R16" s="1072"/>
    </row>
    <row r="17" spans="1:18" ht="15" customHeight="1" x14ac:dyDescent="0.25">
      <c r="B17" s="1076" t="s">
        <v>5</v>
      </c>
      <c r="C17" s="1072"/>
      <c r="D17" s="1077" t="s">
        <v>364</v>
      </c>
      <c r="E17" s="1078" t="s">
        <v>364</v>
      </c>
      <c r="F17" s="1072"/>
      <c r="G17" s="1077" t="s">
        <v>364</v>
      </c>
      <c r="H17" s="1078" t="s">
        <v>364</v>
      </c>
      <c r="I17" s="1072"/>
      <c r="J17" s="1077" t="s">
        <v>364</v>
      </c>
      <c r="K17" s="1078" t="s">
        <v>364</v>
      </c>
      <c r="L17" s="1072"/>
      <c r="M17" s="1072"/>
      <c r="N17" s="1072"/>
      <c r="O17" s="1072"/>
      <c r="P17" s="1072"/>
      <c r="Q17" s="1072"/>
      <c r="R17" s="1072"/>
    </row>
    <row r="18" spans="1:18" ht="15" customHeight="1" x14ac:dyDescent="0.25">
      <c r="B18" s="1076" t="s">
        <v>4</v>
      </c>
      <c r="C18" s="1072"/>
      <c r="D18" s="1077">
        <v>246.92871107069834</v>
      </c>
      <c r="E18" s="1078">
        <v>0.43808906035663731</v>
      </c>
      <c r="F18" s="1072"/>
      <c r="G18" s="1077">
        <v>402.13193539480852</v>
      </c>
      <c r="H18" s="1078">
        <v>0.52202474141413935</v>
      </c>
      <c r="I18" s="1072"/>
      <c r="J18" s="1077">
        <v>592.25853360488861</v>
      </c>
      <c r="K18" s="1078">
        <v>0.44886911181856914</v>
      </c>
      <c r="L18" s="1072"/>
      <c r="M18" s="1072"/>
      <c r="N18" s="1072"/>
      <c r="O18" s="1072"/>
      <c r="P18" s="1072"/>
      <c r="Q18" s="1072"/>
      <c r="R18" s="1072"/>
    </row>
    <row r="19" spans="1:18" ht="15" customHeight="1" x14ac:dyDescent="0.25">
      <c r="B19" s="1076" t="s">
        <v>40</v>
      </c>
      <c r="C19" s="1072"/>
      <c r="D19" s="1077">
        <v>178.75479608482874</v>
      </c>
      <c r="E19" s="1078">
        <v>0.37518133358514399</v>
      </c>
      <c r="F19" s="1072"/>
      <c r="G19" s="1077">
        <v>302.12529411764666</v>
      </c>
      <c r="H19" s="1078">
        <v>0.42888819230507486</v>
      </c>
      <c r="I19" s="1072"/>
      <c r="J19" s="1077">
        <v>487.05718232044194</v>
      </c>
      <c r="K19" s="1078">
        <v>0.49845330620328754</v>
      </c>
      <c r="L19" s="1072"/>
      <c r="M19" s="1072"/>
      <c r="N19" s="1072"/>
      <c r="O19" s="1072"/>
      <c r="P19" s="1072"/>
      <c r="Q19" s="1072"/>
      <c r="R19" s="1072"/>
    </row>
    <row r="20" spans="1:18" ht="15" customHeight="1" x14ac:dyDescent="0.25">
      <c r="B20" s="1076" t="s">
        <v>41</v>
      </c>
      <c r="C20" s="1072"/>
      <c r="D20" s="1077">
        <v>220.58077197887667</v>
      </c>
      <c r="E20" s="1078">
        <v>0.14242521959147966</v>
      </c>
      <c r="F20" s="1072"/>
      <c r="G20" s="1077">
        <v>290.69877338877376</v>
      </c>
      <c r="H20" s="1078">
        <v>0.18487045855859702</v>
      </c>
      <c r="I20" s="1072"/>
      <c r="J20" s="1077">
        <v>506.81208828522824</v>
      </c>
      <c r="K20" s="1078">
        <v>0.18247676880854197</v>
      </c>
      <c r="L20" s="1072"/>
      <c r="M20" s="1072"/>
      <c r="N20" s="1072"/>
      <c r="O20" s="1072"/>
      <c r="P20" s="1072"/>
      <c r="Q20" s="1072"/>
      <c r="R20" s="1072"/>
    </row>
    <row r="21" spans="1:18" ht="15" customHeight="1" x14ac:dyDescent="0.25">
      <c r="B21" s="1076" t="s">
        <v>3</v>
      </c>
      <c r="C21" s="1072"/>
      <c r="D21" s="1077">
        <v>287.96600561272214</v>
      </c>
      <c r="E21" s="1078">
        <v>0.14892303234495533</v>
      </c>
      <c r="F21" s="1072"/>
      <c r="G21" s="1077">
        <v>454.2341868598549</v>
      </c>
      <c r="H21" s="1078">
        <v>0.18873721707973051</v>
      </c>
      <c r="I21" s="1072"/>
      <c r="J21" s="1077">
        <v>796.14907759882851</v>
      </c>
      <c r="K21" s="1078">
        <v>0.17949849649684421</v>
      </c>
      <c r="L21" s="1072"/>
      <c r="M21" s="1072"/>
      <c r="N21" s="1072"/>
      <c r="O21" s="1072"/>
      <c r="P21" s="1072"/>
      <c r="Q21" s="1072"/>
      <c r="R21" s="1072"/>
    </row>
    <row r="22" spans="1:18" ht="15" customHeight="1" x14ac:dyDescent="0.25">
      <c r="B22" s="1076" t="s">
        <v>2</v>
      </c>
      <c r="C22" s="1072"/>
      <c r="D22" s="1077">
        <v>193.83885022473433</v>
      </c>
      <c r="E22" s="1078">
        <v>0.32716781370382492</v>
      </c>
      <c r="F22" s="1072"/>
      <c r="G22" s="1077">
        <v>347.86563904654815</v>
      </c>
      <c r="H22" s="1078">
        <v>0.27011630990973345</v>
      </c>
      <c r="I22" s="1072"/>
      <c r="J22" s="1077">
        <v>606.98435533621671</v>
      </c>
      <c r="K22" s="1078">
        <v>0.26214946564836805</v>
      </c>
      <c r="L22" s="1072"/>
      <c r="M22" s="1072"/>
      <c r="N22" s="1072"/>
      <c r="O22" s="1072"/>
      <c r="P22" s="1072"/>
      <c r="Q22" s="1072"/>
      <c r="R22" s="1072"/>
    </row>
    <row r="23" spans="1:18" ht="15" customHeight="1" x14ac:dyDescent="0.25">
      <c r="B23" s="1076" t="s">
        <v>35</v>
      </c>
      <c r="C23" s="1072"/>
      <c r="D23" s="1077">
        <v>195.00115542522056</v>
      </c>
      <c r="E23" s="1078">
        <v>0.40501494151330469</v>
      </c>
      <c r="F23" s="1072"/>
      <c r="G23" s="1077">
        <v>262.62442663378573</v>
      </c>
      <c r="H23" s="1078">
        <v>0.392398740443615</v>
      </c>
      <c r="I23" s="1072"/>
      <c r="J23" s="1077">
        <v>407.7387677725107</v>
      </c>
      <c r="K23" s="1078">
        <v>0.43662932796027204</v>
      </c>
      <c r="L23" s="1072"/>
      <c r="M23" s="1072"/>
      <c r="N23" s="1072"/>
      <c r="O23" s="1072"/>
      <c r="P23" s="1072"/>
      <c r="Q23" s="1072"/>
      <c r="R23" s="1072"/>
    </row>
    <row r="24" spans="1:18" ht="15" customHeight="1" x14ac:dyDescent="0.25">
      <c r="B24" s="1076" t="s">
        <v>42</v>
      </c>
      <c r="C24" s="1072"/>
      <c r="D24" s="1077">
        <v>303.98101741521538</v>
      </c>
      <c r="E24" s="1078">
        <v>5.563141715927928E-2</v>
      </c>
      <c r="F24" s="1072"/>
      <c r="G24" s="1077">
        <v>325.62609437750945</v>
      </c>
      <c r="H24" s="1078">
        <v>0.14341960756319769</v>
      </c>
      <c r="I24" s="1072"/>
      <c r="J24" s="1077">
        <v>476.32037569943435</v>
      </c>
      <c r="K24" s="1078">
        <v>0.2605656673756524</v>
      </c>
      <c r="L24" s="1072"/>
      <c r="M24" s="1072"/>
      <c r="N24" s="1072"/>
      <c r="O24" s="1072"/>
      <c r="P24" s="1072"/>
      <c r="Q24" s="1072"/>
      <c r="R24" s="1072"/>
    </row>
    <row r="25" spans="1:18" ht="15" customHeight="1" x14ac:dyDescent="0.25">
      <c r="B25" s="1076" t="s">
        <v>43</v>
      </c>
      <c r="C25" s="1072"/>
      <c r="D25" s="1077">
        <v>121.545</v>
      </c>
      <c r="E25" s="1078">
        <v>0.21472961696158152</v>
      </c>
      <c r="F25" s="1072"/>
      <c r="G25" s="1077" t="s">
        <v>364</v>
      </c>
      <c r="H25" s="1078" t="s">
        <v>364</v>
      </c>
      <c r="I25" s="1072"/>
      <c r="J25" s="1077">
        <v>455</v>
      </c>
      <c r="K25" s="1078">
        <v>0.10878565864408424</v>
      </c>
      <c r="L25" s="1072"/>
      <c r="M25" s="1072"/>
      <c r="N25" s="1072"/>
      <c r="O25" s="1072"/>
      <c r="P25" s="1072"/>
      <c r="Q25" s="1072"/>
      <c r="R25" s="1072"/>
    </row>
    <row r="26" spans="1:18" ht="15" customHeight="1" x14ac:dyDescent="0.25">
      <c r="B26" s="1076" t="s">
        <v>44</v>
      </c>
      <c r="C26" s="1072"/>
      <c r="D26" s="1077">
        <v>233.23638383838406</v>
      </c>
      <c r="E26" s="1078">
        <v>0.33400351049861399</v>
      </c>
      <c r="F26" s="1072"/>
      <c r="G26" s="1077">
        <v>489.52227828746044</v>
      </c>
      <c r="H26" s="1078">
        <v>0.26518521342952323</v>
      </c>
      <c r="I26" s="1072"/>
      <c r="J26" s="1077">
        <v>580.94387527839774</v>
      </c>
      <c r="K26" s="1078">
        <v>0.25941366118969356</v>
      </c>
      <c r="L26" s="1072"/>
      <c r="M26" s="1072"/>
      <c r="N26" s="1072"/>
      <c r="O26" s="1072"/>
      <c r="P26" s="1072"/>
      <c r="Q26" s="1072"/>
      <c r="R26" s="1072"/>
    </row>
    <row r="27" spans="1:18" ht="15" customHeight="1" x14ac:dyDescent="0.25">
      <c r="B27" s="1076" t="s">
        <v>45</v>
      </c>
      <c r="C27" s="1072"/>
      <c r="D27" s="1077" t="s">
        <v>364</v>
      </c>
      <c r="E27" s="1078" t="s">
        <v>364</v>
      </c>
      <c r="F27" s="1072"/>
      <c r="G27" s="1077" t="s">
        <v>364</v>
      </c>
      <c r="H27" s="1078" t="s">
        <v>364</v>
      </c>
      <c r="I27" s="1072"/>
      <c r="J27" s="1077" t="s">
        <v>364</v>
      </c>
      <c r="K27" s="1078" t="s">
        <v>364</v>
      </c>
      <c r="L27" s="1072"/>
      <c r="M27" s="1072"/>
      <c r="N27" s="1072"/>
      <c r="O27" s="1072"/>
      <c r="P27" s="1072"/>
      <c r="Q27" s="1072"/>
      <c r="R27" s="1072"/>
    </row>
    <row r="28" spans="1:18" ht="15" customHeight="1" x14ac:dyDescent="0.25">
      <c r="B28" s="1076" t="s">
        <v>46</v>
      </c>
      <c r="C28" s="1072"/>
      <c r="D28" s="1077" t="s">
        <v>364</v>
      </c>
      <c r="E28" s="1078" t="s">
        <v>364</v>
      </c>
      <c r="F28" s="1072"/>
      <c r="G28" s="1077" t="s">
        <v>364</v>
      </c>
      <c r="H28" s="1078" t="s">
        <v>364</v>
      </c>
      <c r="I28" s="1072"/>
      <c r="J28" s="1077" t="s">
        <v>364</v>
      </c>
      <c r="K28" s="1078" t="s">
        <v>364</v>
      </c>
      <c r="L28" s="1072"/>
      <c r="M28" s="1072"/>
      <c r="N28" s="1072"/>
      <c r="O28" s="1072"/>
      <c r="P28" s="1072"/>
      <c r="Q28" s="1072"/>
      <c r="R28" s="1072"/>
    </row>
    <row r="29" spans="1:18" ht="15" customHeight="1" x14ac:dyDescent="0.25">
      <c r="B29" s="1079" t="s">
        <v>1</v>
      </c>
      <c r="C29" s="1072"/>
      <c r="D29" s="1080">
        <v>210</v>
      </c>
      <c r="E29" s="1081">
        <v>0</v>
      </c>
      <c r="F29" s="1072"/>
      <c r="G29" s="1080">
        <v>291.05499999999995</v>
      </c>
      <c r="H29" s="1081">
        <v>0.10036103530541426</v>
      </c>
      <c r="I29" s="1072"/>
      <c r="J29" s="1080" t="s">
        <v>364</v>
      </c>
      <c r="K29" s="1081" t="s">
        <v>364</v>
      </c>
      <c r="L29" s="1072"/>
      <c r="M29" s="1072"/>
      <c r="N29" s="1072"/>
      <c r="O29" s="1072"/>
      <c r="P29" s="1072"/>
      <c r="Q29" s="1072"/>
      <c r="R29" s="1072"/>
    </row>
    <row r="30" spans="1:18" ht="15" customHeight="1" x14ac:dyDescent="0.25">
      <c r="B30" s="1310" t="s">
        <v>0</v>
      </c>
      <c r="C30" s="672"/>
      <c r="D30" s="1311">
        <v>233.37647060399934</v>
      </c>
      <c r="E30" s="1312">
        <v>0.3711407565693392</v>
      </c>
      <c r="F30" s="672"/>
      <c r="G30" s="1311">
        <v>366.63111785052769</v>
      </c>
      <c r="H30" s="1312">
        <v>0.40132333915970281</v>
      </c>
      <c r="I30" s="672"/>
      <c r="J30" s="1311">
        <v>592.51977669111579</v>
      </c>
      <c r="K30" s="1312">
        <v>0.37516504564388908</v>
      </c>
      <c r="L30" s="672"/>
      <c r="M30" s="672"/>
      <c r="N30" s="672"/>
      <c r="O30" s="672"/>
      <c r="P30" s="672"/>
      <c r="Q30" s="672"/>
      <c r="R30" s="672"/>
    </row>
    <row r="31" spans="1:18" x14ac:dyDescent="0.25">
      <c r="A31" s="1072"/>
      <c r="B31" s="1072"/>
      <c r="C31" s="1072"/>
      <c r="D31" s="1072"/>
      <c r="E31" s="1072"/>
      <c r="F31" s="1072"/>
      <c r="G31" s="1072"/>
      <c r="H31" s="1072"/>
      <c r="I31" s="1072"/>
      <c r="J31" s="1072"/>
      <c r="K31" s="1072"/>
      <c r="L31" s="1072"/>
      <c r="M31" s="1072"/>
      <c r="N31" s="1072"/>
      <c r="O31" s="1072"/>
      <c r="P31" s="1072"/>
      <c r="Q31" s="1072"/>
      <c r="R31" s="1072"/>
    </row>
    <row r="32" spans="1:18" ht="12.75" customHeight="1" x14ac:dyDescent="0.25">
      <c r="B32" s="1082" t="s">
        <v>189</v>
      </c>
      <c r="C32" s="1083"/>
      <c r="D32" s="1082"/>
      <c r="E32" s="1082"/>
      <c r="F32" s="1083"/>
      <c r="G32" s="1082"/>
      <c r="H32" s="1082"/>
      <c r="I32" s="1083"/>
      <c r="J32" s="1082"/>
      <c r="K32" s="1082"/>
      <c r="L32" s="1083"/>
      <c r="M32" s="1083"/>
      <c r="N32" s="1083"/>
      <c r="O32" s="1083"/>
      <c r="P32" s="1083"/>
      <c r="Q32" s="1083"/>
      <c r="R32" s="1083"/>
    </row>
    <row r="33" spans="2:11" ht="48.6" customHeight="1" x14ac:dyDescent="0.25">
      <c r="B33" s="1645" t="s">
        <v>289</v>
      </c>
      <c r="C33" s="1645"/>
      <c r="D33" s="1645"/>
      <c r="E33" s="1645"/>
      <c r="F33" s="1645"/>
      <c r="G33" s="1645"/>
      <c r="H33" s="1645"/>
      <c r="I33" s="1645"/>
      <c r="J33" s="1645"/>
      <c r="K33" s="1645"/>
    </row>
  </sheetData>
  <mergeCells count="7">
    <mergeCell ref="B33:K33"/>
    <mergeCell ref="B6:L6"/>
    <mergeCell ref="B7:L7"/>
    <mergeCell ref="B9:B10"/>
    <mergeCell ref="D9:E9"/>
    <mergeCell ref="G9:H9"/>
    <mergeCell ref="J9:K9"/>
  </mergeCells>
  <conditionalFormatting sqref="D12:D29">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2:G29">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J12:J29">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11">
    <tabColor theme="0"/>
    <pageSetUpPr fitToPage="1"/>
  </sheetPr>
  <dimension ref="A1:AB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4" width="7.7109375" style="220" customWidth="1"/>
    <col min="25" max="25" width="11.42578125" style="220" customWidth="1"/>
    <col min="26" max="26" width="11.42578125" style="220"/>
    <col min="27" max="27" width="11.85546875" style="220" bestFit="1" customWidth="1"/>
    <col min="28" max="16384" width="11.42578125" style="220"/>
  </cols>
  <sheetData>
    <row r="1" spans="1:26" x14ac:dyDescent="0.25">
      <c r="A1" s="219"/>
      <c r="B1" s="219"/>
      <c r="J1" s="221"/>
      <c r="K1" s="221"/>
    </row>
    <row r="2" spans="1:26" ht="48.75" customHeight="1" x14ac:dyDescent="0.25">
      <c r="A2" s="219"/>
      <c r="B2" s="219"/>
      <c r="J2" s="221"/>
      <c r="K2" s="221"/>
    </row>
    <row r="3" spans="1:26" ht="24" customHeight="1" x14ac:dyDescent="0.25">
      <c r="A3" s="219"/>
      <c r="B3" s="1373" t="s">
        <v>369</v>
      </c>
      <c r="C3" s="1373"/>
      <c r="D3" s="1373"/>
      <c r="E3" s="1373"/>
      <c r="F3" s="1373"/>
      <c r="G3" s="1373"/>
      <c r="H3" s="1373"/>
      <c r="I3" s="1373"/>
      <c r="J3" s="1373"/>
      <c r="K3" s="1373"/>
      <c r="L3" s="1373"/>
      <c r="M3" s="1373"/>
      <c r="N3" s="1373"/>
      <c r="O3" s="1373"/>
      <c r="P3" s="1373"/>
      <c r="Q3" s="1373"/>
      <c r="R3" s="1373"/>
      <c r="S3" s="1373"/>
      <c r="T3" s="1373"/>
      <c r="U3" s="1373"/>
      <c r="V3" s="1373"/>
      <c r="W3" s="1373"/>
    </row>
    <row r="5" spans="1:26" x14ac:dyDescent="0.25">
      <c r="B5" s="219"/>
      <c r="C5" s="219"/>
      <c r="D5" s="1362" t="s">
        <v>366</v>
      </c>
      <c r="E5" s="1362"/>
      <c r="F5" s="1362"/>
      <c r="G5" s="1362"/>
      <c r="H5" s="1362"/>
      <c r="I5" s="1362"/>
      <c r="J5" s="1362"/>
      <c r="K5" s="1362"/>
      <c r="L5" s="219"/>
      <c r="M5" s="1363" t="s">
        <v>340</v>
      </c>
      <c r="N5" s="1363"/>
      <c r="O5" s="1363"/>
      <c r="P5" s="1363"/>
      <c r="Q5" s="1363"/>
      <c r="R5" s="1363"/>
      <c r="S5" s="1363"/>
      <c r="T5" s="1363"/>
      <c r="U5" s="1363"/>
      <c r="V5" s="1363"/>
      <c r="W5" s="1363"/>
      <c r="X5" s="1363"/>
    </row>
    <row r="6" spans="1:26" ht="21" customHeight="1" x14ac:dyDescent="0.25">
      <c r="B6" s="219"/>
      <c r="C6" s="219"/>
      <c r="D6" s="1363"/>
      <c r="E6" s="1363"/>
      <c r="F6" s="1363"/>
      <c r="G6" s="1363"/>
      <c r="H6" s="1363"/>
      <c r="I6" s="1363"/>
      <c r="J6" s="1363"/>
      <c r="K6" s="1363"/>
      <c r="L6" s="219"/>
      <c r="M6" s="1364">
        <v>43830</v>
      </c>
      <c r="N6" s="1365"/>
      <c r="O6" s="1366">
        <v>44196</v>
      </c>
      <c r="P6" s="1367"/>
      <c r="Q6" s="1366">
        <v>44561</v>
      </c>
      <c r="R6" s="1367"/>
      <c r="S6" s="1370">
        <v>44926</v>
      </c>
      <c r="T6" s="1371"/>
      <c r="U6" s="1368">
        <v>45291</v>
      </c>
      <c r="V6" s="1372"/>
      <c r="W6" s="1368">
        <f>EVO_sol!W6</f>
        <v>45504</v>
      </c>
      <c r="X6" s="1369"/>
    </row>
    <row r="7" spans="1:26" x14ac:dyDescent="0.25">
      <c r="B7" s="225"/>
      <c r="C7" s="219"/>
      <c r="D7" s="226">
        <v>43465</v>
      </c>
      <c r="E7" s="227">
        <v>43830</v>
      </c>
      <c r="F7" s="228">
        <v>44196</v>
      </c>
      <c r="G7" s="228">
        <v>44561</v>
      </c>
      <c r="H7" s="228">
        <v>44926</v>
      </c>
      <c r="I7" s="228">
        <v>45291</v>
      </c>
      <c r="J7" s="228">
        <f>EVO!J7</f>
        <v>45504</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25">
      <c r="B8" s="225"/>
      <c r="C8" s="219"/>
      <c r="D8" s="234"/>
      <c r="E8" s="234"/>
      <c r="F8" s="234"/>
      <c r="G8" s="297"/>
      <c r="H8" s="297"/>
      <c r="I8" s="297"/>
      <c r="J8" s="234"/>
      <c r="K8" s="234"/>
      <c r="L8" s="219"/>
    </row>
    <row r="9" spans="1:26" ht="15" customHeight="1" x14ac:dyDescent="0.25">
      <c r="B9" s="298" t="s">
        <v>8</v>
      </c>
      <c r="C9" s="219"/>
      <c r="D9" s="299">
        <v>212243</v>
      </c>
      <c r="E9" s="300">
        <v>220375</v>
      </c>
      <c r="F9" s="300">
        <v>228555</v>
      </c>
      <c r="G9" s="254">
        <v>257227</v>
      </c>
      <c r="H9" s="254">
        <v>270632</v>
      </c>
      <c r="I9" s="254">
        <v>286600</v>
      </c>
      <c r="J9" s="301">
        <v>287223</v>
      </c>
      <c r="K9" s="302"/>
      <c r="L9" s="222"/>
      <c r="M9" s="278">
        <v>3.8314573389935047E-2</v>
      </c>
      <c r="N9" s="279">
        <v>8132</v>
      </c>
      <c r="O9" s="280">
        <v>3.7118547929665402E-2</v>
      </c>
      <c r="P9" s="279">
        <v>8180</v>
      </c>
      <c r="Q9" s="280">
        <f t="shared" ref="Q9:Q27" si="0">G9/F9-1</f>
        <v>0.12544901664807151</v>
      </c>
      <c r="R9" s="279">
        <f t="shared" ref="R9:R27" si="1">G9-F9</f>
        <v>28672</v>
      </c>
      <c r="S9" s="280">
        <f>H9/G9-1</f>
        <v>5.2113502859342242E-2</v>
      </c>
      <c r="T9" s="279">
        <f>H9-G9</f>
        <v>13405</v>
      </c>
      <c r="U9" s="280">
        <f>I9/H9-1</f>
        <v>5.9002630878831841E-2</v>
      </c>
      <c r="V9" s="279">
        <f>I9-H9</f>
        <v>15968</v>
      </c>
      <c r="W9" s="280">
        <v>4.2547939934882262E-2</v>
      </c>
      <c r="X9" s="279">
        <v>11722</v>
      </c>
    </row>
    <row r="10" spans="1:26" x14ac:dyDescent="0.25">
      <c r="B10" s="303" t="s">
        <v>7</v>
      </c>
      <c r="C10" s="219"/>
      <c r="D10" s="253">
        <v>29146</v>
      </c>
      <c r="E10" s="254">
        <v>32952</v>
      </c>
      <c r="F10" s="254">
        <v>31533</v>
      </c>
      <c r="G10" s="254">
        <v>35145</v>
      </c>
      <c r="H10" s="254">
        <v>37547</v>
      </c>
      <c r="I10" s="254">
        <v>40334</v>
      </c>
      <c r="J10" s="257">
        <v>42372</v>
      </c>
      <c r="K10" s="304"/>
      <c r="L10" s="219"/>
      <c r="M10" s="256">
        <v>0.13058395663212785</v>
      </c>
      <c r="N10" s="257">
        <v>3806</v>
      </c>
      <c r="O10" s="258">
        <v>-4.3062636562272383E-2</v>
      </c>
      <c r="P10" s="257">
        <v>-1419</v>
      </c>
      <c r="Q10" s="258">
        <f t="shared" si="0"/>
        <v>0.11454666539815439</v>
      </c>
      <c r="R10" s="257">
        <f t="shared" si="1"/>
        <v>3612</v>
      </c>
      <c r="S10" s="258">
        <f t="shared" ref="S10:S27" si="2">H10/G10-1</f>
        <v>6.8345426091904971E-2</v>
      </c>
      <c r="T10" s="257">
        <f t="shared" ref="T10:T27" si="3">H10-G10</f>
        <v>2402</v>
      </c>
      <c r="U10" s="258">
        <f t="shared" ref="U10:U26" si="4">I10/H10-1</f>
        <v>7.4226968865688248E-2</v>
      </c>
      <c r="V10" s="257">
        <f t="shared" ref="V10:V26" si="5">I10-H10</f>
        <v>2787</v>
      </c>
      <c r="W10" s="258">
        <v>8.0560018361257812E-2</v>
      </c>
      <c r="X10" s="257">
        <v>3159</v>
      </c>
    </row>
    <row r="11" spans="1:26" x14ac:dyDescent="0.25">
      <c r="B11" s="303" t="s">
        <v>37</v>
      </c>
      <c r="C11" s="219"/>
      <c r="D11" s="253">
        <v>22049</v>
      </c>
      <c r="E11" s="254">
        <v>21083</v>
      </c>
      <c r="F11" s="254">
        <v>24199</v>
      </c>
      <c r="G11" s="254">
        <v>27700</v>
      </c>
      <c r="H11" s="254">
        <v>28977</v>
      </c>
      <c r="I11" s="254">
        <v>31214</v>
      </c>
      <c r="J11" s="257">
        <v>31687</v>
      </c>
      <c r="L11" s="222"/>
      <c r="M11" s="256">
        <v>-4.3811510726110003E-2</v>
      </c>
      <c r="N11" s="257">
        <v>-966</v>
      </c>
      <c r="O11" s="258">
        <v>0.14779680311151155</v>
      </c>
      <c r="P11" s="257">
        <v>3116</v>
      </c>
      <c r="Q11" s="258">
        <f t="shared" si="0"/>
        <v>0.14467539980990951</v>
      </c>
      <c r="R11" s="257">
        <f t="shared" si="1"/>
        <v>3501</v>
      </c>
      <c r="S11" s="258">
        <f t="shared" si="2"/>
        <v>4.6101083032491053E-2</v>
      </c>
      <c r="T11" s="257">
        <f t="shared" si="3"/>
        <v>1277</v>
      </c>
      <c r="U11" s="258">
        <f t="shared" si="4"/>
        <v>7.7199157952859254E-2</v>
      </c>
      <c r="V11" s="257">
        <f t="shared" si="5"/>
        <v>2237</v>
      </c>
      <c r="W11" s="258">
        <v>5.9482412732379197E-2</v>
      </c>
      <c r="X11" s="257">
        <v>1779</v>
      </c>
    </row>
    <row r="12" spans="1:26" x14ac:dyDescent="0.25">
      <c r="B12" s="303" t="s">
        <v>38</v>
      </c>
      <c r="C12" s="219"/>
      <c r="D12" s="253">
        <v>17328</v>
      </c>
      <c r="E12" s="254">
        <v>20674</v>
      </c>
      <c r="F12" s="254">
        <v>23074</v>
      </c>
      <c r="G12" s="254">
        <v>24476</v>
      </c>
      <c r="H12" s="254">
        <v>26198</v>
      </c>
      <c r="I12" s="254">
        <v>29233</v>
      </c>
      <c r="J12" s="257">
        <v>30585</v>
      </c>
      <c r="L12" s="222"/>
      <c r="M12" s="256">
        <v>0.19309787626962138</v>
      </c>
      <c r="N12" s="257">
        <v>3346</v>
      </c>
      <c r="O12" s="258">
        <v>0.11608783979878101</v>
      </c>
      <c r="P12" s="257">
        <v>2400</v>
      </c>
      <c r="Q12" s="258">
        <f t="shared" si="0"/>
        <v>6.0761029730432625E-2</v>
      </c>
      <c r="R12" s="257">
        <f t="shared" si="1"/>
        <v>1402</v>
      </c>
      <c r="S12" s="258">
        <f t="shared" si="2"/>
        <v>7.0354633109985354E-2</v>
      </c>
      <c r="T12" s="257">
        <f t="shared" si="3"/>
        <v>1722</v>
      </c>
      <c r="U12" s="258">
        <f t="shared" si="4"/>
        <v>0.1158485380563401</v>
      </c>
      <c r="V12" s="257">
        <f t="shared" si="5"/>
        <v>3035</v>
      </c>
      <c r="W12" s="258">
        <v>9.982379805099062E-2</v>
      </c>
      <c r="X12" s="257">
        <v>2776</v>
      </c>
    </row>
    <row r="13" spans="1:26" x14ac:dyDescent="0.25">
      <c r="B13" s="303" t="s">
        <v>6</v>
      </c>
      <c r="C13" s="219"/>
      <c r="D13" s="253">
        <v>21638</v>
      </c>
      <c r="E13" s="254">
        <v>23390</v>
      </c>
      <c r="F13" s="254">
        <v>25070</v>
      </c>
      <c r="G13" s="254">
        <v>26787</v>
      </c>
      <c r="H13" s="254">
        <v>34697</v>
      </c>
      <c r="I13" s="254">
        <v>40697</v>
      </c>
      <c r="J13" s="257">
        <v>42857</v>
      </c>
      <c r="K13" s="304"/>
      <c r="L13" s="219"/>
      <c r="M13" s="256">
        <v>8.0968666235326836E-2</v>
      </c>
      <c r="N13" s="257">
        <v>1752</v>
      </c>
      <c r="O13" s="258">
        <v>7.1825566481402259E-2</v>
      </c>
      <c r="P13" s="257">
        <v>1680</v>
      </c>
      <c r="Q13" s="258">
        <f t="shared" si="0"/>
        <v>6.8488232947746308E-2</v>
      </c>
      <c r="R13" s="257">
        <f t="shared" si="1"/>
        <v>1717</v>
      </c>
      <c r="S13" s="258">
        <f t="shared" si="2"/>
        <v>0.29529249262702062</v>
      </c>
      <c r="T13" s="257">
        <f t="shared" si="3"/>
        <v>7910</v>
      </c>
      <c r="U13" s="258">
        <f t="shared" si="4"/>
        <v>0.17292561316540334</v>
      </c>
      <c r="V13" s="257">
        <f t="shared" si="5"/>
        <v>6000</v>
      </c>
      <c r="W13" s="258">
        <v>0.10011037810919743</v>
      </c>
      <c r="X13" s="257">
        <v>3900</v>
      </c>
      <c r="Z13" s="224"/>
    </row>
    <row r="14" spans="1:26" x14ac:dyDescent="0.25">
      <c r="B14" s="303" t="s">
        <v>5</v>
      </c>
      <c r="C14" s="219"/>
      <c r="D14" s="253">
        <v>15734</v>
      </c>
      <c r="E14" s="254">
        <v>17179</v>
      </c>
      <c r="F14" s="254">
        <v>17123</v>
      </c>
      <c r="G14" s="254">
        <v>17369</v>
      </c>
      <c r="H14" s="254">
        <v>17553</v>
      </c>
      <c r="I14" s="254">
        <v>17166</v>
      </c>
      <c r="J14" s="257">
        <v>17828</v>
      </c>
      <c r="L14" s="222"/>
      <c r="M14" s="256">
        <v>9.1839328841998302E-2</v>
      </c>
      <c r="N14" s="257">
        <v>1445</v>
      </c>
      <c r="O14" s="258">
        <v>-3.2597939344548577E-3</v>
      </c>
      <c r="P14" s="257">
        <v>-56</v>
      </c>
      <c r="Q14" s="258">
        <f t="shared" si="0"/>
        <v>1.4366641359574883E-2</v>
      </c>
      <c r="R14" s="257">
        <f t="shared" si="1"/>
        <v>246</v>
      </c>
      <c r="S14" s="258">
        <f t="shared" si="2"/>
        <v>1.0593586274396882E-2</v>
      </c>
      <c r="T14" s="257">
        <f t="shared" si="3"/>
        <v>184</v>
      </c>
      <c r="U14" s="258">
        <f t="shared" si="4"/>
        <v>-2.204751324559906E-2</v>
      </c>
      <c r="V14" s="257">
        <f t="shared" si="5"/>
        <v>-387</v>
      </c>
      <c r="W14" s="258">
        <v>9.9133291791764222E-3</v>
      </c>
      <c r="X14" s="257">
        <v>175</v>
      </c>
      <c r="Z14" s="224"/>
    </row>
    <row r="15" spans="1:26" x14ac:dyDescent="0.25">
      <c r="B15" s="303" t="s">
        <v>4</v>
      </c>
      <c r="C15" s="219"/>
      <c r="D15" s="253">
        <v>93374</v>
      </c>
      <c r="E15" s="254">
        <v>104776</v>
      </c>
      <c r="F15" s="254">
        <v>105589</v>
      </c>
      <c r="G15" s="254">
        <v>108712</v>
      </c>
      <c r="H15" s="254">
        <v>114173</v>
      </c>
      <c r="I15" s="254">
        <v>122589</v>
      </c>
      <c r="J15" s="257">
        <v>124986</v>
      </c>
      <c r="L15" s="222"/>
      <c r="M15" s="256">
        <v>0.12211108017221073</v>
      </c>
      <c r="N15" s="257">
        <v>11402</v>
      </c>
      <c r="O15" s="258">
        <v>7.7594105520348844E-3</v>
      </c>
      <c r="P15" s="257">
        <v>813</v>
      </c>
      <c r="Q15" s="258">
        <f t="shared" si="0"/>
        <v>2.9576944568089569E-2</v>
      </c>
      <c r="R15" s="257">
        <f t="shared" si="1"/>
        <v>3123</v>
      </c>
      <c r="S15" s="258">
        <f t="shared" si="2"/>
        <v>5.0233644859813076E-2</v>
      </c>
      <c r="T15" s="257">
        <f t="shared" si="3"/>
        <v>5461</v>
      </c>
      <c r="U15" s="258">
        <f t="shared" si="4"/>
        <v>7.3712699149536265E-2</v>
      </c>
      <c r="V15" s="257">
        <f t="shared" si="5"/>
        <v>8416</v>
      </c>
      <c r="W15" s="258">
        <v>5.2584595172727511E-2</v>
      </c>
      <c r="X15" s="257">
        <v>6244</v>
      </c>
      <c r="Z15" s="224"/>
    </row>
    <row r="16" spans="1:26" x14ac:dyDescent="0.25">
      <c r="B16" s="303" t="s">
        <v>40</v>
      </c>
      <c r="C16" s="219"/>
      <c r="D16" s="253">
        <v>57838</v>
      </c>
      <c r="E16" s="254">
        <v>62182</v>
      </c>
      <c r="F16" s="254">
        <v>59849</v>
      </c>
      <c r="G16" s="254">
        <v>63814</v>
      </c>
      <c r="H16" s="254">
        <v>67338</v>
      </c>
      <c r="I16" s="254">
        <v>72357</v>
      </c>
      <c r="J16" s="257">
        <v>73974</v>
      </c>
      <c r="L16" s="222"/>
      <c r="M16" s="256">
        <v>7.5106331477575283E-2</v>
      </c>
      <c r="N16" s="257">
        <v>4344</v>
      </c>
      <c r="O16" s="258">
        <v>-3.7518896143578506E-2</v>
      </c>
      <c r="P16" s="257">
        <v>-2333</v>
      </c>
      <c r="Q16" s="258">
        <f t="shared" si="0"/>
        <v>6.6250062657688513E-2</v>
      </c>
      <c r="R16" s="257">
        <f t="shared" si="1"/>
        <v>3965</v>
      </c>
      <c r="S16" s="258">
        <f t="shared" si="2"/>
        <v>5.5222991819976697E-2</v>
      </c>
      <c r="T16" s="257">
        <f t="shared" si="3"/>
        <v>3524</v>
      </c>
      <c r="U16" s="258">
        <f t="shared" si="4"/>
        <v>7.4534438207253029E-2</v>
      </c>
      <c r="V16" s="257">
        <f t="shared" si="5"/>
        <v>5019</v>
      </c>
      <c r="W16" s="258">
        <v>6.4634514917317976E-2</v>
      </c>
      <c r="X16" s="257">
        <v>4491</v>
      </c>
      <c r="Z16" s="224"/>
    </row>
    <row r="17" spans="2:28" x14ac:dyDescent="0.25">
      <c r="B17" s="303" t="s">
        <v>41</v>
      </c>
      <c r="C17" s="219"/>
      <c r="D17" s="253">
        <v>155037</v>
      </c>
      <c r="E17" s="254">
        <v>163730</v>
      </c>
      <c r="F17" s="254">
        <v>156934</v>
      </c>
      <c r="G17" s="254">
        <v>166875</v>
      </c>
      <c r="H17" s="254">
        <v>187874</v>
      </c>
      <c r="I17" s="254">
        <v>201720</v>
      </c>
      <c r="J17" s="257">
        <v>217728</v>
      </c>
      <c r="L17" s="222"/>
      <c r="M17" s="256">
        <v>5.6070486400020547E-2</v>
      </c>
      <c r="N17" s="257">
        <v>8693</v>
      </c>
      <c r="O17" s="258">
        <v>-4.1507359677517841E-2</v>
      </c>
      <c r="P17" s="257">
        <v>-6796</v>
      </c>
      <c r="Q17" s="258">
        <f t="shared" si="0"/>
        <v>6.3345100488103379E-2</v>
      </c>
      <c r="R17" s="257">
        <f t="shared" si="1"/>
        <v>9941</v>
      </c>
      <c r="S17" s="258">
        <f t="shared" si="2"/>
        <v>0.12583670411985026</v>
      </c>
      <c r="T17" s="257">
        <f t="shared" si="3"/>
        <v>20999</v>
      </c>
      <c r="U17" s="258">
        <f t="shared" si="4"/>
        <v>7.3698329731628709E-2</v>
      </c>
      <c r="V17" s="257">
        <f t="shared" si="5"/>
        <v>13846</v>
      </c>
      <c r="W17" s="258">
        <v>9.8515655745148978E-2</v>
      </c>
      <c r="X17" s="257">
        <v>19526</v>
      </c>
      <c r="Z17" s="224"/>
    </row>
    <row r="18" spans="2:28" x14ac:dyDescent="0.25">
      <c r="B18" s="303" t="s">
        <v>3</v>
      </c>
      <c r="C18" s="219"/>
      <c r="D18" s="253">
        <v>74354</v>
      </c>
      <c r="E18" s="254">
        <v>88242</v>
      </c>
      <c r="F18" s="254">
        <v>102104</v>
      </c>
      <c r="G18" s="254">
        <v>117265</v>
      </c>
      <c r="H18" s="254">
        <v>133839</v>
      </c>
      <c r="I18" s="254">
        <v>146290</v>
      </c>
      <c r="J18" s="257">
        <v>157089</v>
      </c>
      <c r="L18" s="222"/>
      <c r="M18" s="256">
        <v>0.18678215025418932</v>
      </c>
      <c r="N18" s="257">
        <v>13888</v>
      </c>
      <c r="O18" s="258">
        <v>0.15709072777135602</v>
      </c>
      <c r="P18" s="257">
        <v>13862</v>
      </c>
      <c r="Q18" s="258">
        <f>G18/F18-1</f>
        <v>0.14848585755700072</v>
      </c>
      <c r="R18" s="257">
        <f>G18-F18</f>
        <v>15161</v>
      </c>
      <c r="S18" s="258">
        <f t="shared" si="2"/>
        <v>0.14133799513921463</v>
      </c>
      <c r="T18" s="257">
        <f t="shared" si="3"/>
        <v>16574</v>
      </c>
      <c r="U18" s="258">
        <f t="shared" si="4"/>
        <v>9.3029684919941014E-2</v>
      </c>
      <c r="V18" s="257">
        <f t="shared" si="5"/>
        <v>12451</v>
      </c>
      <c r="W18" s="258">
        <v>0.12724963403082756</v>
      </c>
      <c r="X18" s="257">
        <v>17733</v>
      </c>
      <c r="Z18" s="224"/>
    </row>
    <row r="19" spans="2:28" x14ac:dyDescent="0.25">
      <c r="B19" s="303" t="s">
        <v>2</v>
      </c>
      <c r="C19" s="219"/>
      <c r="D19" s="253">
        <v>29189</v>
      </c>
      <c r="E19" s="254">
        <v>28237</v>
      </c>
      <c r="F19" s="254">
        <v>29065</v>
      </c>
      <c r="G19" s="254">
        <v>31070</v>
      </c>
      <c r="H19" s="254">
        <v>32795</v>
      </c>
      <c r="I19" s="254">
        <v>35293</v>
      </c>
      <c r="J19" s="257">
        <v>36097</v>
      </c>
      <c r="L19" s="222"/>
      <c r="M19" s="256">
        <v>-3.2615026208503206E-2</v>
      </c>
      <c r="N19" s="257">
        <v>-952</v>
      </c>
      <c r="O19" s="258">
        <v>2.9323228388284939E-2</v>
      </c>
      <c r="P19" s="257">
        <v>828</v>
      </c>
      <c r="Q19" s="258">
        <f t="shared" si="0"/>
        <v>6.8983313263375257E-2</v>
      </c>
      <c r="R19" s="257">
        <f t="shared" si="1"/>
        <v>2005</v>
      </c>
      <c r="S19" s="258">
        <f t="shared" si="2"/>
        <v>5.551979401351792E-2</v>
      </c>
      <c r="T19" s="257">
        <f t="shared" si="3"/>
        <v>1725</v>
      </c>
      <c r="U19" s="258">
        <f t="shared" si="4"/>
        <v>7.6170147888397599E-2</v>
      </c>
      <c r="V19" s="257">
        <f t="shared" si="5"/>
        <v>2498</v>
      </c>
      <c r="W19" s="258">
        <v>4.6866390185899442E-2</v>
      </c>
      <c r="X19" s="257">
        <v>1616</v>
      </c>
      <c r="Z19" s="224"/>
    </row>
    <row r="20" spans="2:28" x14ac:dyDescent="0.25">
      <c r="B20" s="303" t="s">
        <v>35</v>
      </c>
      <c r="C20" s="219"/>
      <c r="D20" s="253">
        <v>60099</v>
      </c>
      <c r="E20" s="254">
        <v>61636</v>
      </c>
      <c r="F20" s="254">
        <v>62544</v>
      </c>
      <c r="G20" s="254">
        <v>65061</v>
      </c>
      <c r="H20" s="254">
        <v>68103</v>
      </c>
      <c r="I20" s="254">
        <v>73691</v>
      </c>
      <c r="J20" s="257">
        <v>75568</v>
      </c>
      <c r="L20" s="222"/>
      <c r="M20" s="256">
        <v>2.5574468793158056E-2</v>
      </c>
      <c r="N20" s="257">
        <v>1537</v>
      </c>
      <c r="O20" s="258">
        <v>1.4731650334220303E-2</v>
      </c>
      <c r="P20" s="257">
        <v>908</v>
      </c>
      <c r="Q20" s="258">
        <f t="shared" si="0"/>
        <v>4.0243668457405901E-2</v>
      </c>
      <c r="R20" s="257">
        <f t="shared" si="1"/>
        <v>2517</v>
      </c>
      <c r="S20" s="258">
        <f t="shared" si="2"/>
        <v>4.6756121178586296E-2</v>
      </c>
      <c r="T20" s="257">
        <f t="shared" si="3"/>
        <v>3042</v>
      </c>
      <c r="U20" s="258">
        <f t="shared" si="4"/>
        <v>8.2052185659956312E-2</v>
      </c>
      <c r="V20" s="257">
        <f t="shared" si="5"/>
        <v>5588</v>
      </c>
      <c r="W20" s="258">
        <v>4.1340535773343623E-2</v>
      </c>
      <c r="X20" s="257">
        <v>3000</v>
      </c>
      <c r="Z20" s="224"/>
    </row>
    <row r="21" spans="2:28" x14ac:dyDescent="0.25">
      <c r="B21" s="303" t="s">
        <v>42</v>
      </c>
      <c r="C21" s="219"/>
      <c r="D21" s="253">
        <v>141699</v>
      </c>
      <c r="E21" s="254">
        <v>143622</v>
      </c>
      <c r="F21" s="254">
        <v>133442</v>
      </c>
      <c r="G21" s="254">
        <v>152686</v>
      </c>
      <c r="H21" s="254">
        <v>163762</v>
      </c>
      <c r="I21" s="254">
        <v>177795</v>
      </c>
      <c r="J21" s="257">
        <v>185725</v>
      </c>
      <c r="L21" s="222"/>
      <c r="M21" s="256">
        <v>1.3571020261258004E-2</v>
      </c>
      <c r="N21" s="257">
        <v>1923</v>
      </c>
      <c r="O21" s="258">
        <v>-7.0880505772096147E-2</v>
      </c>
      <c r="P21" s="257">
        <v>-10180</v>
      </c>
      <c r="Q21" s="258">
        <f t="shared" si="0"/>
        <v>0.14421246683952571</v>
      </c>
      <c r="R21" s="257">
        <f t="shared" si="1"/>
        <v>19244</v>
      </c>
      <c r="S21" s="258">
        <f t="shared" si="2"/>
        <v>7.2541031921721677E-2</v>
      </c>
      <c r="T21" s="257">
        <f t="shared" si="3"/>
        <v>11076</v>
      </c>
      <c r="U21" s="258">
        <f t="shared" si="4"/>
        <v>8.5691430246333189E-2</v>
      </c>
      <c r="V21" s="257">
        <f t="shared" si="5"/>
        <v>14033</v>
      </c>
      <c r="W21" s="258">
        <v>9.9465436915044059E-2</v>
      </c>
      <c r="X21" s="257">
        <v>16802</v>
      </c>
      <c r="Z21" s="224"/>
    </row>
    <row r="22" spans="2:28" x14ac:dyDescent="0.25">
      <c r="B22" s="303" t="s">
        <v>43</v>
      </c>
      <c r="C22" s="219"/>
      <c r="D22" s="253">
        <v>34999</v>
      </c>
      <c r="E22" s="254">
        <v>35054</v>
      </c>
      <c r="F22" s="254">
        <v>35294</v>
      </c>
      <c r="G22" s="254">
        <v>37047</v>
      </c>
      <c r="H22" s="254">
        <v>37762</v>
      </c>
      <c r="I22" s="254">
        <v>40484</v>
      </c>
      <c r="J22" s="257">
        <v>43686</v>
      </c>
      <c r="L22" s="222"/>
      <c r="M22" s="256">
        <v>1.571473470670659E-3</v>
      </c>
      <c r="N22" s="257">
        <v>55</v>
      </c>
      <c r="O22" s="258">
        <v>6.8465795629599757E-3</v>
      </c>
      <c r="P22" s="257">
        <v>240</v>
      </c>
      <c r="Q22" s="258">
        <f t="shared" si="0"/>
        <v>4.9668498894996249E-2</v>
      </c>
      <c r="R22" s="257">
        <f t="shared" si="1"/>
        <v>1753</v>
      </c>
      <c r="S22" s="258">
        <f t="shared" si="2"/>
        <v>1.9299808351553427E-2</v>
      </c>
      <c r="T22" s="257">
        <f t="shared" si="3"/>
        <v>715</v>
      </c>
      <c r="U22" s="258">
        <f t="shared" si="4"/>
        <v>7.2083046448810917E-2</v>
      </c>
      <c r="V22" s="257">
        <f t="shared" si="5"/>
        <v>2722</v>
      </c>
      <c r="W22" s="258">
        <v>0.10819106567565506</v>
      </c>
      <c r="X22" s="257">
        <v>4265</v>
      </c>
      <c r="Z22" s="224"/>
    </row>
    <row r="23" spans="2:28" x14ac:dyDescent="0.25">
      <c r="B23" s="303" t="s">
        <v>44</v>
      </c>
      <c r="C23" s="219"/>
      <c r="D23" s="253">
        <v>13668</v>
      </c>
      <c r="E23" s="254">
        <v>13801</v>
      </c>
      <c r="F23" s="254">
        <v>13661</v>
      </c>
      <c r="G23" s="254">
        <v>14164</v>
      </c>
      <c r="H23" s="254">
        <v>15245</v>
      </c>
      <c r="I23" s="254">
        <v>16142</v>
      </c>
      <c r="J23" s="257">
        <v>16254</v>
      </c>
      <c r="K23" s="304"/>
      <c r="L23" s="219"/>
      <c r="M23" s="256">
        <v>9.7307579748318052E-3</v>
      </c>
      <c r="N23" s="257">
        <v>133</v>
      </c>
      <c r="O23" s="258">
        <v>-1.0144192449822453E-2</v>
      </c>
      <c r="P23" s="257">
        <v>-140</v>
      </c>
      <c r="Q23" s="258">
        <f t="shared" si="0"/>
        <v>3.6820144938145116E-2</v>
      </c>
      <c r="R23" s="257">
        <f t="shared" si="1"/>
        <v>503</v>
      </c>
      <c r="S23" s="258">
        <f t="shared" si="2"/>
        <v>7.6320248517367961E-2</v>
      </c>
      <c r="T23" s="257">
        <f t="shared" si="3"/>
        <v>1081</v>
      </c>
      <c r="U23" s="258">
        <f t="shared" si="4"/>
        <v>5.8838963594621152E-2</v>
      </c>
      <c r="V23" s="257">
        <f t="shared" si="5"/>
        <v>897</v>
      </c>
      <c r="W23" s="258">
        <v>4.2658284687920878E-2</v>
      </c>
      <c r="X23" s="257">
        <v>665</v>
      </c>
      <c r="Z23" s="224"/>
    </row>
    <row r="24" spans="2:28" x14ac:dyDescent="0.25">
      <c r="B24" s="303" t="s">
        <v>45</v>
      </c>
      <c r="C24" s="219"/>
      <c r="D24" s="253">
        <v>65017</v>
      </c>
      <c r="E24" s="254">
        <v>67062</v>
      </c>
      <c r="F24" s="254">
        <v>65757</v>
      </c>
      <c r="G24" s="254">
        <v>65741</v>
      </c>
      <c r="H24" s="254">
        <v>65206</v>
      </c>
      <c r="I24" s="254">
        <v>67674</v>
      </c>
      <c r="J24" s="257">
        <v>69516</v>
      </c>
      <c r="L24" s="222"/>
      <c r="M24" s="256">
        <v>3.1453312210652618E-2</v>
      </c>
      <c r="N24" s="257">
        <v>2045</v>
      </c>
      <c r="O24" s="258">
        <v>-1.9459604545047915E-2</v>
      </c>
      <c r="P24" s="257">
        <v>-1305</v>
      </c>
      <c r="Q24" s="258">
        <f t="shared" si="0"/>
        <v>-2.4332010280270211E-4</v>
      </c>
      <c r="R24" s="257">
        <f t="shared" si="1"/>
        <v>-16</v>
      </c>
      <c r="S24" s="258">
        <f t="shared" si="2"/>
        <v>-8.137996075508469E-3</v>
      </c>
      <c r="T24" s="257">
        <f t="shared" si="3"/>
        <v>-535</v>
      </c>
      <c r="U24" s="258">
        <f t="shared" si="4"/>
        <v>3.7849277673833726E-2</v>
      </c>
      <c r="V24" s="257">
        <f t="shared" si="5"/>
        <v>2468</v>
      </c>
      <c r="W24" s="258">
        <v>3.8963368156750278E-2</v>
      </c>
      <c r="X24" s="257">
        <v>2607</v>
      </c>
      <c r="Z24" s="224"/>
    </row>
    <row r="25" spans="2:28" x14ac:dyDescent="0.25">
      <c r="B25" s="303" t="s">
        <v>46</v>
      </c>
      <c r="C25" s="219"/>
      <c r="D25" s="253">
        <v>8100</v>
      </c>
      <c r="E25" s="254">
        <v>8282</v>
      </c>
      <c r="F25" s="254">
        <v>7638</v>
      </c>
      <c r="G25" s="254">
        <v>8004</v>
      </c>
      <c r="H25" s="254">
        <v>8548</v>
      </c>
      <c r="I25" s="254">
        <v>9180</v>
      </c>
      <c r="J25" s="257">
        <v>9265</v>
      </c>
      <c r="L25" s="222"/>
      <c r="M25" s="256">
        <v>2.246913580246912E-2</v>
      </c>
      <c r="N25" s="257">
        <v>182</v>
      </c>
      <c r="O25" s="258">
        <v>-7.7758995411736254E-2</v>
      </c>
      <c r="P25" s="257">
        <v>-644</v>
      </c>
      <c r="Q25" s="258">
        <f t="shared" si="0"/>
        <v>4.7918303220738423E-2</v>
      </c>
      <c r="R25" s="257">
        <f t="shared" si="1"/>
        <v>366</v>
      </c>
      <c r="S25" s="258">
        <f t="shared" si="2"/>
        <v>6.7966016991504175E-2</v>
      </c>
      <c r="T25" s="257">
        <f t="shared" si="3"/>
        <v>544</v>
      </c>
      <c r="U25" s="258">
        <f t="shared" si="4"/>
        <v>7.3935423490875118E-2</v>
      </c>
      <c r="V25" s="257">
        <f t="shared" si="5"/>
        <v>632</v>
      </c>
      <c r="W25" s="258">
        <v>2.7617568766637124E-2</v>
      </c>
      <c r="X25" s="257">
        <v>249</v>
      </c>
      <c r="Z25" s="224"/>
    </row>
    <row r="26" spans="2:28" x14ac:dyDescent="0.25">
      <c r="B26" s="305" t="s">
        <v>1</v>
      </c>
      <c r="C26" s="219"/>
      <c r="D26" s="260">
        <v>2763</v>
      </c>
      <c r="E26" s="261">
        <v>2906</v>
      </c>
      <c r="F26" s="261">
        <v>2799</v>
      </c>
      <c r="G26" s="261">
        <v>2999</v>
      </c>
      <c r="H26" s="261">
        <v>3188</v>
      </c>
      <c r="I26" s="261">
        <v>3407</v>
      </c>
      <c r="J26" s="265">
        <v>3640</v>
      </c>
      <c r="L26" s="222"/>
      <c r="M26" s="264">
        <v>5.1755338400289563E-2</v>
      </c>
      <c r="N26" s="265">
        <v>143</v>
      </c>
      <c r="O26" s="266">
        <v>-3.6820371644872729E-2</v>
      </c>
      <c r="P26" s="265">
        <v>-107</v>
      </c>
      <c r="Q26" s="266">
        <f t="shared" si="0"/>
        <v>7.1454090746695176E-2</v>
      </c>
      <c r="R26" s="265">
        <f t="shared" si="1"/>
        <v>200</v>
      </c>
      <c r="S26" s="266">
        <f t="shared" si="2"/>
        <v>6.302100700233404E-2</v>
      </c>
      <c r="T26" s="265">
        <f t="shared" si="3"/>
        <v>189</v>
      </c>
      <c r="U26" s="266">
        <f t="shared" si="4"/>
        <v>6.8695106649937276E-2</v>
      </c>
      <c r="V26" s="265">
        <f t="shared" si="5"/>
        <v>219</v>
      </c>
      <c r="W26" s="266">
        <v>0.10336465595635036</v>
      </c>
      <c r="X26" s="265">
        <v>341</v>
      </c>
      <c r="Z26" s="224"/>
      <c r="AA26" s="224"/>
      <c r="AB26" s="286"/>
    </row>
    <row r="27" spans="2:28" x14ac:dyDescent="0.25">
      <c r="B27" s="235" t="s">
        <v>0</v>
      </c>
      <c r="C27" s="219"/>
      <c r="D27" s="1228">
        <f>SUM(D9:D26)</f>
        <v>1054275</v>
      </c>
      <c r="E27" s="306">
        <f>SUM(E9:E26)</f>
        <v>1115183</v>
      </c>
      <c r="F27" s="307">
        <f>SUM(F9:F26)</f>
        <v>1124230</v>
      </c>
      <c r="G27" s="306">
        <f>SUM(G9:G26)</f>
        <v>1222142</v>
      </c>
      <c r="H27" s="307">
        <v>1313437</v>
      </c>
      <c r="I27" s="306">
        <v>1411866</v>
      </c>
      <c r="J27" s="306">
        <f>SUM(J9:J26)</f>
        <v>1466080</v>
      </c>
      <c r="K27" s="308"/>
      <c r="L27" s="222"/>
      <c r="M27" s="240">
        <f>E27/D27-1</f>
        <v>5.7772402836072212E-2</v>
      </c>
      <c r="N27" s="241">
        <f>E27-D27</f>
        <v>60908</v>
      </c>
      <c r="O27" s="242">
        <f>F27/E27-1</f>
        <v>8.1125698652149136E-3</v>
      </c>
      <c r="P27" s="243">
        <f>F27-E27</f>
        <v>9047</v>
      </c>
      <c r="Q27" s="242">
        <f t="shared" si="0"/>
        <v>8.7092498865890322E-2</v>
      </c>
      <c r="R27" s="237">
        <f t="shared" si="1"/>
        <v>97912</v>
      </c>
      <c r="S27" s="242">
        <f t="shared" si="2"/>
        <v>7.4700812180581222E-2</v>
      </c>
      <c r="T27" s="243">
        <f t="shared" si="3"/>
        <v>91295</v>
      </c>
      <c r="U27" s="309">
        <f t="shared" ref="U27" si="6">I27/H27-1</f>
        <v>7.4940023769697328E-2</v>
      </c>
      <c r="V27" s="237">
        <f t="shared" ref="V27" si="7">I27-H27</f>
        <v>98429</v>
      </c>
      <c r="W27" s="242">
        <v>7.4027677047390883E-2</v>
      </c>
      <c r="X27" s="243">
        <v>101050</v>
      </c>
    </row>
    <row r="28" spans="2:28" x14ac:dyDescent="0.2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64"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500-000005000000}">
          <x14:colorSeries rgb="FF376092"/>
          <x14:colorNegative rgb="FFD00000"/>
          <x14:colorAxis rgb="FF000000"/>
          <x14:colorMarkers rgb="FFD00000"/>
          <x14:colorFirst rgb="FFD00000"/>
          <x14:colorLast rgb="FFD00000"/>
          <x14:colorHigh rgb="FFD00000"/>
          <x14:colorLow rgb="FFD00000"/>
          <x14:sparklines>
            <x14:sparkline>
              <xm:f>EVO_resolPIA!D9:J9</xm:f>
              <xm:sqref>K9</xm:sqref>
            </x14:sparkline>
            <x14:sparkline>
              <xm:f>EVO_resolPIA!D10:J10</xm:f>
              <xm:sqref>K10</xm:sqref>
            </x14:sparkline>
            <x14:sparkline>
              <xm:f>EVO_resolPIA!D11:J11</xm:f>
              <xm:sqref>K11</xm:sqref>
            </x14:sparkline>
            <x14:sparkline>
              <xm:f>EVO_resolPIA!D12:J12</xm:f>
              <xm:sqref>K12</xm:sqref>
            </x14:sparkline>
            <x14:sparkline>
              <xm:f>EVO_resolPIA!D13:J13</xm:f>
              <xm:sqref>K13</xm:sqref>
            </x14:sparkline>
            <x14:sparkline>
              <xm:f>EVO_resolPIA!D14:J14</xm:f>
              <xm:sqref>K14</xm:sqref>
            </x14:sparkline>
            <x14:sparkline>
              <xm:f>EVO_resolPIA!D15:J15</xm:f>
              <xm:sqref>K15</xm:sqref>
            </x14:sparkline>
            <x14:sparkline>
              <xm:f>EVO_resolPIA!D16:J16</xm:f>
              <xm:sqref>K16</xm:sqref>
            </x14:sparkline>
            <x14:sparkline>
              <xm:f>EVO_resolPIA!D17:J17</xm:f>
              <xm:sqref>K17</xm:sqref>
            </x14:sparkline>
            <x14:sparkline>
              <xm:f>EVO_resolPIA!D18:J18</xm:f>
              <xm:sqref>K18</xm:sqref>
            </x14:sparkline>
            <x14:sparkline>
              <xm:f>EVO_resolPIA!D19:J19</xm:f>
              <xm:sqref>K19</xm:sqref>
            </x14:sparkline>
            <x14:sparkline>
              <xm:f>EVO_resolPIA!D20:J20</xm:f>
              <xm:sqref>K20</xm:sqref>
            </x14:sparkline>
            <x14:sparkline>
              <xm:f>EVO_resolPIA!D21:J21</xm:f>
              <xm:sqref>K21</xm:sqref>
            </x14:sparkline>
            <x14:sparkline>
              <xm:f>EVO_resolPIA!D22:J22</xm:f>
              <xm:sqref>K22</xm:sqref>
            </x14:sparkline>
            <x14:sparkline>
              <xm:f>EVO_resolPIA!D23:J23</xm:f>
              <xm:sqref>K23</xm:sqref>
            </x14:sparkline>
            <x14:sparkline>
              <xm:f>EVO_resolPIA!D24:J24</xm:f>
              <xm:sqref>K24</xm:sqref>
            </x14:sparkline>
            <x14:sparkline>
              <xm:f>EVO_resolPIA!D25:J25</xm:f>
              <xm:sqref>K25</xm:sqref>
            </x14:sparkline>
            <x14:sparkline>
              <xm:f>EVO_resolPIA!D26:J26</xm:f>
              <xm:sqref>K26</xm:sqref>
            </x14:sparkline>
            <x14:sparkline>
              <xm:f>EVO_resolPIA!D27:J27</xm:f>
              <xm:sqref>K27</xm:sqref>
            </x14:sparkline>
          </x14:sparklines>
        </x14:sparklineGroup>
      </x14:sparklineGroup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Hoja77">
    <pageSetUpPr fitToPage="1"/>
  </sheetPr>
  <dimension ref="A1:U33"/>
  <sheetViews>
    <sheetView zoomScaleNormal="100" workbookViewId="0">
      <selection activeCell="D13" sqref="D13"/>
    </sheetView>
  </sheetViews>
  <sheetFormatPr baseColWidth="10" defaultColWidth="11.42578125" defaultRowHeight="15" x14ac:dyDescent="0.25"/>
  <cols>
    <col min="1" max="1" width="5.85546875" style="666" customWidth="1"/>
    <col min="2" max="2" width="28.85546875" style="666" customWidth="1"/>
    <col min="3" max="3" width="1.42578125" style="666" customWidth="1"/>
    <col min="4" max="4" width="10.85546875" style="666" bestFit="1" customWidth="1"/>
    <col min="5" max="5" width="12.5703125" style="666" customWidth="1"/>
    <col min="6" max="6" width="1.28515625" style="666" customWidth="1"/>
    <col min="7" max="7" width="10.85546875" style="666" bestFit="1" customWidth="1"/>
    <col min="8" max="8" width="12.85546875" style="666" customWidth="1"/>
    <col min="9" max="9" width="1.28515625" style="666" customWidth="1"/>
    <col min="10" max="10" width="10.85546875" style="666" bestFit="1" customWidth="1"/>
    <col min="11" max="11" width="12.85546875" style="666" customWidth="1"/>
    <col min="12" max="12" width="28.140625" style="666" customWidth="1"/>
    <col min="13" max="13" width="7" style="666" customWidth="1"/>
    <col min="14" max="14" width="10.85546875" style="666" customWidth="1"/>
    <col min="15" max="15" width="7" style="666" customWidth="1"/>
    <col min="16" max="16" width="10.85546875" style="666" customWidth="1"/>
    <col min="17" max="17" width="7" style="666" customWidth="1"/>
    <col min="18" max="18" width="10.85546875" style="666" customWidth="1"/>
    <col min="19" max="19" width="11.42578125" style="666"/>
    <col min="20" max="20" width="25.140625" style="666" bestFit="1" customWidth="1"/>
    <col min="21" max="21" width="6.7109375" style="666" customWidth="1"/>
    <col min="22" max="22" width="10.7109375" style="666" customWidth="1"/>
    <col min="23" max="23" width="6.7109375" style="666" customWidth="1"/>
    <col min="24" max="24" width="10.7109375" style="666" customWidth="1"/>
    <col min="25" max="25" width="6.7109375" style="666" customWidth="1"/>
    <col min="26" max="26" width="10.7109375" style="666" customWidth="1"/>
    <col min="27" max="16384" width="11.42578125" style="666"/>
  </cols>
  <sheetData>
    <row r="1" spans="1:21" s="700" customFormat="1" x14ac:dyDescent="0.25">
      <c r="A1" s="700" t="s">
        <v>96</v>
      </c>
      <c r="B1" s="700" t="s">
        <v>67</v>
      </c>
      <c r="D1" s="700" t="s">
        <v>195</v>
      </c>
      <c r="L1" s="700" t="s">
        <v>96</v>
      </c>
      <c r="M1" s="700" t="s">
        <v>67</v>
      </c>
      <c r="T1" s="700" t="s">
        <v>81</v>
      </c>
    </row>
    <row r="2" spans="1:21" s="700" customFormat="1" x14ac:dyDescent="0.25"/>
    <row r="3" spans="1:21" s="700" customFormat="1" x14ac:dyDescent="0.25"/>
    <row r="4" spans="1:21" s="700" customFormat="1" x14ac:dyDescent="0.25"/>
    <row r="5" spans="1:21" s="700" customFormat="1" ht="16.5" customHeight="1" x14ac:dyDescent="0.25"/>
    <row r="6" spans="1:21" s="621" customFormat="1" ht="42.75" customHeight="1" x14ac:dyDescent="0.2">
      <c r="A6" s="1017"/>
      <c r="B6" s="1494" t="s">
        <v>455</v>
      </c>
      <c r="C6" s="1494"/>
      <c r="D6" s="1494"/>
      <c r="E6" s="1494"/>
      <c r="F6" s="1494"/>
      <c r="G6" s="1494"/>
      <c r="H6" s="1494"/>
      <c r="I6" s="1494"/>
      <c r="J6" s="1494"/>
      <c r="K6" s="1494"/>
      <c r="L6" s="1494"/>
      <c r="M6" s="1018"/>
      <c r="N6" s="1018"/>
      <c r="O6" s="1018"/>
      <c r="P6" s="1069"/>
      <c r="Q6" s="1069"/>
      <c r="R6" s="1069"/>
      <c r="S6" s="1069"/>
      <c r="T6" s="1069"/>
      <c r="U6" s="1069"/>
    </row>
    <row r="7" spans="1:21" s="621" customFormat="1" ht="15.75" customHeight="1" x14ac:dyDescent="0.2">
      <c r="A7" s="1017"/>
      <c r="B7" s="1633" t="str">
        <f>porsaad!$B$6</f>
        <v>Situación a 31 de julio de 2024</v>
      </c>
      <c r="C7" s="1633"/>
      <c r="D7" s="1633"/>
      <c r="E7" s="1633"/>
      <c r="F7" s="1633"/>
      <c r="G7" s="1633"/>
      <c r="H7" s="1633"/>
      <c r="I7" s="1633"/>
      <c r="J7" s="1633"/>
      <c r="K7" s="1633"/>
      <c r="L7" s="1633"/>
      <c r="M7" s="1070"/>
      <c r="N7" s="1070"/>
      <c r="O7" s="1070"/>
      <c r="P7" s="1071"/>
      <c r="Q7" s="1071"/>
      <c r="R7" s="1071"/>
      <c r="S7" s="1071"/>
      <c r="T7" s="1071"/>
      <c r="U7" s="1071"/>
    </row>
    <row r="8" spans="1:21" s="700" customFormat="1" ht="6" customHeight="1" x14ac:dyDescent="0.25">
      <c r="A8" s="1020"/>
      <c r="B8" s="1020"/>
      <c r="C8" s="1020"/>
      <c r="D8" s="1020"/>
      <c r="E8" s="1020"/>
      <c r="F8" s="1020"/>
      <c r="G8" s="1020"/>
      <c r="H8" s="1020"/>
      <c r="I8" s="1020"/>
      <c r="J8" s="1020"/>
      <c r="K8" s="1020"/>
      <c r="L8" s="1020"/>
      <c r="M8" s="1020"/>
      <c r="N8" s="1020"/>
      <c r="O8" s="1020"/>
    </row>
    <row r="9" spans="1:21" x14ac:dyDescent="0.25">
      <c r="B9" s="1646" t="s">
        <v>12</v>
      </c>
      <c r="C9" s="1072"/>
      <c r="D9" s="1648" t="s">
        <v>48</v>
      </c>
      <c r="E9" s="1648"/>
      <c r="F9" s="1072"/>
      <c r="G9" s="1649" t="s">
        <v>33</v>
      </c>
      <c r="H9" s="1650"/>
      <c r="I9" s="1072"/>
      <c r="J9" s="1651" t="s">
        <v>32</v>
      </c>
      <c r="K9" s="1652"/>
      <c r="L9" s="1072"/>
      <c r="M9" s="1072"/>
      <c r="N9" s="1072"/>
      <c r="O9" s="1072"/>
      <c r="P9" s="1072"/>
      <c r="Q9" s="1072"/>
      <c r="R9" s="1072"/>
    </row>
    <row r="10" spans="1:21" ht="46.5" customHeight="1" x14ac:dyDescent="0.25">
      <c r="B10" s="1647"/>
      <c r="C10" s="1072"/>
      <c r="D10" s="1068" t="s">
        <v>132</v>
      </c>
      <c r="E10" s="862" t="s">
        <v>157</v>
      </c>
      <c r="F10" s="1072"/>
      <c r="G10" s="1068" t="s">
        <v>132</v>
      </c>
      <c r="H10" s="820" t="s">
        <v>157</v>
      </c>
      <c r="I10" s="1072"/>
      <c r="J10" s="820" t="s">
        <v>132</v>
      </c>
      <c r="K10" s="821" t="s">
        <v>157</v>
      </c>
      <c r="L10" s="1072"/>
      <c r="M10" s="1072"/>
      <c r="N10" s="1072"/>
      <c r="O10" s="1072"/>
      <c r="P10" s="1072"/>
      <c r="Q10" s="1072"/>
      <c r="R10" s="1072"/>
    </row>
    <row r="11" spans="1:21" ht="6.75" customHeight="1" x14ac:dyDescent="0.25">
      <c r="B11" s="1072"/>
      <c r="C11" s="1072"/>
      <c r="D11" s="1072"/>
      <c r="E11" s="1072"/>
      <c r="F11" s="1072"/>
      <c r="G11" s="1072"/>
      <c r="H11" s="1072"/>
      <c r="I11" s="1072"/>
      <c r="J11" s="1072"/>
      <c r="K11" s="1072"/>
      <c r="L11" s="1072"/>
      <c r="M11" s="1072"/>
      <c r="N11" s="1072"/>
      <c r="O11" s="1072"/>
      <c r="P11" s="1072"/>
      <c r="Q11" s="1072"/>
      <c r="R11" s="1072"/>
    </row>
    <row r="12" spans="1:21" ht="15" customHeight="1" x14ac:dyDescent="0.25">
      <c r="B12" s="1073" t="s">
        <v>8</v>
      </c>
      <c r="C12" s="1072"/>
      <c r="D12" s="1074">
        <v>274.5888888888889</v>
      </c>
      <c r="E12" s="1075">
        <v>0.33733191782872368</v>
      </c>
      <c r="F12" s="1072"/>
      <c r="G12" s="1074">
        <v>452.37123434705865</v>
      </c>
      <c r="H12" s="1075">
        <v>0.35672974429024334</v>
      </c>
      <c r="I12" s="1072"/>
      <c r="J12" s="1074">
        <v>587.32787274961152</v>
      </c>
      <c r="K12" s="1075">
        <v>0.18014607255064227</v>
      </c>
      <c r="L12" s="1072"/>
      <c r="M12" s="1072"/>
      <c r="N12" s="1072"/>
      <c r="O12" s="1072"/>
      <c r="P12" s="1072"/>
      <c r="Q12" s="1072"/>
      <c r="R12" s="1072"/>
    </row>
    <row r="13" spans="1:21" ht="15" customHeight="1" x14ac:dyDescent="0.25">
      <c r="B13" s="1076" t="s">
        <v>7</v>
      </c>
      <c r="C13" s="1072"/>
      <c r="D13" s="1077">
        <v>222.20609756097568</v>
      </c>
      <c r="E13" s="1078">
        <v>0.43123579881129137</v>
      </c>
      <c r="F13" s="1072"/>
      <c r="G13" s="1077">
        <v>401.92016642754618</v>
      </c>
      <c r="H13" s="1078">
        <v>0.60000981390333041</v>
      </c>
      <c r="I13" s="1072"/>
      <c r="J13" s="1077">
        <v>465.55470002926575</v>
      </c>
      <c r="K13" s="1078">
        <v>0.41957870889819598</v>
      </c>
      <c r="L13" s="1072"/>
      <c r="M13" s="1072"/>
      <c r="N13" s="1072"/>
      <c r="O13" s="1072"/>
      <c r="P13" s="1072"/>
      <c r="Q13" s="1072"/>
      <c r="R13" s="1072"/>
    </row>
    <row r="14" spans="1:21" ht="15" customHeight="1" x14ac:dyDescent="0.25">
      <c r="B14" s="1076" t="s">
        <v>37</v>
      </c>
      <c r="C14" s="1072"/>
      <c r="D14" s="1077">
        <v>342.95333333333338</v>
      </c>
      <c r="E14" s="1078">
        <v>0.33817592542621722</v>
      </c>
      <c r="F14" s="1072"/>
      <c r="G14" s="1077">
        <v>407.67833209785289</v>
      </c>
      <c r="H14" s="1078">
        <v>0.43179198493618892</v>
      </c>
      <c r="I14" s="1072"/>
      <c r="J14" s="1077">
        <v>441.69548432055944</v>
      </c>
      <c r="K14" s="1078">
        <v>0.43475263386708868</v>
      </c>
      <c r="L14" s="1072"/>
      <c r="M14" s="1072"/>
      <c r="N14" s="1072"/>
      <c r="O14" s="1072"/>
      <c r="P14" s="1072"/>
      <c r="Q14" s="1072"/>
      <c r="R14" s="1072"/>
    </row>
    <row r="15" spans="1:21" ht="15" customHeight="1" x14ac:dyDescent="0.25">
      <c r="B15" s="1076" t="s">
        <v>38</v>
      </c>
      <c r="C15" s="1072"/>
      <c r="D15" s="1077" t="s">
        <v>364</v>
      </c>
      <c r="E15" s="1078" t="s">
        <v>364</v>
      </c>
      <c r="F15" s="1072"/>
      <c r="G15" s="1077">
        <v>572.73499993464111</v>
      </c>
      <c r="H15" s="1078">
        <v>0.25030328731988327</v>
      </c>
      <c r="I15" s="1072"/>
      <c r="J15" s="1077">
        <v>542.58056962025375</v>
      </c>
      <c r="K15" s="1078">
        <v>0.30816532764488169</v>
      </c>
      <c r="L15" s="1072"/>
      <c r="M15" s="1072"/>
      <c r="N15" s="1072"/>
      <c r="O15" s="1072"/>
      <c r="P15" s="1072"/>
      <c r="Q15" s="1072"/>
      <c r="R15" s="1072"/>
    </row>
    <row r="16" spans="1:21" ht="15" customHeight="1" x14ac:dyDescent="0.25">
      <c r="B16" s="1076" t="s">
        <v>6</v>
      </c>
      <c r="C16" s="1072"/>
      <c r="D16" s="1077">
        <v>301.45444444444445</v>
      </c>
      <c r="E16" s="1078">
        <v>0.95034492426558947</v>
      </c>
      <c r="F16" s="1072"/>
      <c r="G16" s="1077">
        <v>299.40331707316915</v>
      </c>
      <c r="H16" s="1078">
        <v>0.73796968667025042</v>
      </c>
      <c r="I16" s="1072"/>
      <c r="J16" s="1077">
        <v>456.45029882604024</v>
      </c>
      <c r="K16" s="1078">
        <v>0.64823494950436367</v>
      </c>
      <c r="L16" s="1072"/>
      <c r="M16" s="1072"/>
      <c r="N16" s="1072"/>
      <c r="O16" s="1072"/>
      <c r="P16" s="1072"/>
      <c r="Q16" s="1072"/>
      <c r="R16" s="1072"/>
    </row>
    <row r="17" spans="1:18" ht="15" customHeight="1" x14ac:dyDescent="0.25">
      <c r="B17" s="1076" t="s">
        <v>5</v>
      </c>
      <c r="C17" s="1072"/>
      <c r="D17" s="1077">
        <v>475.65800000000002</v>
      </c>
      <c r="E17" s="1078">
        <v>0.37376992398903058</v>
      </c>
      <c r="F17" s="1072"/>
      <c r="G17" s="1077">
        <v>425.25446601941752</v>
      </c>
      <c r="H17" s="1078">
        <v>0.56545344473081793</v>
      </c>
      <c r="I17" s="1072"/>
      <c r="J17" s="1077">
        <v>470.67468085106378</v>
      </c>
      <c r="K17" s="1078">
        <v>0.53444028020320722</v>
      </c>
      <c r="L17" s="1072"/>
      <c r="M17" s="1072"/>
      <c r="N17" s="1072"/>
      <c r="O17" s="1072"/>
      <c r="P17" s="1072"/>
      <c r="Q17" s="1072"/>
      <c r="R17" s="1072"/>
    </row>
    <row r="18" spans="1:18" ht="15" customHeight="1" x14ac:dyDescent="0.25">
      <c r="B18" s="1076" t="s">
        <v>4</v>
      </c>
      <c r="C18" s="1072"/>
      <c r="D18" s="1077">
        <v>532.26</v>
      </c>
      <c r="E18" s="1078">
        <v>0</v>
      </c>
      <c r="F18" s="1072"/>
      <c r="G18" s="1077">
        <v>428.40022567288503</v>
      </c>
      <c r="H18" s="1078">
        <v>0.64920334243258604</v>
      </c>
      <c r="I18" s="1072"/>
      <c r="J18" s="1077">
        <v>580.21332164461251</v>
      </c>
      <c r="K18" s="1078">
        <v>0.54695621487324853</v>
      </c>
      <c r="L18" s="1072"/>
      <c r="M18" s="1072"/>
      <c r="N18" s="1072"/>
      <c r="O18" s="1072"/>
      <c r="P18" s="1072"/>
      <c r="Q18" s="1072"/>
      <c r="R18" s="1072"/>
    </row>
    <row r="19" spans="1:18" ht="15" customHeight="1" x14ac:dyDescent="0.25">
      <c r="B19" s="1076" t="s">
        <v>40</v>
      </c>
      <c r="C19" s="1072"/>
      <c r="D19" s="1077">
        <v>255.41550078575045</v>
      </c>
      <c r="E19" s="1078">
        <v>0.39330779013778322</v>
      </c>
      <c r="F19" s="1072"/>
      <c r="G19" s="1077">
        <v>416.31812175662867</v>
      </c>
      <c r="H19" s="1078">
        <v>0.51401860385653664</v>
      </c>
      <c r="I19" s="1072"/>
      <c r="J19" s="1077">
        <v>480.41178642066603</v>
      </c>
      <c r="K19" s="1078">
        <v>0.54105951016724585</v>
      </c>
      <c r="L19" s="1072"/>
      <c r="M19" s="1072"/>
      <c r="N19" s="1072"/>
      <c r="O19" s="1072"/>
      <c r="P19" s="1072"/>
      <c r="Q19" s="1072"/>
      <c r="R19" s="1072"/>
    </row>
    <row r="20" spans="1:18" ht="15" customHeight="1" x14ac:dyDescent="0.25">
      <c r="B20" s="1076" t="s">
        <v>41</v>
      </c>
      <c r="C20" s="1072"/>
      <c r="D20" s="1077">
        <v>784.13</v>
      </c>
      <c r="E20" s="1078">
        <v>0.81989145352787018</v>
      </c>
      <c r="F20" s="1072"/>
      <c r="G20" s="1077">
        <v>686.53534771872</v>
      </c>
      <c r="H20" s="1078">
        <v>0.42962930699271573</v>
      </c>
      <c r="I20" s="1072"/>
      <c r="J20" s="1077">
        <v>669.1984430046424</v>
      </c>
      <c r="K20" s="1078">
        <v>0.44079152604846183</v>
      </c>
      <c r="L20" s="1072"/>
      <c r="M20" s="1072"/>
      <c r="N20" s="1072"/>
      <c r="O20" s="1072"/>
      <c r="P20" s="1072"/>
      <c r="Q20" s="1072"/>
      <c r="R20" s="1072"/>
    </row>
    <row r="21" spans="1:18" ht="15" customHeight="1" x14ac:dyDescent="0.25">
      <c r="B21" s="1076" t="s">
        <v>3</v>
      </c>
      <c r="C21" s="1072"/>
      <c r="D21" s="1077">
        <v>1427.3467763157907</v>
      </c>
      <c r="E21" s="1078">
        <v>0.36095580386767362</v>
      </c>
      <c r="F21" s="1072"/>
      <c r="G21" s="1077">
        <v>971.08709634551496</v>
      </c>
      <c r="H21" s="1078">
        <v>0.38646572307981875</v>
      </c>
      <c r="I21" s="1072"/>
      <c r="J21" s="1077">
        <v>883.53761734028615</v>
      </c>
      <c r="K21" s="1078">
        <v>0.36231801510634681</v>
      </c>
      <c r="L21" s="1072"/>
      <c r="M21" s="1072"/>
      <c r="N21" s="1072"/>
      <c r="O21" s="1072"/>
      <c r="P21" s="1072"/>
      <c r="Q21" s="1072"/>
      <c r="R21" s="1072"/>
    </row>
    <row r="22" spans="1:18" ht="15" customHeight="1" x14ac:dyDescent="0.25">
      <c r="B22" s="1076" t="s">
        <v>2</v>
      </c>
      <c r="C22" s="1072"/>
      <c r="D22" s="1077">
        <v>293.06</v>
      </c>
      <c r="E22" s="1078">
        <v>0.80945943817806254</v>
      </c>
      <c r="F22" s="1072"/>
      <c r="G22" s="1077">
        <v>356.58756021755966</v>
      </c>
      <c r="H22" s="1078">
        <v>0.46451645956833737</v>
      </c>
      <c r="I22" s="1072"/>
      <c r="J22" s="1077">
        <v>474.77711258278151</v>
      </c>
      <c r="K22" s="1078">
        <v>0.4506559316998876</v>
      </c>
      <c r="L22" s="1072"/>
      <c r="M22" s="1072"/>
      <c r="N22" s="1072"/>
      <c r="O22" s="1072"/>
      <c r="P22" s="1072"/>
      <c r="Q22" s="1072"/>
      <c r="R22" s="1072"/>
    </row>
    <row r="23" spans="1:18" ht="15" customHeight="1" x14ac:dyDescent="0.25">
      <c r="B23" s="1076" t="s">
        <v>35</v>
      </c>
      <c r="C23" s="1072"/>
      <c r="D23" s="1077">
        <v>239.74235294117648</v>
      </c>
      <c r="E23" s="1078">
        <v>0.25153300768244469</v>
      </c>
      <c r="F23" s="1072"/>
      <c r="G23" s="1077">
        <v>400.37222985872779</v>
      </c>
      <c r="H23" s="1078">
        <v>0.45636739689485029</v>
      </c>
      <c r="I23" s="1072"/>
      <c r="J23" s="1077">
        <v>423.22006970376248</v>
      </c>
      <c r="K23" s="1078">
        <v>0.43717350323249254</v>
      </c>
      <c r="L23" s="1072"/>
      <c r="M23" s="1072"/>
      <c r="N23" s="1072"/>
      <c r="O23" s="1072"/>
      <c r="P23" s="1072"/>
      <c r="Q23" s="1072"/>
      <c r="R23" s="1072"/>
    </row>
    <row r="24" spans="1:18" ht="15" customHeight="1" x14ac:dyDescent="0.25">
      <c r="B24" s="1076" t="s">
        <v>42</v>
      </c>
      <c r="C24" s="1072"/>
      <c r="D24" s="1077">
        <v>396.96333333333337</v>
      </c>
      <c r="E24" s="1078">
        <v>0.1837029878454883</v>
      </c>
      <c r="F24" s="1072"/>
      <c r="G24" s="1077">
        <v>596.13427454659859</v>
      </c>
      <c r="H24" s="1078">
        <v>0.24964225913384128</v>
      </c>
      <c r="I24" s="1072"/>
      <c r="J24" s="1077">
        <v>604.91750319690334</v>
      </c>
      <c r="K24" s="1078">
        <v>0.24310533551583588</v>
      </c>
      <c r="L24" s="1072"/>
      <c r="M24" s="1072"/>
      <c r="N24" s="1072"/>
      <c r="O24" s="1072"/>
      <c r="P24" s="1072"/>
      <c r="Q24" s="1072"/>
      <c r="R24" s="1072"/>
    </row>
    <row r="25" spans="1:18" ht="15" customHeight="1" x14ac:dyDescent="0.25">
      <c r="B25" s="1076" t="s">
        <v>43</v>
      </c>
      <c r="C25" s="1072"/>
      <c r="D25" s="1077" t="s">
        <v>364</v>
      </c>
      <c r="E25" s="1078" t="s">
        <v>364</v>
      </c>
      <c r="F25" s="1072"/>
      <c r="G25" s="1077">
        <v>427.29342975206623</v>
      </c>
      <c r="H25" s="1078">
        <v>0.48087707157062093</v>
      </c>
      <c r="I25" s="1072"/>
      <c r="J25" s="1077">
        <v>532.47098939929447</v>
      </c>
      <c r="K25" s="1078">
        <v>0.43777383981290485</v>
      </c>
      <c r="L25" s="1072"/>
      <c r="M25" s="1072"/>
      <c r="N25" s="1072"/>
      <c r="O25" s="1072"/>
      <c r="P25" s="1072"/>
      <c r="Q25" s="1072"/>
      <c r="R25" s="1072"/>
    </row>
    <row r="26" spans="1:18" ht="15" customHeight="1" x14ac:dyDescent="0.25">
      <c r="B26" s="1076" t="s">
        <v>44</v>
      </c>
      <c r="C26" s="1072"/>
      <c r="D26" s="1077">
        <v>1177.7075</v>
      </c>
      <c r="E26" s="1078">
        <v>0.43831415823759962</v>
      </c>
      <c r="F26" s="1072"/>
      <c r="G26" s="1077">
        <v>768.66802491103147</v>
      </c>
      <c r="H26" s="1078">
        <v>0.71507511056441087</v>
      </c>
      <c r="I26" s="1072"/>
      <c r="J26" s="1077">
        <v>847.00119999999947</v>
      </c>
      <c r="K26" s="1078">
        <v>0.58761915168300971</v>
      </c>
      <c r="L26" s="1072"/>
      <c r="M26" s="1072"/>
      <c r="N26" s="1072"/>
      <c r="O26" s="1072"/>
      <c r="P26" s="1072"/>
      <c r="Q26" s="1072"/>
      <c r="R26" s="1072"/>
    </row>
    <row r="27" spans="1:18" ht="15" customHeight="1" x14ac:dyDescent="0.25">
      <c r="B27" s="1076" t="s">
        <v>45</v>
      </c>
      <c r="C27" s="1072"/>
      <c r="D27" s="1077">
        <v>305.67200000000003</v>
      </c>
      <c r="E27" s="1078">
        <v>0.30726671928855936</v>
      </c>
      <c r="F27" s="1072"/>
      <c r="G27" s="1077">
        <v>659.94473437500085</v>
      </c>
      <c r="H27" s="1078">
        <v>0.30803884915965452</v>
      </c>
      <c r="I27" s="1072"/>
      <c r="J27" s="1077">
        <v>696.57102290076466</v>
      </c>
      <c r="K27" s="1078">
        <v>0.34975588641915145</v>
      </c>
      <c r="L27" s="1072"/>
      <c r="M27" s="1072"/>
      <c r="N27" s="1072"/>
      <c r="O27" s="1072"/>
      <c r="P27" s="1072"/>
      <c r="Q27" s="1072"/>
      <c r="R27" s="1072"/>
    </row>
    <row r="28" spans="1:18" ht="15" customHeight="1" x14ac:dyDescent="0.25">
      <c r="B28" s="1076" t="s">
        <v>46</v>
      </c>
      <c r="C28" s="1072"/>
      <c r="D28" s="1077">
        <v>703.99</v>
      </c>
      <c r="E28" s="1078">
        <v>7.3501868939380918E-2</v>
      </c>
      <c r="F28" s="1072"/>
      <c r="G28" s="1077">
        <v>694.54867768595159</v>
      </c>
      <c r="H28" s="1078">
        <v>9.9016377501139938E-2</v>
      </c>
      <c r="I28" s="1072"/>
      <c r="J28" s="1077">
        <v>694.30652838428</v>
      </c>
      <c r="K28" s="1078">
        <v>9.1505969877764673E-2</v>
      </c>
      <c r="L28" s="1072"/>
      <c r="M28" s="1072"/>
      <c r="N28" s="1072"/>
      <c r="O28" s="1072"/>
      <c r="P28" s="1072"/>
      <c r="Q28" s="1072"/>
      <c r="R28" s="1072"/>
    </row>
    <row r="29" spans="1:18" ht="15" customHeight="1" x14ac:dyDescent="0.25">
      <c r="B29" s="1079" t="s">
        <v>1</v>
      </c>
      <c r="C29" s="1072"/>
      <c r="D29" s="1080" t="s">
        <v>364</v>
      </c>
      <c r="E29" s="1081" t="s">
        <v>364</v>
      </c>
      <c r="F29" s="1072"/>
      <c r="G29" s="1080">
        <v>243.67</v>
      </c>
      <c r="H29" s="1081">
        <v>0</v>
      </c>
      <c r="I29" s="1072"/>
      <c r="J29" s="1080">
        <v>531.62</v>
      </c>
      <c r="K29" s="1081">
        <v>0</v>
      </c>
      <c r="L29" s="1072"/>
      <c r="M29" s="1072"/>
      <c r="N29" s="1072"/>
      <c r="O29" s="1072"/>
      <c r="P29" s="1072"/>
      <c r="Q29" s="1072"/>
      <c r="R29" s="1072"/>
    </row>
    <row r="30" spans="1:18" ht="15" customHeight="1" x14ac:dyDescent="0.25">
      <c r="B30" s="1310" t="s">
        <v>0</v>
      </c>
      <c r="C30" s="672"/>
      <c r="D30" s="1311">
        <v>473.33087689910315</v>
      </c>
      <c r="E30" s="1312">
        <v>1.0756446484564617</v>
      </c>
      <c r="F30" s="672"/>
      <c r="G30" s="1311">
        <v>539.59375780690073</v>
      </c>
      <c r="H30" s="1312">
        <v>0.56066597861789025</v>
      </c>
      <c r="I30" s="672"/>
      <c r="J30" s="1311">
        <v>580.03899653668361</v>
      </c>
      <c r="K30" s="1312">
        <v>0.46823284866470544</v>
      </c>
      <c r="L30" s="672"/>
      <c r="M30" s="672"/>
      <c r="N30" s="672"/>
      <c r="O30" s="672"/>
      <c r="P30" s="672"/>
      <c r="Q30" s="672"/>
      <c r="R30" s="672"/>
    </row>
    <row r="31" spans="1:18" x14ac:dyDescent="0.25">
      <c r="A31" s="1072"/>
      <c r="B31" s="1072"/>
      <c r="C31" s="1072"/>
      <c r="D31" s="1072"/>
      <c r="E31" s="1072"/>
      <c r="F31" s="1072"/>
      <c r="G31" s="1072"/>
      <c r="H31" s="1072"/>
      <c r="I31" s="1072"/>
      <c r="J31" s="1072"/>
      <c r="K31" s="1072"/>
      <c r="L31" s="1072"/>
      <c r="M31" s="1072"/>
      <c r="N31" s="1072"/>
      <c r="O31" s="1072"/>
      <c r="P31" s="1072"/>
      <c r="Q31" s="1072"/>
      <c r="R31" s="1072"/>
    </row>
    <row r="32" spans="1:18" ht="12.75" customHeight="1" x14ac:dyDescent="0.25">
      <c r="B32" s="1082" t="s">
        <v>189</v>
      </c>
      <c r="C32" s="1083"/>
      <c r="D32" s="1082"/>
      <c r="E32" s="1082"/>
      <c r="F32" s="1083"/>
      <c r="G32" s="1082"/>
      <c r="H32" s="1082"/>
      <c r="I32" s="1083"/>
      <c r="J32" s="1082"/>
      <c r="K32" s="1082"/>
      <c r="L32" s="1083"/>
      <c r="M32" s="1083"/>
      <c r="N32" s="1083"/>
      <c r="O32" s="1083"/>
      <c r="P32" s="1083"/>
      <c r="Q32" s="1083"/>
      <c r="R32" s="1083"/>
    </row>
    <row r="33" spans="2:11" ht="44.45" customHeight="1" x14ac:dyDescent="0.25">
      <c r="B33" s="1645" t="s">
        <v>289</v>
      </c>
      <c r="C33" s="1645"/>
      <c r="D33" s="1645"/>
      <c r="E33" s="1645"/>
      <c r="F33" s="1645"/>
      <c r="G33" s="1645"/>
      <c r="H33" s="1645"/>
      <c r="I33" s="1645"/>
      <c r="J33" s="1645"/>
      <c r="K33" s="1645"/>
    </row>
  </sheetData>
  <mergeCells count="7">
    <mergeCell ref="B33:K33"/>
    <mergeCell ref="B6:L6"/>
    <mergeCell ref="B7:L7"/>
    <mergeCell ref="B9:B10"/>
    <mergeCell ref="D9:E9"/>
    <mergeCell ref="G9:H9"/>
    <mergeCell ref="J9:K9"/>
  </mergeCells>
  <conditionalFormatting sqref="D12:D29">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2:G29">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J12:J29">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Hoja78">
    <pageSetUpPr fitToPage="1"/>
  </sheetPr>
  <dimension ref="A1:U33"/>
  <sheetViews>
    <sheetView zoomScaleNormal="100" workbookViewId="0">
      <selection activeCell="D30" sqref="D30:H30"/>
    </sheetView>
  </sheetViews>
  <sheetFormatPr baseColWidth="10" defaultColWidth="11.42578125" defaultRowHeight="15" x14ac:dyDescent="0.25"/>
  <cols>
    <col min="1" max="1" width="5.85546875" style="666" customWidth="1"/>
    <col min="2" max="2" width="28.85546875" style="666" customWidth="1"/>
    <col min="3" max="3" width="1.42578125" style="666" customWidth="1"/>
    <col min="4" max="4" width="10.85546875" style="666" bestFit="1" customWidth="1"/>
    <col min="5" max="5" width="12.5703125" style="666" customWidth="1"/>
    <col min="6" max="6" width="1.28515625" style="666" customWidth="1"/>
    <col min="7" max="7" width="10.85546875" style="666" bestFit="1" customWidth="1"/>
    <col min="8" max="8" width="12.85546875" style="666" customWidth="1"/>
    <col min="9" max="9" width="1.28515625" style="666" customWidth="1"/>
    <col min="10" max="10" width="10.85546875" style="666" bestFit="1" customWidth="1"/>
    <col min="11" max="11" width="12.85546875" style="666" customWidth="1"/>
    <col min="12" max="12" width="28.140625" style="666" customWidth="1"/>
    <col min="13" max="13" width="7" style="666" customWidth="1"/>
    <col min="14" max="14" width="10.85546875" style="666" customWidth="1"/>
    <col min="15" max="15" width="7" style="666" customWidth="1"/>
    <col min="16" max="16" width="10.85546875" style="666" customWidth="1"/>
    <col min="17" max="17" width="7" style="666" customWidth="1"/>
    <col min="18" max="18" width="10.85546875" style="666" customWidth="1"/>
    <col min="19" max="19" width="11.42578125" style="666"/>
    <col min="20" max="20" width="25.140625" style="666" bestFit="1" customWidth="1"/>
    <col min="21" max="21" width="6.7109375" style="666" customWidth="1"/>
    <col min="22" max="22" width="10.7109375" style="666" customWidth="1"/>
    <col min="23" max="23" width="6.7109375" style="666" customWidth="1"/>
    <col min="24" max="24" width="10.7109375" style="666" customWidth="1"/>
    <col min="25" max="25" width="6.7109375" style="666" customWidth="1"/>
    <col min="26" max="26" width="10.7109375" style="666" customWidth="1"/>
    <col min="27" max="16384" width="11.42578125" style="666"/>
  </cols>
  <sheetData>
    <row r="1" spans="1:21" s="700" customFormat="1" x14ac:dyDescent="0.25">
      <c r="A1" s="700" t="s">
        <v>96</v>
      </c>
      <c r="B1" s="700" t="s">
        <v>67</v>
      </c>
      <c r="D1" s="700" t="s">
        <v>196</v>
      </c>
      <c r="L1" s="700" t="s">
        <v>96</v>
      </c>
      <c r="M1" s="700" t="s">
        <v>67</v>
      </c>
      <c r="T1" s="700" t="s">
        <v>81</v>
      </c>
    </row>
    <row r="2" spans="1:21" s="700" customFormat="1" x14ac:dyDescent="0.25"/>
    <row r="3" spans="1:21" s="700" customFormat="1" x14ac:dyDescent="0.25"/>
    <row r="4" spans="1:21" s="700" customFormat="1" x14ac:dyDescent="0.25"/>
    <row r="5" spans="1:21" s="700" customFormat="1" ht="16.5" customHeight="1" x14ac:dyDescent="0.25"/>
    <row r="6" spans="1:21" s="621" customFormat="1" ht="42.75" customHeight="1" x14ac:dyDescent="0.2">
      <c r="A6" s="1017"/>
      <c r="B6" s="1494" t="s">
        <v>454</v>
      </c>
      <c r="C6" s="1494"/>
      <c r="D6" s="1494"/>
      <c r="E6" s="1494"/>
      <c r="F6" s="1494"/>
      <c r="G6" s="1494"/>
      <c r="H6" s="1494"/>
      <c r="I6" s="1494"/>
      <c r="J6" s="1494"/>
      <c r="K6" s="1494"/>
      <c r="L6" s="1494"/>
      <c r="M6" s="1018"/>
      <c r="N6" s="1018"/>
      <c r="O6" s="1018"/>
      <c r="P6" s="1069"/>
      <c r="Q6" s="1069"/>
      <c r="R6" s="1069"/>
      <c r="S6" s="1069"/>
      <c r="T6" s="1069"/>
      <c r="U6" s="1069"/>
    </row>
    <row r="7" spans="1:21" s="621" customFormat="1" ht="15.75" customHeight="1" x14ac:dyDescent="0.2">
      <c r="A7" s="1017"/>
      <c r="B7" s="1633" t="str">
        <f>porsaad!$B$6</f>
        <v>Situación a 31 de julio de 2024</v>
      </c>
      <c r="C7" s="1633"/>
      <c r="D7" s="1633"/>
      <c r="E7" s="1633"/>
      <c r="F7" s="1633"/>
      <c r="G7" s="1633"/>
      <c r="H7" s="1633"/>
      <c r="I7" s="1633"/>
      <c r="J7" s="1633"/>
      <c r="K7" s="1633"/>
      <c r="L7" s="1633"/>
      <c r="M7" s="1070"/>
      <c r="N7" s="1070"/>
      <c r="O7" s="1070"/>
      <c r="P7" s="1071"/>
      <c r="Q7" s="1071"/>
      <c r="R7" s="1071"/>
      <c r="S7" s="1071"/>
      <c r="T7" s="1071"/>
      <c r="U7" s="1071"/>
    </row>
    <row r="8" spans="1:21" s="700" customFormat="1" ht="6" customHeight="1" x14ac:dyDescent="0.25">
      <c r="A8" s="1020"/>
      <c r="B8" s="1020"/>
      <c r="C8" s="1020"/>
      <c r="D8" s="1020"/>
      <c r="E8" s="1020"/>
      <c r="F8" s="1020"/>
      <c r="G8" s="1020"/>
      <c r="H8" s="1020"/>
      <c r="I8" s="1020"/>
      <c r="J8" s="1020"/>
      <c r="K8" s="1020"/>
      <c r="L8" s="1020"/>
      <c r="M8" s="1020"/>
      <c r="N8" s="1020"/>
      <c r="O8" s="1020"/>
    </row>
    <row r="9" spans="1:21" x14ac:dyDescent="0.25">
      <c r="B9" s="1646" t="s">
        <v>12</v>
      </c>
      <c r="C9" s="1072"/>
      <c r="D9" s="1648" t="s">
        <v>48</v>
      </c>
      <c r="E9" s="1648"/>
      <c r="F9" s="1072"/>
      <c r="G9" s="1649" t="s">
        <v>33</v>
      </c>
      <c r="H9" s="1650"/>
      <c r="I9" s="1072"/>
      <c r="J9" s="1651" t="s">
        <v>32</v>
      </c>
      <c r="K9" s="1652"/>
      <c r="L9" s="1072"/>
      <c r="M9" s="1072"/>
      <c r="N9" s="1072"/>
      <c r="O9" s="1072"/>
      <c r="P9" s="1072"/>
      <c r="Q9" s="1072"/>
      <c r="R9" s="1072"/>
    </row>
    <row r="10" spans="1:21" ht="46.5" customHeight="1" x14ac:dyDescent="0.25">
      <c r="B10" s="1647"/>
      <c r="C10" s="1072"/>
      <c r="D10" s="1068" t="s">
        <v>132</v>
      </c>
      <c r="E10" s="862" t="s">
        <v>157</v>
      </c>
      <c r="F10" s="1072"/>
      <c r="G10" s="1068" t="s">
        <v>132</v>
      </c>
      <c r="H10" s="820" t="s">
        <v>157</v>
      </c>
      <c r="I10" s="1072"/>
      <c r="J10" s="820" t="s">
        <v>132</v>
      </c>
      <c r="K10" s="821" t="s">
        <v>157</v>
      </c>
      <c r="L10" s="1072"/>
      <c r="M10" s="1072"/>
      <c r="N10" s="1072"/>
      <c r="O10" s="1072"/>
      <c r="P10" s="1072"/>
      <c r="Q10" s="1072"/>
      <c r="R10" s="1072"/>
    </row>
    <row r="11" spans="1:21" ht="6.75" customHeight="1" x14ac:dyDescent="0.25">
      <c r="B11" s="1072"/>
      <c r="C11" s="1072"/>
      <c r="D11" s="1072"/>
      <c r="E11" s="1072"/>
      <c r="F11" s="1072"/>
      <c r="G11" s="1072"/>
      <c r="H11" s="1072"/>
      <c r="I11" s="1072"/>
      <c r="J11" s="1072"/>
      <c r="K11" s="1072"/>
      <c r="L11" s="1072"/>
      <c r="M11" s="1072"/>
      <c r="N11" s="1072"/>
      <c r="O11" s="1072"/>
      <c r="P11" s="1072"/>
      <c r="Q11" s="1072"/>
      <c r="R11" s="1072"/>
    </row>
    <row r="12" spans="1:21" ht="15" customHeight="1" x14ac:dyDescent="0.25">
      <c r="B12" s="1073" t="s">
        <v>8</v>
      </c>
      <c r="C12" s="1072"/>
      <c r="D12" s="1074">
        <v>310.97290909090913</v>
      </c>
      <c r="E12" s="1075">
        <v>0.30234974834803785</v>
      </c>
      <c r="F12" s="1072"/>
      <c r="G12" s="1074">
        <v>350.50925675675677</v>
      </c>
      <c r="H12" s="1075">
        <v>0.23580254120481786</v>
      </c>
      <c r="I12" s="1072"/>
      <c r="J12" s="1074">
        <v>571.99574257425752</v>
      </c>
      <c r="K12" s="1075">
        <v>0.21385321636344504</v>
      </c>
      <c r="L12" s="1072"/>
      <c r="M12" s="1072"/>
      <c r="N12" s="1072"/>
      <c r="O12" s="1072"/>
      <c r="P12" s="1072"/>
      <c r="Q12" s="1072"/>
      <c r="R12" s="1072"/>
    </row>
    <row r="13" spans="1:21" ht="15" customHeight="1" x14ac:dyDescent="0.25">
      <c r="B13" s="1076" t="s">
        <v>7</v>
      </c>
      <c r="C13" s="1072"/>
      <c r="D13" s="1077">
        <v>233.19549242424227</v>
      </c>
      <c r="E13" s="1078">
        <v>0.3911317319403354</v>
      </c>
      <c r="F13" s="1072"/>
      <c r="G13" s="1077">
        <v>196.11370716510908</v>
      </c>
      <c r="H13" s="1078">
        <v>0.45847163863759993</v>
      </c>
      <c r="I13" s="1072"/>
      <c r="J13" s="1077">
        <v>328.40787644787645</v>
      </c>
      <c r="K13" s="1078">
        <v>0.26966558263452833</v>
      </c>
      <c r="L13" s="1072"/>
      <c r="M13" s="1072"/>
      <c r="N13" s="1072"/>
      <c r="O13" s="1072"/>
      <c r="P13" s="1072"/>
      <c r="Q13" s="1072"/>
      <c r="R13" s="1072"/>
    </row>
    <row r="14" spans="1:21" ht="15" customHeight="1" x14ac:dyDescent="0.25">
      <c r="B14" s="1076" t="s">
        <v>37</v>
      </c>
      <c r="C14" s="1072"/>
      <c r="D14" s="1077">
        <v>212.36834586466165</v>
      </c>
      <c r="E14" s="1078">
        <v>0.23102697999208277</v>
      </c>
      <c r="F14" s="1072"/>
      <c r="G14" s="1077">
        <v>299.10886363636303</v>
      </c>
      <c r="H14" s="1078">
        <v>0.1661694060944589</v>
      </c>
      <c r="I14" s="1072"/>
      <c r="J14" s="1077">
        <v>471.90211538461585</v>
      </c>
      <c r="K14" s="1078">
        <v>0.17879756468437427</v>
      </c>
      <c r="L14" s="1072"/>
      <c r="M14" s="1072"/>
      <c r="N14" s="1072"/>
      <c r="O14" s="1072"/>
      <c r="P14" s="1072"/>
      <c r="Q14" s="1072"/>
      <c r="R14" s="1072"/>
    </row>
    <row r="15" spans="1:21" ht="15" customHeight="1" x14ac:dyDescent="0.25">
      <c r="B15" s="1076" t="s">
        <v>38</v>
      </c>
      <c r="C15" s="1072"/>
      <c r="D15" s="1077">
        <v>261.11800000000005</v>
      </c>
      <c r="E15" s="1078">
        <v>0.53780221028294972</v>
      </c>
      <c r="F15" s="1072"/>
      <c r="G15" s="1077">
        <v>291.87412714285705</v>
      </c>
      <c r="H15" s="1078">
        <v>0.45628047010442124</v>
      </c>
      <c r="I15" s="1072"/>
      <c r="J15" s="1077">
        <v>342.79137931034472</v>
      </c>
      <c r="K15" s="1078">
        <v>0.75663116267375108</v>
      </c>
      <c r="L15" s="1072"/>
      <c r="M15" s="1072"/>
      <c r="N15" s="1072"/>
      <c r="O15" s="1072"/>
      <c r="P15" s="1072"/>
      <c r="Q15" s="1072"/>
      <c r="R15" s="1072"/>
    </row>
    <row r="16" spans="1:21" ht="15" customHeight="1" x14ac:dyDescent="0.25">
      <c r="B16" s="1076" t="s">
        <v>6</v>
      </c>
      <c r="C16" s="1072"/>
      <c r="D16" s="1077">
        <v>155.85558928571413</v>
      </c>
      <c r="E16" s="1078">
        <v>0.95543814185359976</v>
      </c>
      <c r="F16" s="1072"/>
      <c r="G16" s="1077">
        <v>197.91283667621798</v>
      </c>
      <c r="H16" s="1078">
        <v>0.97983475292731625</v>
      </c>
      <c r="I16" s="1072"/>
      <c r="J16" s="1077">
        <v>392.64198156682005</v>
      </c>
      <c r="K16" s="1078">
        <v>0.85002034022928075</v>
      </c>
      <c r="L16" s="1072"/>
      <c r="M16" s="1072"/>
      <c r="N16" s="1072"/>
      <c r="O16" s="1072"/>
      <c r="P16" s="1072"/>
      <c r="Q16" s="1072"/>
      <c r="R16" s="1072"/>
    </row>
    <row r="17" spans="1:18" ht="15" customHeight="1" x14ac:dyDescent="0.25">
      <c r="B17" s="1076" t="s">
        <v>5</v>
      </c>
      <c r="C17" s="1072"/>
      <c r="D17" s="1077" t="s">
        <v>364</v>
      </c>
      <c r="E17" s="1078" t="s">
        <v>364</v>
      </c>
      <c r="F17" s="1072"/>
      <c r="G17" s="1077" t="s">
        <v>364</v>
      </c>
      <c r="H17" s="1078" t="s">
        <v>364</v>
      </c>
      <c r="I17" s="1072"/>
      <c r="J17" s="1077" t="s">
        <v>364</v>
      </c>
      <c r="K17" s="1078" t="s">
        <v>364</v>
      </c>
      <c r="L17" s="1072"/>
      <c r="M17" s="1072"/>
      <c r="N17" s="1072"/>
      <c r="O17" s="1072"/>
      <c r="P17" s="1072"/>
      <c r="Q17" s="1072"/>
      <c r="R17" s="1072"/>
    </row>
    <row r="18" spans="1:18" ht="15" customHeight="1" x14ac:dyDescent="0.25">
      <c r="B18" s="1076" t="s">
        <v>4</v>
      </c>
      <c r="C18" s="1072"/>
      <c r="D18" s="1077">
        <v>244.57475119291121</v>
      </c>
      <c r="E18" s="1078">
        <v>0.51958888850931717</v>
      </c>
      <c r="F18" s="1072"/>
      <c r="G18" s="1077">
        <v>451.25939647167866</v>
      </c>
      <c r="H18" s="1078">
        <v>0.61234776242677336</v>
      </c>
      <c r="I18" s="1072"/>
      <c r="J18" s="1077">
        <v>608.64335895919726</v>
      </c>
      <c r="K18" s="1078">
        <v>0.53418097582068247</v>
      </c>
      <c r="L18" s="1072"/>
      <c r="M18" s="1072"/>
      <c r="N18" s="1072"/>
      <c r="O18" s="1072"/>
      <c r="P18" s="1072"/>
      <c r="Q18" s="1072"/>
      <c r="R18" s="1072"/>
    </row>
    <row r="19" spans="1:18" ht="15" customHeight="1" x14ac:dyDescent="0.25">
      <c r="B19" s="1076" t="s">
        <v>40</v>
      </c>
      <c r="C19" s="1072"/>
      <c r="D19" s="1077">
        <v>201.77110526315798</v>
      </c>
      <c r="E19" s="1078">
        <v>0.50051644921604088</v>
      </c>
      <c r="F19" s="1072"/>
      <c r="G19" s="1077">
        <v>254.69913043478272</v>
      </c>
      <c r="H19" s="1078">
        <v>0.51445750975435678</v>
      </c>
      <c r="I19" s="1072"/>
      <c r="J19" s="1077">
        <v>278.80268461538463</v>
      </c>
      <c r="K19" s="1078">
        <v>0.47829852255285077</v>
      </c>
      <c r="L19" s="1072"/>
      <c r="M19" s="1072"/>
      <c r="N19" s="1072"/>
      <c r="O19" s="1072"/>
      <c r="P19" s="1072"/>
      <c r="Q19" s="1072"/>
      <c r="R19" s="1072"/>
    </row>
    <row r="20" spans="1:18" ht="15" customHeight="1" x14ac:dyDescent="0.25">
      <c r="B20" s="1076" t="s">
        <v>41</v>
      </c>
      <c r="C20" s="1072"/>
      <c r="D20" s="1077">
        <v>389.38783227848114</v>
      </c>
      <c r="E20" s="1078">
        <v>0.24777158966533613</v>
      </c>
      <c r="F20" s="1072"/>
      <c r="G20" s="1077">
        <v>413.77424215246054</v>
      </c>
      <c r="H20" s="1078">
        <v>0.13442085676473101</v>
      </c>
      <c r="I20" s="1072"/>
      <c r="J20" s="1077">
        <v>420.32480769230835</v>
      </c>
      <c r="K20" s="1078">
        <v>0.12183225445568233</v>
      </c>
      <c r="L20" s="1072"/>
      <c r="M20" s="1072"/>
      <c r="N20" s="1072"/>
      <c r="O20" s="1072"/>
      <c r="P20" s="1072"/>
      <c r="Q20" s="1072"/>
      <c r="R20" s="1072"/>
    </row>
    <row r="21" spans="1:18" ht="15" customHeight="1" x14ac:dyDescent="0.25">
      <c r="B21" s="1076" t="s">
        <v>3</v>
      </c>
      <c r="C21" s="1072"/>
      <c r="D21" s="1077">
        <v>443.85378378378476</v>
      </c>
      <c r="E21" s="1078">
        <v>0.57648830301060749</v>
      </c>
      <c r="F21" s="1072"/>
      <c r="G21" s="1077">
        <v>495.50227390180453</v>
      </c>
      <c r="H21" s="1078">
        <v>0.44986534226689884</v>
      </c>
      <c r="I21" s="1072"/>
      <c r="J21" s="1077">
        <v>712.59485781990725</v>
      </c>
      <c r="K21" s="1078">
        <v>0.26578745403107668</v>
      </c>
      <c r="L21" s="1072"/>
      <c r="M21" s="1072"/>
      <c r="N21" s="1072"/>
      <c r="O21" s="1072"/>
      <c r="P21" s="1072"/>
      <c r="Q21" s="1072"/>
      <c r="R21" s="1072"/>
    </row>
    <row r="22" spans="1:18" ht="15" customHeight="1" x14ac:dyDescent="0.25">
      <c r="B22" s="1076" t="s">
        <v>2</v>
      </c>
      <c r="C22" s="1072"/>
      <c r="D22" s="1077">
        <v>290.11184563758405</v>
      </c>
      <c r="E22" s="1078">
        <v>0.28907144776339416</v>
      </c>
      <c r="F22" s="1072"/>
      <c r="G22" s="1077">
        <v>354.32516233766233</v>
      </c>
      <c r="H22" s="1078">
        <v>0.27405214306131953</v>
      </c>
      <c r="I22" s="1072"/>
      <c r="J22" s="1077">
        <v>365.52897233201588</v>
      </c>
      <c r="K22" s="1078">
        <v>0.35864208285399252</v>
      </c>
      <c r="L22" s="1072"/>
      <c r="M22" s="1072"/>
      <c r="N22" s="1072"/>
      <c r="O22" s="1072"/>
      <c r="P22" s="1072"/>
      <c r="Q22" s="1072"/>
      <c r="R22" s="1072"/>
    </row>
    <row r="23" spans="1:18" ht="15" customHeight="1" x14ac:dyDescent="0.25">
      <c r="B23" s="1076" t="s">
        <v>35</v>
      </c>
      <c r="C23" s="1072"/>
      <c r="D23" s="1077">
        <v>224.65225747406899</v>
      </c>
      <c r="E23" s="1078">
        <v>0.36308322585430886</v>
      </c>
      <c r="F23" s="1072"/>
      <c r="G23" s="1077">
        <v>230.42595706618988</v>
      </c>
      <c r="H23" s="1078">
        <v>0.42478791246845099</v>
      </c>
      <c r="I23" s="1072"/>
      <c r="J23" s="1077">
        <v>358.96645626690787</v>
      </c>
      <c r="K23" s="1078">
        <v>0.4269824492537263</v>
      </c>
      <c r="L23" s="1072"/>
      <c r="M23" s="1072"/>
      <c r="N23" s="1072"/>
      <c r="O23" s="1072"/>
      <c r="P23" s="1072"/>
      <c r="Q23" s="1072"/>
      <c r="R23" s="1072"/>
    </row>
    <row r="24" spans="1:18" ht="15" customHeight="1" x14ac:dyDescent="0.25">
      <c r="B24" s="1076" t="s">
        <v>42</v>
      </c>
      <c r="C24" s="1072"/>
      <c r="D24" s="1077">
        <v>320.30981609195419</v>
      </c>
      <c r="E24" s="1078">
        <v>0.14189998323918701</v>
      </c>
      <c r="F24" s="1072"/>
      <c r="G24" s="1077">
        <v>335.46714601769861</v>
      </c>
      <c r="H24" s="1078">
        <v>0.16665673813594781</v>
      </c>
      <c r="I24" s="1072"/>
      <c r="J24" s="1077">
        <v>459.19024945769343</v>
      </c>
      <c r="K24" s="1078">
        <v>0.23457904140789104</v>
      </c>
      <c r="L24" s="1072"/>
      <c r="M24" s="1072"/>
      <c r="N24" s="1072"/>
      <c r="O24" s="1072"/>
      <c r="P24" s="1072"/>
      <c r="Q24" s="1072"/>
      <c r="R24" s="1072"/>
    </row>
    <row r="25" spans="1:18" ht="15" customHeight="1" x14ac:dyDescent="0.25">
      <c r="B25" s="1076" t="s">
        <v>43</v>
      </c>
      <c r="C25" s="1072"/>
      <c r="D25" s="1077">
        <v>388.36453488372058</v>
      </c>
      <c r="E25" s="1078">
        <v>0.21947929452320084</v>
      </c>
      <c r="F25" s="1072"/>
      <c r="G25" s="1077">
        <v>425.65074074074175</v>
      </c>
      <c r="H25" s="1078">
        <v>0.12638901088999563</v>
      </c>
      <c r="I25" s="1072"/>
      <c r="J25" s="1077">
        <v>626.34456521739105</v>
      </c>
      <c r="K25" s="1078">
        <v>0.27083413083403135</v>
      </c>
      <c r="L25" s="1072"/>
      <c r="M25" s="1072"/>
      <c r="N25" s="1072"/>
      <c r="O25" s="1072"/>
      <c r="P25" s="1072"/>
      <c r="Q25" s="1072"/>
      <c r="R25" s="1072"/>
    </row>
    <row r="26" spans="1:18" ht="15" customHeight="1" x14ac:dyDescent="0.25">
      <c r="B26" s="1076" t="s">
        <v>44</v>
      </c>
      <c r="C26" s="1072"/>
      <c r="D26" s="1077">
        <v>553.16892857142841</v>
      </c>
      <c r="E26" s="1078">
        <v>0.67064449802345028</v>
      </c>
      <c r="F26" s="1072"/>
      <c r="G26" s="1077">
        <v>581.0995535714286</v>
      </c>
      <c r="H26" s="1078">
        <v>0.60911586419078201</v>
      </c>
      <c r="I26" s="1072"/>
      <c r="J26" s="1077">
        <v>538.50999999999988</v>
      </c>
      <c r="K26" s="1078">
        <v>0.59867026939310364</v>
      </c>
      <c r="L26" s="1072"/>
      <c r="M26" s="1072"/>
      <c r="N26" s="1072"/>
      <c r="O26" s="1072"/>
      <c r="P26" s="1072"/>
      <c r="Q26" s="1072"/>
      <c r="R26" s="1072"/>
    </row>
    <row r="27" spans="1:18" ht="15" customHeight="1" x14ac:dyDescent="0.25">
      <c r="B27" s="1076" t="s">
        <v>45</v>
      </c>
      <c r="C27" s="1072"/>
      <c r="D27" s="1077" t="s">
        <v>364</v>
      </c>
      <c r="E27" s="1078" t="s">
        <v>364</v>
      </c>
      <c r="F27" s="1072"/>
      <c r="G27" s="1077">
        <v>500</v>
      </c>
      <c r="H27" s="1078">
        <v>0</v>
      </c>
      <c r="I27" s="1072"/>
      <c r="J27" s="1077">
        <v>500</v>
      </c>
      <c r="K27" s="1078">
        <v>0</v>
      </c>
      <c r="L27" s="1072"/>
      <c r="M27" s="1072"/>
      <c r="N27" s="1072"/>
      <c r="O27" s="1072"/>
      <c r="P27" s="1072"/>
      <c r="Q27" s="1072"/>
      <c r="R27" s="1072"/>
    </row>
    <row r="28" spans="1:18" ht="15" customHeight="1" x14ac:dyDescent="0.25">
      <c r="B28" s="1076" t="s">
        <v>46</v>
      </c>
      <c r="C28" s="1072"/>
      <c r="D28" s="1077">
        <v>354.05705882352942</v>
      </c>
      <c r="E28" s="1078">
        <v>0.29249132320612237</v>
      </c>
      <c r="F28" s="1072"/>
      <c r="G28" s="1077">
        <v>334.91694444444437</v>
      </c>
      <c r="H28" s="1078">
        <v>0.30048016492219221</v>
      </c>
      <c r="I28" s="1072"/>
      <c r="J28" s="1077">
        <v>501.59909090909082</v>
      </c>
      <c r="K28" s="1078">
        <v>0.26309793073913312</v>
      </c>
      <c r="L28" s="1072"/>
      <c r="M28" s="1072"/>
      <c r="N28" s="1072"/>
      <c r="O28" s="1072"/>
      <c r="P28" s="1072"/>
      <c r="Q28" s="1072"/>
      <c r="R28" s="1072"/>
    </row>
    <row r="29" spans="1:18" ht="15" customHeight="1" x14ac:dyDescent="0.25">
      <c r="B29" s="1079" t="s">
        <v>1</v>
      </c>
      <c r="C29" s="1072"/>
      <c r="D29" s="1080" t="s">
        <v>364</v>
      </c>
      <c r="E29" s="1081" t="s">
        <v>364</v>
      </c>
      <c r="F29" s="1072"/>
      <c r="G29" s="1080" t="s">
        <v>364</v>
      </c>
      <c r="H29" s="1081" t="s">
        <v>364</v>
      </c>
      <c r="I29" s="1072"/>
      <c r="J29" s="1080" t="s">
        <v>364</v>
      </c>
      <c r="K29" s="1081" t="s">
        <v>364</v>
      </c>
      <c r="L29" s="1072"/>
      <c r="M29" s="1072"/>
      <c r="N29" s="1072"/>
      <c r="O29" s="1072"/>
      <c r="P29" s="1072"/>
      <c r="Q29" s="1072"/>
      <c r="R29" s="1072"/>
    </row>
    <row r="30" spans="1:18" ht="15" customHeight="1" x14ac:dyDescent="0.25">
      <c r="B30" s="1310" t="s">
        <v>0</v>
      </c>
      <c r="C30" s="672"/>
      <c r="D30" s="1311">
        <v>252.07187329926967</v>
      </c>
      <c r="E30" s="1312">
        <v>0.52743352397651511</v>
      </c>
      <c r="F30" s="672"/>
      <c r="G30" s="1311">
        <v>363.4236867962893</v>
      </c>
      <c r="H30" s="1312">
        <v>0.56219666090051612</v>
      </c>
      <c r="I30" s="672"/>
      <c r="J30" s="1311">
        <v>488.93524793967919</v>
      </c>
      <c r="K30" s="1312">
        <v>0.51579220461915998</v>
      </c>
      <c r="L30" s="672"/>
      <c r="M30" s="672"/>
      <c r="N30" s="672"/>
      <c r="O30" s="672"/>
      <c r="P30" s="672"/>
      <c r="Q30" s="672"/>
      <c r="R30" s="672"/>
    </row>
    <row r="31" spans="1:18" x14ac:dyDescent="0.25">
      <c r="A31" s="1072"/>
      <c r="B31" s="1072"/>
      <c r="C31" s="1072"/>
      <c r="D31" s="1072"/>
      <c r="E31" s="1072"/>
      <c r="F31" s="1072"/>
      <c r="G31" s="1072"/>
      <c r="H31" s="1072"/>
      <c r="I31" s="1072"/>
      <c r="J31" s="1072"/>
      <c r="K31" s="1072"/>
      <c r="L31" s="1072"/>
      <c r="M31" s="1072"/>
      <c r="N31" s="1072"/>
      <c r="O31" s="1072"/>
      <c r="P31" s="1072"/>
      <c r="Q31" s="1072"/>
      <c r="R31" s="1072"/>
    </row>
    <row r="32" spans="1:18" ht="12.75" customHeight="1" x14ac:dyDescent="0.25">
      <c r="B32" s="1082" t="s">
        <v>189</v>
      </c>
      <c r="C32" s="1083"/>
      <c r="D32" s="1082"/>
      <c r="E32" s="1082"/>
      <c r="F32" s="1083"/>
      <c r="G32" s="1082"/>
      <c r="H32" s="1082"/>
      <c r="I32" s="1083"/>
      <c r="J32" s="1082"/>
      <c r="K32" s="1082"/>
      <c r="L32" s="1083"/>
      <c r="M32" s="1083"/>
      <c r="N32" s="1083"/>
      <c r="O32" s="1083"/>
      <c r="P32" s="1083"/>
      <c r="Q32" s="1083"/>
      <c r="R32" s="1083"/>
    </row>
    <row r="33" spans="2:11" ht="47.45" customHeight="1" x14ac:dyDescent="0.25">
      <c r="B33" s="1645" t="s">
        <v>289</v>
      </c>
      <c r="C33" s="1645"/>
      <c r="D33" s="1645"/>
      <c r="E33" s="1645"/>
      <c r="F33" s="1645"/>
      <c r="G33" s="1645"/>
      <c r="H33" s="1645"/>
      <c r="I33" s="1645"/>
      <c r="J33" s="1645"/>
      <c r="K33" s="1645"/>
    </row>
  </sheetData>
  <mergeCells count="7">
    <mergeCell ref="B33:K33"/>
    <mergeCell ref="B6:L6"/>
    <mergeCell ref="B7:L7"/>
    <mergeCell ref="B9:B10"/>
    <mergeCell ref="D9:E9"/>
    <mergeCell ref="G9:H9"/>
    <mergeCell ref="J9:K9"/>
  </mergeCells>
  <conditionalFormatting sqref="D12:D29">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2:G29">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J12:J29">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Hoja79">
    <pageSetUpPr fitToPage="1"/>
  </sheetPr>
  <dimension ref="A1:U33"/>
  <sheetViews>
    <sheetView zoomScaleNormal="100" workbookViewId="0">
      <selection activeCell="J12" sqref="J12:K30"/>
    </sheetView>
  </sheetViews>
  <sheetFormatPr baseColWidth="10" defaultColWidth="11.42578125" defaultRowHeight="15" x14ac:dyDescent="0.25"/>
  <cols>
    <col min="1" max="1" width="5.85546875" style="666" customWidth="1"/>
    <col min="2" max="2" width="28.85546875" style="666" customWidth="1"/>
    <col min="3" max="3" width="1.42578125" style="666" customWidth="1"/>
    <col min="4" max="4" width="10.85546875" style="666" bestFit="1" customWidth="1"/>
    <col min="5" max="5" width="12.5703125" style="666" customWidth="1"/>
    <col min="6" max="6" width="1.28515625" style="666" customWidth="1"/>
    <col min="7" max="7" width="10.85546875" style="666" bestFit="1" customWidth="1"/>
    <col min="8" max="8" width="12.85546875" style="666" customWidth="1"/>
    <col min="9" max="9" width="1.28515625" style="666" customWidth="1"/>
    <col min="10" max="10" width="10.85546875" style="666" bestFit="1" customWidth="1"/>
    <col min="11" max="11" width="12.85546875" style="666" customWidth="1"/>
    <col min="12" max="12" width="28.140625" style="666" customWidth="1"/>
    <col min="13" max="13" width="7" style="666" customWidth="1"/>
    <col min="14" max="14" width="10.85546875" style="666" customWidth="1"/>
    <col min="15" max="15" width="7" style="666" customWidth="1"/>
    <col min="16" max="16" width="10.85546875" style="666" customWidth="1"/>
    <col min="17" max="17" width="7" style="666" customWidth="1"/>
    <col min="18" max="18" width="10.85546875" style="666" customWidth="1"/>
    <col min="19" max="19" width="11.42578125" style="666"/>
    <col min="20" max="20" width="25.140625" style="666" bestFit="1" customWidth="1"/>
    <col min="21" max="21" width="6.7109375" style="666" customWidth="1"/>
    <col min="22" max="22" width="10.7109375" style="666" customWidth="1"/>
    <col min="23" max="23" width="6.7109375" style="666" customWidth="1"/>
    <col min="24" max="24" width="10.7109375" style="666" customWidth="1"/>
    <col min="25" max="25" width="6.7109375" style="666" customWidth="1"/>
    <col min="26" max="26" width="10.7109375" style="666" customWidth="1"/>
    <col min="27" max="16384" width="11.42578125" style="666"/>
  </cols>
  <sheetData>
    <row r="1" spans="1:21" s="700" customFormat="1" x14ac:dyDescent="0.25">
      <c r="A1" s="700" t="s">
        <v>96</v>
      </c>
      <c r="B1" s="700" t="s">
        <v>67</v>
      </c>
      <c r="D1" s="700" t="s">
        <v>197</v>
      </c>
      <c r="L1" s="700" t="s">
        <v>96</v>
      </c>
      <c r="M1" s="700" t="s">
        <v>67</v>
      </c>
      <c r="T1" s="700" t="s">
        <v>81</v>
      </c>
    </row>
    <row r="2" spans="1:21" s="700" customFormat="1" x14ac:dyDescent="0.25"/>
    <row r="3" spans="1:21" s="700" customFormat="1" x14ac:dyDescent="0.25"/>
    <row r="4" spans="1:21" s="700" customFormat="1" x14ac:dyDescent="0.25"/>
    <row r="5" spans="1:21" s="700" customFormat="1" ht="16.5" customHeight="1" x14ac:dyDescent="0.25"/>
    <row r="6" spans="1:21" s="621" customFormat="1" ht="42.75" customHeight="1" x14ac:dyDescent="0.2">
      <c r="A6" s="1017"/>
      <c r="B6" s="1494" t="s">
        <v>453</v>
      </c>
      <c r="C6" s="1494"/>
      <c r="D6" s="1494"/>
      <c r="E6" s="1494"/>
      <c r="F6" s="1494"/>
      <c r="G6" s="1494"/>
      <c r="H6" s="1494"/>
      <c r="I6" s="1494"/>
      <c r="J6" s="1494"/>
      <c r="K6" s="1494"/>
      <c r="L6" s="1494"/>
      <c r="M6" s="1018"/>
      <c r="N6" s="1018"/>
      <c r="O6" s="1018"/>
      <c r="P6" s="1069"/>
      <c r="Q6" s="1069"/>
      <c r="R6" s="1069"/>
      <c r="S6" s="1069"/>
      <c r="T6" s="1069"/>
      <c r="U6" s="1069"/>
    </row>
    <row r="7" spans="1:21" s="621" customFormat="1" ht="15.75" customHeight="1" x14ac:dyDescent="0.2">
      <c r="A7" s="1017"/>
      <c r="B7" s="1633" t="str">
        <f>porsaad!$B$6</f>
        <v>Situación a 31 de julio de 2024</v>
      </c>
      <c r="C7" s="1633"/>
      <c r="D7" s="1633"/>
      <c r="E7" s="1633"/>
      <c r="F7" s="1633"/>
      <c r="G7" s="1633"/>
      <c r="H7" s="1633"/>
      <c r="I7" s="1633"/>
      <c r="J7" s="1633"/>
      <c r="K7" s="1633"/>
      <c r="L7" s="1633"/>
      <c r="M7" s="1070"/>
      <c r="N7" s="1070"/>
      <c r="O7" s="1070"/>
      <c r="P7" s="1071"/>
      <c r="Q7" s="1071"/>
      <c r="R7" s="1071"/>
      <c r="S7" s="1071"/>
      <c r="T7" s="1071"/>
      <c r="U7" s="1071"/>
    </row>
    <row r="8" spans="1:21" s="700" customFormat="1" ht="6" customHeight="1" x14ac:dyDescent="0.25">
      <c r="A8" s="1020"/>
      <c r="B8" s="1020"/>
      <c r="C8" s="1020"/>
      <c r="D8" s="1020"/>
      <c r="E8" s="1020"/>
      <c r="F8" s="1020"/>
      <c r="G8" s="1020"/>
      <c r="H8" s="1020"/>
      <c r="I8" s="1020"/>
      <c r="J8" s="1020"/>
      <c r="K8" s="1020"/>
      <c r="L8" s="1020"/>
      <c r="M8" s="1020"/>
      <c r="N8" s="1020"/>
      <c r="O8" s="1020"/>
    </row>
    <row r="9" spans="1:21" x14ac:dyDescent="0.25">
      <c r="B9" s="1646" t="s">
        <v>12</v>
      </c>
      <c r="C9" s="1072"/>
      <c r="D9" s="1648" t="s">
        <v>48</v>
      </c>
      <c r="E9" s="1648"/>
      <c r="F9" s="1072"/>
      <c r="G9" s="1649" t="s">
        <v>33</v>
      </c>
      <c r="H9" s="1650"/>
      <c r="I9" s="1072"/>
      <c r="J9" s="1651" t="s">
        <v>32</v>
      </c>
      <c r="K9" s="1652"/>
      <c r="L9" s="1072"/>
      <c r="M9" s="1072"/>
      <c r="N9" s="1072"/>
      <c r="O9" s="1072"/>
      <c r="P9" s="1072"/>
      <c r="Q9" s="1072"/>
      <c r="R9" s="1072"/>
    </row>
    <row r="10" spans="1:21" ht="46.5" customHeight="1" x14ac:dyDescent="0.25">
      <c r="B10" s="1647"/>
      <c r="C10" s="1072"/>
      <c r="D10" s="1068" t="s">
        <v>132</v>
      </c>
      <c r="E10" s="862" t="s">
        <v>157</v>
      </c>
      <c r="F10" s="1072"/>
      <c r="G10" s="1068" t="s">
        <v>132</v>
      </c>
      <c r="H10" s="820" t="s">
        <v>157</v>
      </c>
      <c r="I10" s="1072"/>
      <c r="J10" s="820" t="s">
        <v>132</v>
      </c>
      <c r="K10" s="821" t="s">
        <v>157</v>
      </c>
      <c r="L10" s="1072"/>
      <c r="M10" s="1072"/>
      <c r="N10" s="1072"/>
      <c r="O10" s="1072"/>
      <c r="P10" s="1072"/>
      <c r="Q10" s="1072"/>
      <c r="R10" s="1072"/>
    </row>
    <row r="11" spans="1:21" ht="6.75" customHeight="1" x14ac:dyDescent="0.25">
      <c r="B11" s="1072"/>
      <c r="C11" s="1072"/>
      <c r="D11" s="1072"/>
      <c r="E11" s="1072"/>
      <c r="F11" s="1072"/>
      <c r="G11" s="1072"/>
      <c r="H11" s="1072"/>
      <c r="I11" s="1072"/>
      <c r="J11" s="1072"/>
      <c r="K11" s="1072"/>
      <c r="L11" s="1072"/>
      <c r="M11" s="1072"/>
      <c r="N11" s="1072"/>
      <c r="O11" s="1072"/>
      <c r="P11" s="1072"/>
      <c r="Q11" s="1072"/>
      <c r="R11" s="1072"/>
    </row>
    <row r="12" spans="1:21" ht="15" customHeight="1" x14ac:dyDescent="0.25">
      <c r="B12" s="1073" t="s">
        <v>8</v>
      </c>
      <c r="C12" s="1072"/>
      <c r="D12" s="1074" t="s">
        <v>364</v>
      </c>
      <c r="E12" s="1075" t="s">
        <v>364</v>
      </c>
      <c r="F12" s="1072"/>
      <c r="G12" s="1074" t="s">
        <v>364</v>
      </c>
      <c r="H12" s="1075" t="s">
        <v>364</v>
      </c>
      <c r="I12" s="1072"/>
      <c r="J12" s="1074" t="s">
        <v>364</v>
      </c>
      <c r="K12" s="1075" t="s">
        <v>364</v>
      </c>
      <c r="L12" s="1072"/>
      <c r="M12" s="1072"/>
      <c r="N12" s="1072"/>
      <c r="O12" s="1072"/>
      <c r="P12" s="1072"/>
      <c r="Q12" s="1072"/>
      <c r="R12" s="1072"/>
    </row>
    <row r="13" spans="1:21" ht="15" customHeight="1" x14ac:dyDescent="0.25">
      <c r="B13" s="1076" t="s">
        <v>7</v>
      </c>
      <c r="C13" s="1072"/>
      <c r="D13" s="1077" t="s">
        <v>364</v>
      </c>
      <c r="E13" s="1078" t="s">
        <v>364</v>
      </c>
      <c r="F13" s="1072"/>
      <c r="G13" s="1077" t="s">
        <v>364</v>
      </c>
      <c r="H13" s="1078" t="s">
        <v>364</v>
      </c>
      <c r="I13" s="1072"/>
      <c r="J13" s="1077" t="s">
        <v>364</v>
      </c>
      <c r="K13" s="1078" t="s">
        <v>364</v>
      </c>
      <c r="L13" s="1072"/>
      <c r="M13" s="1072"/>
      <c r="N13" s="1072"/>
      <c r="O13" s="1072"/>
      <c r="P13" s="1072"/>
      <c r="Q13" s="1072"/>
      <c r="R13" s="1072"/>
    </row>
    <row r="14" spans="1:21" ht="15" customHeight="1" x14ac:dyDescent="0.25">
      <c r="B14" s="1076" t="s">
        <v>37</v>
      </c>
      <c r="C14" s="1072"/>
      <c r="D14" s="1077">
        <v>372.42231578947576</v>
      </c>
      <c r="E14" s="1078">
        <v>0.45078895773930944</v>
      </c>
      <c r="F14" s="1072"/>
      <c r="G14" s="1077" t="s">
        <v>364</v>
      </c>
      <c r="H14" s="1078" t="s">
        <v>364</v>
      </c>
      <c r="I14" s="1072"/>
      <c r="J14" s="1077" t="s">
        <v>364</v>
      </c>
      <c r="K14" s="1078" t="s">
        <v>364</v>
      </c>
      <c r="L14" s="1072"/>
      <c r="M14" s="1072"/>
      <c r="N14" s="1072"/>
      <c r="O14" s="1072"/>
      <c r="P14" s="1072"/>
      <c r="Q14" s="1072"/>
      <c r="R14" s="1072"/>
    </row>
    <row r="15" spans="1:21" ht="15" customHeight="1" x14ac:dyDescent="0.25">
      <c r="B15" s="1076" t="s">
        <v>38</v>
      </c>
      <c r="C15" s="1072"/>
      <c r="D15" s="1077" t="s">
        <v>364</v>
      </c>
      <c r="E15" s="1078" t="s">
        <v>364</v>
      </c>
      <c r="F15" s="1072"/>
      <c r="G15" s="1077" t="s">
        <v>364</v>
      </c>
      <c r="H15" s="1078" t="s">
        <v>364</v>
      </c>
      <c r="I15" s="1072"/>
      <c r="J15" s="1077" t="s">
        <v>364</v>
      </c>
      <c r="K15" s="1078" t="s">
        <v>364</v>
      </c>
      <c r="L15" s="1072"/>
      <c r="M15" s="1072"/>
      <c r="N15" s="1072"/>
      <c r="O15" s="1072"/>
      <c r="P15" s="1072"/>
      <c r="Q15" s="1072"/>
      <c r="R15" s="1072"/>
    </row>
    <row r="16" spans="1:21" ht="15" customHeight="1" x14ac:dyDescent="0.25">
      <c r="B16" s="1076" t="s">
        <v>6</v>
      </c>
      <c r="C16" s="1072"/>
      <c r="D16" s="1077">
        <v>184.04732061762013</v>
      </c>
      <c r="E16" s="1078">
        <v>0.76792326271252209</v>
      </c>
      <c r="F16" s="1072"/>
      <c r="G16" s="1077">
        <v>252.97099999999907</v>
      </c>
      <c r="H16" s="1078">
        <v>0.73786879340750755</v>
      </c>
      <c r="I16" s="1072"/>
      <c r="J16" s="1077">
        <v>395.96156010230163</v>
      </c>
      <c r="K16" s="1078">
        <v>0.7472560707398711</v>
      </c>
      <c r="L16" s="1072"/>
      <c r="M16" s="1072"/>
      <c r="N16" s="1072"/>
      <c r="O16" s="1072"/>
      <c r="P16" s="1072"/>
      <c r="Q16" s="1072"/>
      <c r="R16" s="1072"/>
    </row>
    <row r="17" spans="1:18" ht="15" customHeight="1" x14ac:dyDescent="0.25">
      <c r="B17" s="1076" t="s">
        <v>5</v>
      </c>
      <c r="C17" s="1072"/>
      <c r="D17" s="1077" t="s">
        <v>364</v>
      </c>
      <c r="E17" s="1078" t="s">
        <v>364</v>
      </c>
      <c r="F17" s="1072"/>
      <c r="G17" s="1077" t="s">
        <v>364</v>
      </c>
      <c r="H17" s="1078" t="s">
        <v>364</v>
      </c>
      <c r="I17" s="1072"/>
      <c r="J17" s="1077" t="s">
        <v>364</v>
      </c>
      <c r="K17" s="1078" t="s">
        <v>364</v>
      </c>
      <c r="L17" s="1072"/>
      <c r="M17" s="1072"/>
      <c r="N17" s="1072"/>
      <c r="O17" s="1072"/>
      <c r="P17" s="1072"/>
      <c r="Q17" s="1072"/>
      <c r="R17" s="1072"/>
    </row>
    <row r="18" spans="1:18" ht="15" customHeight="1" x14ac:dyDescent="0.25">
      <c r="B18" s="1076" t="s">
        <v>4</v>
      </c>
      <c r="C18" s="1072"/>
      <c r="D18" s="1077">
        <v>143.72101440576222</v>
      </c>
      <c r="E18" s="1078">
        <v>0.9922952960860042</v>
      </c>
      <c r="F18" s="1072"/>
      <c r="G18" s="1077">
        <v>185.74535018430734</v>
      </c>
      <c r="H18" s="1078">
        <v>1.0945593523280721</v>
      </c>
      <c r="I18" s="1072"/>
      <c r="J18" s="1077">
        <v>249.31113610798681</v>
      </c>
      <c r="K18" s="1078">
        <v>0.96196967117157628</v>
      </c>
      <c r="L18" s="1072"/>
      <c r="M18" s="1072"/>
      <c r="N18" s="1072"/>
      <c r="O18" s="1072"/>
      <c r="P18" s="1072"/>
      <c r="Q18" s="1072"/>
      <c r="R18" s="1072"/>
    </row>
    <row r="19" spans="1:18" ht="15" customHeight="1" x14ac:dyDescent="0.25">
      <c r="B19" s="1076" t="s">
        <v>40</v>
      </c>
      <c r="C19" s="1072"/>
      <c r="D19" s="1077">
        <v>145.33827637444278</v>
      </c>
      <c r="E19" s="1078">
        <v>0.49892959584855145</v>
      </c>
      <c r="F19" s="1072"/>
      <c r="G19" s="1077">
        <v>193.00204444444407</v>
      </c>
      <c r="H19" s="1078">
        <v>0.54051695944634448</v>
      </c>
      <c r="I19" s="1072"/>
      <c r="J19" s="1077">
        <v>249.94534552845539</v>
      </c>
      <c r="K19" s="1078">
        <v>0.76546197075538625</v>
      </c>
      <c r="L19" s="1072"/>
      <c r="M19" s="1072"/>
      <c r="N19" s="1072"/>
      <c r="O19" s="1072"/>
      <c r="P19" s="1072"/>
      <c r="Q19" s="1072"/>
      <c r="R19" s="1072"/>
    </row>
    <row r="20" spans="1:18" ht="15" customHeight="1" x14ac:dyDescent="0.25">
      <c r="B20" s="1076" t="s">
        <v>41</v>
      </c>
      <c r="C20" s="1072"/>
      <c r="D20" s="1077" t="s">
        <v>364</v>
      </c>
      <c r="E20" s="1078" t="s">
        <v>364</v>
      </c>
      <c r="F20" s="1072"/>
      <c r="G20" s="1077" t="s">
        <v>364</v>
      </c>
      <c r="H20" s="1078" t="s">
        <v>364</v>
      </c>
      <c r="I20" s="1072"/>
      <c r="J20" s="1077" t="s">
        <v>364</v>
      </c>
      <c r="K20" s="1078" t="s">
        <v>364</v>
      </c>
      <c r="L20" s="1072"/>
      <c r="M20" s="1072"/>
      <c r="N20" s="1072"/>
      <c r="O20" s="1072"/>
      <c r="P20" s="1072"/>
      <c r="Q20" s="1072"/>
      <c r="R20" s="1072"/>
    </row>
    <row r="21" spans="1:18" ht="15" customHeight="1" x14ac:dyDescent="0.25">
      <c r="B21" s="1076" t="s">
        <v>3</v>
      </c>
      <c r="C21" s="1072"/>
      <c r="D21" s="1077">
        <v>259.48665584415585</v>
      </c>
      <c r="E21" s="1078">
        <v>0.29745897495079859</v>
      </c>
      <c r="F21" s="1072"/>
      <c r="G21" s="1077">
        <v>340.69374999999837</v>
      </c>
      <c r="H21" s="1078">
        <v>0.3419820676941967</v>
      </c>
      <c r="I21" s="1072"/>
      <c r="J21" s="1077">
        <v>447.91607638888922</v>
      </c>
      <c r="K21" s="1078">
        <v>0.43461235095718875</v>
      </c>
      <c r="L21" s="1072"/>
      <c r="M21" s="1072"/>
      <c r="N21" s="1072"/>
      <c r="O21" s="1072"/>
      <c r="P21" s="1072"/>
      <c r="Q21" s="1072"/>
      <c r="R21" s="1072"/>
    </row>
    <row r="22" spans="1:18" ht="15" customHeight="1" x14ac:dyDescent="0.25">
      <c r="B22" s="1076" t="s">
        <v>2</v>
      </c>
      <c r="C22" s="1072"/>
      <c r="D22" s="1077">
        <v>278.10439461883419</v>
      </c>
      <c r="E22" s="1078">
        <v>0.20812126799980968</v>
      </c>
      <c r="F22" s="1072"/>
      <c r="G22" s="1077">
        <v>355.52504854368908</v>
      </c>
      <c r="H22" s="1078">
        <v>0.28349178290955906</v>
      </c>
      <c r="I22" s="1072"/>
      <c r="J22" s="1077">
        <v>361.26333333333343</v>
      </c>
      <c r="K22" s="1078">
        <v>0.47399081356055189</v>
      </c>
      <c r="L22" s="1072"/>
      <c r="M22" s="1072"/>
      <c r="N22" s="1072"/>
      <c r="O22" s="1072"/>
      <c r="P22" s="1072"/>
      <c r="Q22" s="1072"/>
      <c r="R22" s="1072"/>
    </row>
    <row r="23" spans="1:18" ht="15" customHeight="1" x14ac:dyDescent="0.25">
      <c r="B23" s="1076" t="s">
        <v>35</v>
      </c>
      <c r="C23" s="1072"/>
      <c r="D23" s="1077">
        <v>236.62981839484468</v>
      </c>
      <c r="E23" s="1078">
        <v>0.33888925026842354</v>
      </c>
      <c r="F23" s="1072"/>
      <c r="G23" s="1077">
        <v>335.71496513249508</v>
      </c>
      <c r="H23" s="1078">
        <v>0.36083908363695982</v>
      </c>
      <c r="I23" s="1072"/>
      <c r="J23" s="1077">
        <v>525.96268370607163</v>
      </c>
      <c r="K23" s="1078">
        <v>0.41393661200613274</v>
      </c>
      <c r="L23" s="1072"/>
      <c r="M23" s="1072"/>
      <c r="N23" s="1072"/>
      <c r="O23" s="1072"/>
      <c r="P23" s="1072"/>
      <c r="Q23" s="1072"/>
      <c r="R23" s="1072"/>
    </row>
    <row r="24" spans="1:18" ht="15" customHeight="1" x14ac:dyDescent="0.25">
      <c r="B24" s="1076" t="s">
        <v>42</v>
      </c>
      <c r="C24" s="1072"/>
      <c r="D24" s="1077">
        <v>304.39997257769653</v>
      </c>
      <c r="E24" s="1078">
        <v>0.10582108756350911</v>
      </c>
      <c r="F24" s="1072"/>
      <c r="G24" s="1077">
        <v>331.30571656899275</v>
      </c>
      <c r="H24" s="1078">
        <v>0.21218168664029202</v>
      </c>
      <c r="I24" s="1072"/>
      <c r="J24" s="1077">
        <v>455.47704918032332</v>
      </c>
      <c r="K24" s="1078">
        <v>0.32663062722326808</v>
      </c>
      <c r="L24" s="1072"/>
      <c r="M24" s="1072"/>
      <c r="N24" s="1072"/>
      <c r="O24" s="1072"/>
      <c r="P24" s="1072"/>
      <c r="Q24" s="1072"/>
      <c r="R24" s="1072"/>
    </row>
    <row r="25" spans="1:18" ht="15" customHeight="1" x14ac:dyDescent="0.25">
      <c r="B25" s="1076" t="s">
        <v>43</v>
      </c>
      <c r="C25" s="1072"/>
      <c r="D25" s="1077">
        <v>294.87892307692306</v>
      </c>
      <c r="E25" s="1078">
        <v>0.18015159235036057</v>
      </c>
      <c r="F25" s="1072"/>
      <c r="G25" s="1077">
        <v>411.6141317365279</v>
      </c>
      <c r="H25" s="1078">
        <v>0.17291287511128528</v>
      </c>
      <c r="I25" s="1072"/>
      <c r="J25" s="1077">
        <v>691.3898591549297</v>
      </c>
      <c r="K25" s="1078">
        <v>0.12676613093929781</v>
      </c>
      <c r="L25" s="1072"/>
      <c r="M25" s="1072"/>
      <c r="N25" s="1072"/>
      <c r="O25" s="1072"/>
      <c r="P25" s="1072"/>
      <c r="Q25" s="1072"/>
      <c r="R25" s="1072"/>
    </row>
    <row r="26" spans="1:18" ht="15" customHeight="1" x14ac:dyDescent="0.25">
      <c r="B26" s="1076" t="s">
        <v>44</v>
      </c>
      <c r="C26" s="1072"/>
      <c r="D26" s="1077">
        <v>289.28851239669439</v>
      </c>
      <c r="E26" s="1078">
        <v>0.13994063570476892</v>
      </c>
      <c r="F26" s="1072"/>
      <c r="G26" s="1077" t="s">
        <v>364</v>
      </c>
      <c r="H26" s="1078" t="s">
        <v>364</v>
      </c>
      <c r="I26" s="1072"/>
      <c r="J26" s="1077" t="s">
        <v>364</v>
      </c>
      <c r="K26" s="1078" t="s">
        <v>364</v>
      </c>
      <c r="L26" s="1072"/>
      <c r="M26" s="1072"/>
      <c r="N26" s="1072"/>
      <c r="O26" s="1072"/>
      <c r="P26" s="1072"/>
      <c r="Q26" s="1072"/>
      <c r="R26" s="1072"/>
    </row>
    <row r="27" spans="1:18" ht="15" customHeight="1" x14ac:dyDescent="0.25">
      <c r="B27" s="1076" t="s">
        <v>45</v>
      </c>
      <c r="C27" s="1072"/>
      <c r="D27" s="1077" t="s">
        <v>364</v>
      </c>
      <c r="E27" s="1078" t="s">
        <v>364</v>
      </c>
      <c r="F27" s="1072"/>
      <c r="G27" s="1077" t="s">
        <v>364</v>
      </c>
      <c r="H27" s="1078" t="s">
        <v>364</v>
      </c>
      <c r="I27" s="1072"/>
      <c r="J27" s="1077" t="s">
        <v>364</v>
      </c>
      <c r="K27" s="1078" t="s">
        <v>364</v>
      </c>
      <c r="L27" s="1072"/>
      <c r="M27" s="1072"/>
      <c r="N27" s="1072"/>
      <c r="O27" s="1072"/>
      <c r="P27" s="1072"/>
      <c r="Q27" s="1072"/>
      <c r="R27" s="1072"/>
    </row>
    <row r="28" spans="1:18" ht="15" customHeight="1" x14ac:dyDescent="0.25">
      <c r="B28" s="1076" t="s">
        <v>46</v>
      </c>
      <c r="C28" s="1072"/>
      <c r="D28" s="1077" t="s">
        <v>364</v>
      </c>
      <c r="E28" s="1078" t="s">
        <v>364</v>
      </c>
      <c r="F28" s="1072"/>
      <c r="G28" s="1077" t="s">
        <v>364</v>
      </c>
      <c r="H28" s="1078" t="s">
        <v>364</v>
      </c>
      <c r="I28" s="1072"/>
      <c r="J28" s="1077" t="s">
        <v>364</v>
      </c>
      <c r="K28" s="1078" t="s">
        <v>364</v>
      </c>
      <c r="L28" s="1072"/>
      <c r="M28" s="1072"/>
      <c r="N28" s="1072"/>
      <c r="O28" s="1072"/>
      <c r="P28" s="1072"/>
      <c r="Q28" s="1072"/>
      <c r="R28" s="1072"/>
    </row>
    <row r="29" spans="1:18" ht="15" customHeight="1" x14ac:dyDescent="0.25">
      <c r="B29" s="1079" t="s">
        <v>1</v>
      </c>
      <c r="C29" s="1072"/>
      <c r="D29" s="1080" t="s">
        <v>364</v>
      </c>
      <c r="E29" s="1081" t="s">
        <v>364</v>
      </c>
      <c r="F29" s="1072"/>
      <c r="G29" s="1080" t="s">
        <v>364</v>
      </c>
      <c r="H29" s="1081" t="s">
        <v>364</v>
      </c>
      <c r="I29" s="1072"/>
      <c r="J29" s="1080" t="s">
        <v>364</v>
      </c>
      <c r="K29" s="1081" t="s">
        <v>364</v>
      </c>
      <c r="L29" s="1072"/>
      <c r="M29" s="1072"/>
      <c r="N29" s="1072"/>
      <c r="O29" s="1072"/>
      <c r="P29" s="1072"/>
      <c r="Q29" s="1072"/>
      <c r="R29" s="1072"/>
    </row>
    <row r="30" spans="1:18" ht="15" customHeight="1" x14ac:dyDescent="0.25">
      <c r="B30" s="1310" t="s">
        <v>0</v>
      </c>
      <c r="C30" s="672"/>
      <c r="D30" s="1311">
        <v>248.8218754008266</v>
      </c>
      <c r="E30" s="1312">
        <v>0.49146142750229327</v>
      </c>
      <c r="F30" s="672"/>
      <c r="G30" s="1311">
        <v>277.05991363700764</v>
      </c>
      <c r="H30" s="1312">
        <v>0.57476910311666884</v>
      </c>
      <c r="I30" s="672"/>
      <c r="J30" s="1311">
        <v>368.86722998490603</v>
      </c>
      <c r="K30" s="1312">
        <v>0.6433270568787951</v>
      </c>
      <c r="L30" s="672"/>
      <c r="M30" s="672"/>
      <c r="N30" s="672"/>
      <c r="O30" s="672"/>
      <c r="P30" s="672"/>
      <c r="Q30" s="672"/>
      <c r="R30" s="672"/>
    </row>
    <row r="31" spans="1:18" x14ac:dyDescent="0.25">
      <c r="A31" s="1072"/>
      <c r="B31" s="1072"/>
      <c r="C31" s="1072"/>
      <c r="D31" s="1072"/>
      <c r="E31" s="1072"/>
      <c r="F31" s="1072"/>
      <c r="G31" s="1072"/>
      <c r="H31" s="1072"/>
      <c r="I31" s="1072"/>
      <c r="J31" s="1072"/>
      <c r="K31" s="1072"/>
      <c r="L31" s="1072"/>
      <c r="M31" s="1072"/>
      <c r="N31" s="1072"/>
      <c r="O31" s="1072"/>
      <c r="P31" s="1072"/>
      <c r="Q31" s="1072"/>
      <c r="R31" s="1072"/>
    </row>
    <row r="32" spans="1:18" ht="12.75" customHeight="1" x14ac:dyDescent="0.25">
      <c r="B32" s="1082" t="s">
        <v>189</v>
      </c>
      <c r="C32" s="1083"/>
      <c r="D32" s="1082"/>
      <c r="E32" s="1082"/>
      <c r="F32" s="1083"/>
      <c r="G32" s="1082"/>
      <c r="H32" s="1082"/>
      <c r="I32" s="1083"/>
      <c r="J32" s="1082"/>
      <c r="K32" s="1082"/>
      <c r="L32" s="1083"/>
      <c r="M32" s="1083"/>
      <c r="N32" s="1083"/>
      <c r="O32" s="1083"/>
      <c r="P32" s="1083"/>
      <c r="Q32" s="1083"/>
      <c r="R32" s="1083"/>
    </row>
    <row r="33" spans="2:11" ht="48.6" customHeight="1" x14ac:dyDescent="0.25">
      <c r="B33" s="1645" t="s">
        <v>289</v>
      </c>
      <c r="C33" s="1645"/>
      <c r="D33" s="1645"/>
      <c r="E33" s="1645"/>
      <c r="F33" s="1645"/>
      <c r="G33" s="1645"/>
      <c r="H33" s="1645"/>
      <c r="I33" s="1645"/>
      <c r="J33" s="1645"/>
      <c r="K33" s="1645"/>
    </row>
  </sheetData>
  <mergeCells count="7">
    <mergeCell ref="B33:K33"/>
    <mergeCell ref="B6:L6"/>
    <mergeCell ref="B7:L7"/>
    <mergeCell ref="B9:B10"/>
    <mergeCell ref="D9:E9"/>
    <mergeCell ref="G9:H9"/>
    <mergeCell ref="J9:K9"/>
  </mergeCells>
  <conditionalFormatting sqref="D12:D29">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2:G29">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J12:J29">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Hoja80">
    <pageSetUpPr fitToPage="1"/>
  </sheetPr>
  <dimension ref="A1:U33"/>
  <sheetViews>
    <sheetView zoomScaleNormal="100" workbookViewId="0">
      <selection activeCell="D30" sqref="D30:H30"/>
    </sheetView>
  </sheetViews>
  <sheetFormatPr baseColWidth="10" defaultColWidth="11.42578125" defaultRowHeight="15" x14ac:dyDescent="0.25"/>
  <cols>
    <col min="1" max="1" width="5.85546875" style="666" customWidth="1"/>
    <col min="2" max="2" width="28.85546875" style="666" customWidth="1"/>
    <col min="3" max="3" width="1.42578125" style="666" customWidth="1"/>
    <col min="4" max="4" width="10.85546875" style="666" bestFit="1" customWidth="1"/>
    <col min="5" max="5" width="12.5703125" style="666" customWidth="1"/>
    <col min="6" max="6" width="1.28515625" style="666" customWidth="1"/>
    <col min="7" max="7" width="10.85546875" style="666" bestFit="1" customWidth="1"/>
    <col min="8" max="8" width="12.85546875" style="666" customWidth="1"/>
    <col min="9" max="9" width="1.28515625" style="666" customWidth="1"/>
    <col min="10" max="10" width="10.85546875" style="666" bestFit="1" customWidth="1"/>
    <col min="11" max="11" width="12.85546875" style="666" customWidth="1"/>
    <col min="12" max="12" width="28.140625" style="666" customWidth="1"/>
    <col min="13" max="13" width="7" style="666" customWidth="1"/>
    <col min="14" max="14" width="10.85546875" style="666" customWidth="1"/>
    <col min="15" max="15" width="7" style="666" customWidth="1"/>
    <col min="16" max="16" width="10.85546875" style="666" customWidth="1"/>
    <col min="17" max="17" width="7" style="666" customWidth="1"/>
    <col min="18" max="18" width="10.85546875" style="666" customWidth="1"/>
    <col min="19" max="19" width="11.42578125" style="666"/>
    <col min="20" max="20" width="25.140625" style="666" bestFit="1" customWidth="1"/>
    <col min="21" max="21" width="6.7109375" style="666" customWidth="1"/>
    <col min="22" max="22" width="10.7109375" style="666" customWidth="1"/>
    <col min="23" max="23" width="6.7109375" style="666" customWidth="1"/>
    <col min="24" max="24" width="10.7109375" style="666" customWidth="1"/>
    <col min="25" max="25" width="6.7109375" style="666" customWidth="1"/>
    <col min="26" max="26" width="10.7109375" style="666" customWidth="1"/>
    <col min="27" max="16384" width="11.42578125" style="666"/>
  </cols>
  <sheetData>
    <row r="1" spans="1:21" s="700" customFormat="1" x14ac:dyDescent="0.25">
      <c r="A1" s="700" t="s">
        <v>96</v>
      </c>
      <c r="B1" s="700" t="s">
        <v>67</v>
      </c>
      <c r="D1" s="700" t="s">
        <v>198</v>
      </c>
      <c r="L1" s="700" t="s">
        <v>96</v>
      </c>
      <c r="M1" s="700" t="s">
        <v>67</v>
      </c>
      <c r="T1" s="700" t="s">
        <v>81</v>
      </c>
    </row>
    <row r="2" spans="1:21" s="700" customFormat="1" x14ac:dyDescent="0.25"/>
    <row r="3" spans="1:21" s="700" customFormat="1" x14ac:dyDescent="0.25"/>
    <row r="4" spans="1:21" s="700" customFormat="1" x14ac:dyDescent="0.25"/>
    <row r="5" spans="1:21" s="700" customFormat="1" ht="16.5" customHeight="1" x14ac:dyDescent="0.25"/>
    <row r="6" spans="1:21" s="621" customFormat="1" ht="42.75" customHeight="1" x14ac:dyDescent="0.2">
      <c r="A6" s="1017"/>
      <c r="B6" s="1494" t="s">
        <v>452</v>
      </c>
      <c r="C6" s="1494"/>
      <c r="D6" s="1494"/>
      <c r="E6" s="1494"/>
      <c r="F6" s="1494"/>
      <c r="G6" s="1494"/>
      <c r="H6" s="1494"/>
      <c r="I6" s="1494"/>
      <c r="J6" s="1494"/>
      <c r="K6" s="1494"/>
      <c r="L6" s="1494"/>
      <c r="M6" s="1018"/>
      <c r="N6" s="1018"/>
      <c r="O6" s="1018"/>
      <c r="P6" s="1069"/>
      <c r="Q6" s="1069"/>
      <c r="R6" s="1069"/>
      <c r="S6" s="1069"/>
      <c r="T6" s="1069"/>
      <c r="U6" s="1069"/>
    </row>
    <row r="7" spans="1:21" s="621" customFormat="1" ht="15.75" customHeight="1" x14ac:dyDescent="0.2">
      <c r="A7" s="1017"/>
      <c r="B7" s="1633" t="str">
        <f>porsaad!$B$6</f>
        <v>Situación a 31 de julio de 2024</v>
      </c>
      <c r="C7" s="1633"/>
      <c r="D7" s="1633"/>
      <c r="E7" s="1633"/>
      <c r="F7" s="1633"/>
      <c r="G7" s="1633"/>
      <c r="H7" s="1633"/>
      <c r="I7" s="1633"/>
      <c r="J7" s="1633"/>
      <c r="K7" s="1633"/>
      <c r="L7" s="1633"/>
      <c r="M7" s="1070"/>
      <c r="N7" s="1070"/>
      <c r="O7" s="1070"/>
      <c r="P7" s="1071"/>
      <c r="Q7" s="1071"/>
      <c r="R7" s="1071"/>
      <c r="S7" s="1071"/>
      <c r="T7" s="1071"/>
      <c r="U7" s="1071"/>
    </row>
    <row r="8" spans="1:21" s="700" customFormat="1" ht="6" customHeight="1" x14ac:dyDescent="0.25">
      <c r="A8" s="1020"/>
      <c r="B8" s="1020"/>
      <c r="C8" s="1020"/>
      <c r="D8" s="1020"/>
      <c r="E8" s="1020"/>
      <c r="F8" s="1020"/>
      <c r="G8" s="1020"/>
      <c r="H8" s="1020"/>
      <c r="I8" s="1020"/>
      <c r="J8" s="1020"/>
      <c r="K8" s="1020"/>
      <c r="L8" s="1020"/>
      <c r="M8" s="1020"/>
      <c r="N8" s="1020"/>
      <c r="O8" s="1020"/>
    </row>
    <row r="9" spans="1:21" x14ac:dyDescent="0.25">
      <c r="B9" s="1646" t="s">
        <v>12</v>
      </c>
      <c r="C9" s="1072"/>
      <c r="D9" s="1648" t="s">
        <v>48</v>
      </c>
      <c r="E9" s="1648"/>
      <c r="F9" s="1072"/>
      <c r="G9" s="1649" t="s">
        <v>33</v>
      </c>
      <c r="H9" s="1650"/>
      <c r="I9" s="1072"/>
      <c r="J9" s="1651" t="s">
        <v>32</v>
      </c>
      <c r="K9" s="1652"/>
      <c r="L9" s="1072"/>
      <c r="M9" s="1072"/>
      <c r="N9" s="1072"/>
      <c r="O9" s="1072"/>
      <c r="P9" s="1072"/>
      <c r="Q9" s="1072"/>
      <c r="R9" s="1072"/>
    </row>
    <row r="10" spans="1:21" ht="46.5" customHeight="1" x14ac:dyDescent="0.25">
      <c r="B10" s="1647"/>
      <c r="C10" s="1072"/>
      <c r="D10" s="1068" t="s">
        <v>132</v>
      </c>
      <c r="E10" s="862" t="s">
        <v>157</v>
      </c>
      <c r="F10" s="1072"/>
      <c r="G10" s="1068" t="s">
        <v>132</v>
      </c>
      <c r="H10" s="820" t="s">
        <v>157</v>
      </c>
      <c r="I10" s="1072"/>
      <c r="J10" s="820" t="s">
        <v>132</v>
      </c>
      <c r="K10" s="821" t="s">
        <v>157</v>
      </c>
      <c r="L10" s="1072"/>
      <c r="M10" s="1072"/>
      <c r="N10" s="1072"/>
      <c r="O10" s="1072"/>
      <c r="P10" s="1072"/>
      <c r="Q10" s="1072"/>
      <c r="R10" s="1072"/>
    </row>
    <row r="11" spans="1:21" ht="6.75" customHeight="1" x14ac:dyDescent="0.25">
      <c r="B11" s="1072"/>
      <c r="C11" s="1072"/>
      <c r="D11" s="1072"/>
      <c r="E11" s="1072"/>
      <c r="F11" s="1072"/>
      <c r="G11" s="1072"/>
      <c r="H11" s="1072"/>
      <c r="I11" s="1072"/>
      <c r="J11" s="1072"/>
      <c r="K11" s="1072"/>
      <c r="L11" s="1072"/>
      <c r="M11" s="1072"/>
      <c r="N11" s="1072"/>
      <c r="O11" s="1072"/>
      <c r="P11" s="1072"/>
      <c r="Q11" s="1072"/>
      <c r="R11" s="1072"/>
    </row>
    <row r="12" spans="1:21" ht="15" customHeight="1" x14ac:dyDescent="0.25">
      <c r="B12" s="1073" t="s">
        <v>8</v>
      </c>
      <c r="C12" s="1072"/>
      <c r="D12" s="1074" t="s">
        <v>364</v>
      </c>
      <c r="E12" s="1075" t="s">
        <v>364</v>
      </c>
      <c r="F12" s="1072"/>
      <c r="G12" s="1074" t="s">
        <v>364</v>
      </c>
      <c r="H12" s="1075" t="s">
        <v>364</v>
      </c>
      <c r="I12" s="1072"/>
      <c r="J12" s="1074" t="s">
        <v>364</v>
      </c>
      <c r="K12" s="1075" t="s">
        <v>364</v>
      </c>
      <c r="L12" s="1072"/>
      <c r="M12" s="1072"/>
      <c r="N12" s="1072"/>
      <c r="O12" s="1072"/>
      <c r="P12" s="1072"/>
      <c r="Q12" s="1072"/>
      <c r="R12" s="1072"/>
    </row>
    <row r="13" spans="1:21" ht="15" customHeight="1" x14ac:dyDescent="0.25">
      <c r="B13" s="1076" t="s">
        <v>7</v>
      </c>
      <c r="C13" s="1072"/>
      <c r="D13" s="1077" t="s">
        <v>364</v>
      </c>
      <c r="E13" s="1078" t="s">
        <v>364</v>
      </c>
      <c r="F13" s="1072"/>
      <c r="G13" s="1077" t="s">
        <v>364</v>
      </c>
      <c r="H13" s="1078" t="s">
        <v>364</v>
      </c>
      <c r="I13" s="1072"/>
      <c r="J13" s="1077" t="s">
        <v>364</v>
      </c>
      <c r="K13" s="1078" t="s">
        <v>364</v>
      </c>
      <c r="L13" s="1072"/>
      <c r="M13" s="1072"/>
      <c r="N13" s="1072"/>
      <c r="O13" s="1072"/>
      <c r="P13" s="1072"/>
      <c r="Q13" s="1072"/>
      <c r="R13" s="1072"/>
    </row>
    <row r="14" spans="1:21" ht="15" customHeight="1" x14ac:dyDescent="0.25">
      <c r="B14" s="1076" t="s">
        <v>37</v>
      </c>
      <c r="C14" s="1072"/>
      <c r="D14" s="1105">
        <v>15.41328859060406</v>
      </c>
      <c r="E14" s="1078">
        <v>5.3151014180227961E-3</v>
      </c>
      <c r="F14" s="1072"/>
      <c r="G14" s="1105">
        <v>15.419999999999996</v>
      </c>
      <c r="H14" s="1078">
        <v>2.3659164824405567E-8</v>
      </c>
      <c r="I14" s="1072"/>
      <c r="J14" s="1105">
        <v>15.420000000000002</v>
      </c>
      <c r="K14" s="1078">
        <v>0</v>
      </c>
      <c r="L14" s="1072"/>
      <c r="M14" s="1072"/>
      <c r="N14" s="1072"/>
      <c r="O14" s="1072"/>
      <c r="P14" s="1072"/>
      <c r="Q14" s="1072"/>
      <c r="R14" s="1072"/>
    </row>
    <row r="15" spans="1:21" ht="15" customHeight="1" x14ac:dyDescent="0.25">
      <c r="B15" s="1076" t="s">
        <v>38</v>
      </c>
      <c r="C15" s="1072"/>
      <c r="D15" s="1077" t="s">
        <v>364</v>
      </c>
      <c r="E15" s="1078" t="s">
        <v>364</v>
      </c>
      <c r="F15" s="1072"/>
      <c r="G15" s="1077" t="s">
        <v>364</v>
      </c>
      <c r="H15" s="1078" t="s">
        <v>364</v>
      </c>
      <c r="I15" s="1072"/>
      <c r="J15" s="1077" t="s">
        <v>364</v>
      </c>
      <c r="K15" s="1078" t="s">
        <v>364</v>
      </c>
      <c r="L15" s="1072"/>
      <c r="M15" s="1072"/>
      <c r="N15" s="1072"/>
      <c r="O15" s="1072"/>
      <c r="P15" s="1072"/>
      <c r="Q15" s="1072"/>
      <c r="R15" s="1072"/>
    </row>
    <row r="16" spans="1:21" ht="15" customHeight="1" x14ac:dyDescent="0.25">
      <c r="B16" s="1076" t="s">
        <v>6</v>
      </c>
      <c r="C16" s="1072"/>
      <c r="D16" s="1077" t="s">
        <v>364</v>
      </c>
      <c r="E16" s="1078" t="s">
        <v>364</v>
      </c>
      <c r="F16" s="1072"/>
      <c r="G16" s="1077" t="s">
        <v>364</v>
      </c>
      <c r="H16" s="1078" t="s">
        <v>364</v>
      </c>
      <c r="I16" s="1072"/>
      <c r="J16" s="1077" t="s">
        <v>364</v>
      </c>
      <c r="K16" s="1078" t="s">
        <v>364</v>
      </c>
      <c r="L16" s="1072"/>
      <c r="M16" s="1072"/>
      <c r="N16" s="1072"/>
      <c r="O16" s="1072"/>
      <c r="P16" s="1072"/>
      <c r="Q16" s="1072"/>
      <c r="R16" s="1072"/>
    </row>
    <row r="17" spans="1:18" ht="15" customHeight="1" x14ac:dyDescent="0.25">
      <c r="B17" s="1076" t="s">
        <v>5</v>
      </c>
      <c r="C17" s="1072"/>
      <c r="D17" s="1077" t="s">
        <v>364</v>
      </c>
      <c r="E17" s="1078" t="s">
        <v>364</v>
      </c>
      <c r="F17" s="1072"/>
      <c r="G17" s="1077" t="s">
        <v>364</v>
      </c>
      <c r="H17" s="1078" t="s">
        <v>364</v>
      </c>
      <c r="I17" s="1072"/>
      <c r="J17" s="1077" t="s">
        <v>364</v>
      </c>
      <c r="K17" s="1078" t="s">
        <v>364</v>
      </c>
      <c r="L17" s="1072"/>
      <c r="M17" s="1072"/>
      <c r="N17" s="1072"/>
      <c r="O17" s="1072"/>
      <c r="P17" s="1072"/>
      <c r="Q17" s="1072"/>
      <c r="R17" s="1072"/>
    </row>
    <row r="18" spans="1:18" ht="15" customHeight="1" x14ac:dyDescent="0.25">
      <c r="B18" s="1076" t="s">
        <v>4</v>
      </c>
      <c r="C18" s="1072"/>
      <c r="D18" s="1077" t="s">
        <v>364</v>
      </c>
      <c r="E18" s="1078" t="s">
        <v>364</v>
      </c>
      <c r="F18" s="1072"/>
      <c r="G18" s="1077" t="s">
        <v>364</v>
      </c>
      <c r="H18" s="1078" t="s">
        <v>364</v>
      </c>
      <c r="I18" s="1072"/>
      <c r="J18" s="1077" t="s">
        <v>364</v>
      </c>
      <c r="K18" s="1078" t="s">
        <v>364</v>
      </c>
      <c r="L18" s="1072"/>
      <c r="M18" s="1072"/>
      <c r="N18" s="1072"/>
      <c r="O18" s="1072"/>
      <c r="P18" s="1072"/>
      <c r="Q18" s="1072"/>
      <c r="R18" s="1072"/>
    </row>
    <row r="19" spans="1:18" ht="15" customHeight="1" x14ac:dyDescent="0.25">
      <c r="B19" s="1076" t="s">
        <v>40</v>
      </c>
      <c r="C19" s="1072"/>
      <c r="D19" s="1077" t="s">
        <v>364</v>
      </c>
      <c r="E19" s="1078" t="s">
        <v>364</v>
      </c>
      <c r="F19" s="1072"/>
      <c r="G19" s="1077" t="s">
        <v>364</v>
      </c>
      <c r="H19" s="1078" t="s">
        <v>364</v>
      </c>
      <c r="I19" s="1072"/>
      <c r="J19" s="1077" t="s">
        <v>364</v>
      </c>
      <c r="K19" s="1078" t="s">
        <v>364</v>
      </c>
      <c r="L19" s="1072"/>
      <c r="M19" s="1072"/>
      <c r="N19" s="1072"/>
      <c r="O19" s="1072"/>
      <c r="P19" s="1072"/>
      <c r="Q19" s="1072"/>
      <c r="R19" s="1072"/>
    </row>
    <row r="20" spans="1:18" ht="15" customHeight="1" x14ac:dyDescent="0.25">
      <c r="B20" s="1076" t="s">
        <v>41</v>
      </c>
      <c r="C20" s="1072"/>
      <c r="D20" s="1077" t="s">
        <v>364</v>
      </c>
      <c r="E20" s="1078" t="s">
        <v>364</v>
      </c>
      <c r="F20" s="1072"/>
      <c r="G20" s="1077" t="s">
        <v>364</v>
      </c>
      <c r="H20" s="1078" t="s">
        <v>364</v>
      </c>
      <c r="I20" s="1072"/>
      <c r="J20" s="1077" t="s">
        <v>364</v>
      </c>
      <c r="K20" s="1078" t="s">
        <v>364</v>
      </c>
      <c r="L20" s="1072"/>
      <c r="M20" s="1072"/>
      <c r="N20" s="1072"/>
      <c r="O20" s="1072"/>
      <c r="P20" s="1072"/>
      <c r="Q20" s="1072"/>
      <c r="R20" s="1072"/>
    </row>
    <row r="21" spans="1:18" ht="15" customHeight="1" x14ac:dyDescent="0.25">
      <c r="B21" s="1076" t="s">
        <v>3</v>
      </c>
      <c r="C21" s="1072"/>
      <c r="D21" s="1077" t="s">
        <v>364</v>
      </c>
      <c r="E21" s="1078" t="s">
        <v>364</v>
      </c>
      <c r="F21" s="1072"/>
      <c r="G21" s="1077" t="s">
        <v>364</v>
      </c>
      <c r="H21" s="1078" t="s">
        <v>364</v>
      </c>
      <c r="I21" s="1072"/>
      <c r="J21" s="1077" t="s">
        <v>364</v>
      </c>
      <c r="K21" s="1078" t="s">
        <v>364</v>
      </c>
      <c r="L21" s="1072"/>
      <c r="M21" s="1072"/>
      <c r="N21" s="1072"/>
      <c r="O21" s="1072"/>
      <c r="P21" s="1072"/>
      <c r="Q21" s="1072"/>
      <c r="R21" s="1072"/>
    </row>
    <row r="22" spans="1:18" ht="15" customHeight="1" x14ac:dyDescent="0.25">
      <c r="B22" s="1076" t="s">
        <v>2</v>
      </c>
      <c r="C22" s="1072"/>
      <c r="D22" s="1077" t="s">
        <v>364</v>
      </c>
      <c r="E22" s="1078" t="s">
        <v>364</v>
      </c>
      <c r="F22" s="1072"/>
      <c r="G22" s="1077" t="s">
        <v>364</v>
      </c>
      <c r="H22" s="1078" t="s">
        <v>364</v>
      </c>
      <c r="I22" s="1072"/>
      <c r="J22" s="1077" t="s">
        <v>364</v>
      </c>
      <c r="K22" s="1078" t="s">
        <v>364</v>
      </c>
      <c r="L22" s="1072"/>
      <c r="M22" s="1072"/>
      <c r="N22" s="1072"/>
      <c r="O22" s="1072"/>
      <c r="P22" s="1072"/>
      <c r="Q22" s="1072"/>
      <c r="R22" s="1072"/>
    </row>
    <row r="23" spans="1:18" ht="15" customHeight="1" x14ac:dyDescent="0.25">
      <c r="B23" s="1076" t="s">
        <v>35</v>
      </c>
      <c r="C23" s="1072"/>
      <c r="D23" s="1077" t="s">
        <v>364</v>
      </c>
      <c r="E23" s="1078" t="s">
        <v>364</v>
      </c>
      <c r="F23" s="1072"/>
      <c r="G23" s="1077" t="s">
        <v>364</v>
      </c>
      <c r="H23" s="1078" t="s">
        <v>364</v>
      </c>
      <c r="I23" s="1072"/>
      <c r="J23" s="1077" t="s">
        <v>364</v>
      </c>
      <c r="K23" s="1078" t="s">
        <v>364</v>
      </c>
      <c r="L23" s="1072"/>
      <c r="M23" s="1072"/>
      <c r="N23" s="1072"/>
      <c r="O23" s="1072"/>
      <c r="P23" s="1072"/>
      <c r="Q23" s="1072"/>
      <c r="R23" s="1072"/>
    </row>
    <row r="24" spans="1:18" ht="15" customHeight="1" x14ac:dyDescent="0.25">
      <c r="B24" s="1076" t="s">
        <v>42</v>
      </c>
      <c r="C24" s="1072"/>
      <c r="D24" s="1077" t="s">
        <v>364</v>
      </c>
      <c r="E24" s="1078" t="s">
        <v>364</v>
      </c>
      <c r="F24" s="1072"/>
      <c r="G24" s="1077" t="s">
        <v>364</v>
      </c>
      <c r="H24" s="1078" t="s">
        <v>364</v>
      </c>
      <c r="I24" s="1072"/>
      <c r="J24" s="1077" t="s">
        <v>364</v>
      </c>
      <c r="K24" s="1078" t="s">
        <v>364</v>
      </c>
      <c r="L24" s="1072"/>
      <c r="M24" s="1072"/>
      <c r="N24" s="1072"/>
      <c r="O24" s="1072"/>
      <c r="P24" s="1072"/>
      <c r="Q24" s="1072"/>
      <c r="R24" s="1072"/>
    </row>
    <row r="25" spans="1:18" ht="15" customHeight="1" x14ac:dyDescent="0.25">
      <c r="B25" s="1076" t="s">
        <v>43</v>
      </c>
      <c r="C25" s="1072"/>
      <c r="D25" s="1077" t="s">
        <v>364</v>
      </c>
      <c r="E25" s="1078" t="s">
        <v>364</v>
      </c>
      <c r="F25" s="1072"/>
      <c r="G25" s="1077" t="s">
        <v>364</v>
      </c>
      <c r="H25" s="1078" t="s">
        <v>364</v>
      </c>
      <c r="I25" s="1072"/>
      <c r="J25" s="1077" t="s">
        <v>364</v>
      </c>
      <c r="K25" s="1078" t="s">
        <v>364</v>
      </c>
      <c r="L25" s="1072"/>
      <c r="M25" s="1072"/>
      <c r="N25" s="1072"/>
      <c r="O25" s="1072"/>
      <c r="P25" s="1072"/>
      <c r="Q25" s="1072"/>
      <c r="R25" s="1072"/>
    </row>
    <row r="26" spans="1:18" ht="15" customHeight="1" x14ac:dyDescent="0.25">
      <c r="B26" s="1076" t="s">
        <v>44</v>
      </c>
      <c r="C26" s="1072"/>
      <c r="D26" s="1077" t="s">
        <v>364</v>
      </c>
      <c r="E26" s="1078" t="s">
        <v>364</v>
      </c>
      <c r="F26" s="1072"/>
      <c r="G26" s="1077" t="s">
        <v>364</v>
      </c>
      <c r="H26" s="1078" t="s">
        <v>364</v>
      </c>
      <c r="I26" s="1072"/>
      <c r="J26" s="1077" t="s">
        <v>364</v>
      </c>
      <c r="K26" s="1078" t="s">
        <v>364</v>
      </c>
      <c r="L26" s="1072"/>
      <c r="M26" s="1072"/>
      <c r="N26" s="1072"/>
      <c r="O26" s="1072"/>
      <c r="P26" s="1072"/>
      <c r="Q26" s="1072"/>
      <c r="R26" s="1072"/>
    </row>
    <row r="27" spans="1:18" ht="15" customHeight="1" x14ac:dyDescent="0.25">
      <c r="B27" s="1076" t="s">
        <v>45</v>
      </c>
      <c r="C27" s="1072"/>
      <c r="D27" s="1077" t="s">
        <v>364</v>
      </c>
      <c r="E27" s="1078" t="s">
        <v>364</v>
      </c>
      <c r="F27" s="1072"/>
      <c r="G27" s="1077" t="s">
        <v>364</v>
      </c>
      <c r="H27" s="1078" t="s">
        <v>364</v>
      </c>
      <c r="I27" s="1072"/>
      <c r="J27" s="1077" t="s">
        <v>364</v>
      </c>
      <c r="K27" s="1078" t="s">
        <v>364</v>
      </c>
      <c r="L27" s="1072"/>
      <c r="M27" s="1072"/>
      <c r="N27" s="1072"/>
      <c r="O27" s="1072"/>
      <c r="P27" s="1072"/>
      <c r="Q27" s="1072"/>
      <c r="R27" s="1072"/>
    </row>
    <row r="28" spans="1:18" ht="15" customHeight="1" x14ac:dyDescent="0.25">
      <c r="B28" s="1076" t="s">
        <v>46</v>
      </c>
      <c r="C28" s="1072"/>
      <c r="D28" s="1077" t="s">
        <v>364</v>
      </c>
      <c r="E28" s="1078" t="s">
        <v>364</v>
      </c>
      <c r="F28" s="1072"/>
      <c r="G28" s="1077" t="s">
        <v>364</v>
      </c>
      <c r="H28" s="1078" t="s">
        <v>364</v>
      </c>
      <c r="I28" s="1072"/>
      <c r="J28" s="1077" t="s">
        <v>364</v>
      </c>
      <c r="K28" s="1078" t="s">
        <v>364</v>
      </c>
      <c r="L28" s="1072"/>
      <c r="M28" s="1072"/>
      <c r="N28" s="1072"/>
      <c r="O28" s="1072"/>
      <c r="P28" s="1072"/>
      <c r="Q28" s="1072"/>
      <c r="R28" s="1072"/>
    </row>
    <row r="29" spans="1:18" ht="15" customHeight="1" x14ac:dyDescent="0.25">
      <c r="B29" s="1079" t="s">
        <v>1</v>
      </c>
      <c r="C29" s="1072"/>
      <c r="D29" s="1080" t="s">
        <v>364</v>
      </c>
      <c r="E29" s="1081" t="s">
        <v>364</v>
      </c>
      <c r="F29" s="1072"/>
      <c r="G29" s="1080" t="s">
        <v>364</v>
      </c>
      <c r="H29" s="1081" t="s">
        <v>364</v>
      </c>
      <c r="I29" s="1072"/>
      <c r="J29" s="1080" t="s">
        <v>364</v>
      </c>
      <c r="K29" s="1081" t="s">
        <v>364</v>
      </c>
      <c r="L29" s="1072"/>
      <c r="M29" s="1072"/>
      <c r="N29" s="1072"/>
      <c r="O29" s="1072"/>
      <c r="P29" s="1072"/>
      <c r="Q29" s="1072"/>
      <c r="R29" s="1072"/>
    </row>
    <row r="30" spans="1:18" ht="15" customHeight="1" x14ac:dyDescent="0.25">
      <c r="B30" s="1310" t="s">
        <v>0</v>
      </c>
      <c r="C30" s="672"/>
      <c r="D30" s="1311">
        <v>15.310533333333366</v>
      </c>
      <c r="E30" s="1312">
        <v>8.2370450001611431E-2</v>
      </c>
      <c r="F30" s="672"/>
      <c r="G30" s="1311">
        <v>15.061395348837207</v>
      </c>
      <c r="H30" s="1312">
        <v>0.15612948867385937</v>
      </c>
      <c r="I30" s="672"/>
      <c r="J30" s="1311">
        <v>14.826923076923078</v>
      </c>
      <c r="K30" s="1312">
        <v>0.20396078054371031</v>
      </c>
      <c r="L30" s="672"/>
      <c r="M30" s="672"/>
      <c r="N30" s="672"/>
      <c r="O30" s="672"/>
      <c r="P30" s="672"/>
      <c r="Q30" s="672"/>
      <c r="R30" s="672"/>
    </row>
    <row r="31" spans="1:18" x14ac:dyDescent="0.25">
      <c r="A31" s="1072"/>
      <c r="B31" s="1072"/>
      <c r="C31" s="1072"/>
      <c r="D31" s="1072"/>
      <c r="E31" s="1072"/>
      <c r="F31" s="1072"/>
      <c r="G31" s="1072"/>
      <c r="H31" s="1072"/>
      <c r="I31" s="1072"/>
      <c r="J31" s="1072"/>
      <c r="K31" s="1072"/>
      <c r="L31" s="1072"/>
      <c r="M31" s="1072"/>
      <c r="N31" s="1072"/>
      <c r="O31" s="1072"/>
      <c r="P31" s="1072"/>
      <c r="Q31" s="1072"/>
      <c r="R31" s="1072"/>
    </row>
    <row r="32" spans="1:18" ht="12.75" customHeight="1" x14ac:dyDescent="0.25">
      <c r="B32" s="1082" t="s">
        <v>189</v>
      </c>
      <c r="C32" s="1083"/>
      <c r="D32" s="1082"/>
      <c r="E32" s="1082"/>
      <c r="F32" s="1083"/>
      <c r="G32" s="1082"/>
      <c r="H32" s="1082"/>
      <c r="I32" s="1083"/>
      <c r="J32" s="1082"/>
      <c r="K32" s="1082"/>
      <c r="L32" s="1083"/>
      <c r="M32" s="1083"/>
      <c r="N32" s="1083"/>
      <c r="O32" s="1083"/>
      <c r="P32" s="1083"/>
      <c r="Q32" s="1083"/>
      <c r="R32" s="1083"/>
    </row>
    <row r="33" spans="2:11" ht="47.45" customHeight="1" x14ac:dyDescent="0.25">
      <c r="B33" s="1645" t="s">
        <v>289</v>
      </c>
      <c r="C33" s="1645"/>
      <c r="D33" s="1645"/>
      <c r="E33" s="1645"/>
      <c r="F33" s="1645"/>
      <c r="G33" s="1645"/>
      <c r="H33" s="1645"/>
      <c r="I33" s="1645"/>
      <c r="J33" s="1645"/>
      <c r="K33" s="1645"/>
    </row>
  </sheetData>
  <mergeCells count="7">
    <mergeCell ref="B33:K33"/>
    <mergeCell ref="B6:L6"/>
    <mergeCell ref="B7:L7"/>
    <mergeCell ref="B9:B10"/>
    <mergeCell ref="D9:E9"/>
    <mergeCell ref="G9:H9"/>
    <mergeCell ref="J9:K9"/>
  </mergeCells>
  <conditionalFormatting sqref="D12:D29">
    <cfRule type="colorScale" priority="12">
      <colorScale>
        <cfvo type="min"/>
        <cfvo type="max"/>
        <color theme="4" tint="0.79998168889431442"/>
        <color theme="4" tint="-0.249977111117893"/>
      </colorScale>
    </cfRule>
    <cfRule type="colorScale" priority="13">
      <colorScale>
        <cfvo type="num" val="0"/>
        <cfvo type="num" val="20"/>
        <color rgb="FFFCFCFF"/>
        <color theme="4"/>
      </colorScale>
    </cfRule>
  </conditionalFormatting>
  <conditionalFormatting sqref="D14">
    <cfRule type="colorScale" priority="7">
      <colorScale>
        <cfvo type="min"/>
        <cfvo type="max"/>
        <color theme="4" tint="0.79998168889431442"/>
        <color theme="4" tint="0.79998168889431442"/>
      </colorScale>
    </cfRule>
  </conditionalFormatting>
  <conditionalFormatting sqref="G12:G13 G15:G29">
    <cfRule type="colorScale" priority="10">
      <colorScale>
        <cfvo type="min"/>
        <cfvo type="max"/>
        <color theme="4" tint="0.79998168889431442"/>
        <color theme="4" tint="-0.249977111117893"/>
      </colorScale>
    </cfRule>
    <cfRule type="colorScale" priority="11">
      <colorScale>
        <cfvo type="num" val="0"/>
        <cfvo type="num" val="20"/>
        <color rgb="FFFCFCFF"/>
        <color theme="4"/>
      </colorScale>
    </cfRule>
  </conditionalFormatting>
  <conditionalFormatting sqref="G14">
    <cfRule type="colorScale" priority="4">
      <colorScale>
        <cfvo type="min"/>
        <cfvo type="max"/>
        <color theme="4" tint="0.79998168889431442"/>
        <color theme="4" tint="0.79998168889431442"/>
      </colorScale>
    </cfRule>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J12:J13 J15:J29">
    <cfRule type="colorScale" priority="8">
      <colorScale>
        <cfvo type="min"/>
        <cfvo type="max"/>
        <color theme="4" tint="0.79998168889431442"/>
        <color theme="4" tint="-0.249977111117893"/>
      </colorScale>
    </cfRule>
    <cfRule type="colorScale" priority="9">
      <colorScale>
        <cfvo type="num" val="0"/>
        <cfvo type="num" val="20"/>
        <color rgb="FFFCFCFF"/>
        <color theme="4"/>
      </colorScale>
    </cfRule>
  </conditionalFormatting>
  <conditionalFormatting sqref="J14">
    <cfRule type="colorScale" priority="1">
      <colorScale>
        <cfvo type="min"/>
        <cfvo type="max"/>
        <color theme="4" tint="0.79998168889431442"/>
        <color theme="4" tint="0.79998168889431442"/>
      </colorScale>
    </cfRule>
    <cfRule type="colorScale" priority="2">
      <colorScale>
        <cfvo type="min"/>
        <cfvo type="max"/>
        <color theme="4" tint="0.79998168889431442"/>
        <color theme="4" tint="-0.249977111117893"/>
      </colorScale>
    </cfRule>
    <cfRule type="colorScale" priority="3">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Hoja37">
    <tabColor theme="5"/>
    <pageSetUpPr fitToPage="1"/>
  </sheetPr>
  <dimension ref="A1:IY55"/>
  <sheetViews>
    <sheetView zoomScale="80" zoomScaleNormal="80" workbookViewId="0">
      <selection activeCell="D13" sqref="D13:K33"/>
    </sheetView>
  </sheetViews>
  <sheetFormatPr baseColWidth="10" defaultColWidth="11.42578125" defaultRowHeight="15" x14ac:dyDescent="0.2"/>
  <cols>
    <col min="1" max="1" width="0.7109375" style="333" customWidth="1"/>
    <col min="2" max="2" width="28.7109375" style="333" customWidth="1"/>
    <col min="3" max="3" width="0.7109375" style="333" customWidth="1"/>
    <col min="4" max="4" width="11.28515625" style="333" bestFit="1" customWidth="1"/>
    <col min="5" max="5" width="10.7109375" style="333" customWidth="1"/>
    <col min="6" max="6" width="0.7109375" style="333" customWidth="1"/>
    <col min="7" max="7" width="12.85546875" style="333" customWidth="1"/>
    <col min="8" max="8" width="10.7109375" style="333" customWidth="1"/>
    <col min="9" max="9" width="0.7109375" style="333" customWidth="1"/>
    <col min="10" max="10" width="11.7109375" style="333" customWidth="1"/>
    <col min="11" max="11" width="11.140625" style="333" customWidth="1"/>
    <col min="12" max="17" width="11.42578125" style="333"/>
    <col min="18" max="18" width="7.5703125" style="333" customWidth="1"/>
    <col min="19" max="19" width="2.28515625" style="333" customWidth="1"/>
    <col min="20" max="16384" width="11.42578125" style="333"/>
  </cols>
  <sheetData>
    <row r="1" spans="1:259" s="613" customFormat="1" ht="9" customHeight="1" x14ac:dyDescent="0.25">
      <c r="A1" s="340"/>
      <c r="B1" s="311"/>
      <c r="C1" s="340"/>
      <c r="D1" s="311"/>
      <c r="E1" s="311"/>
      <c r="F1" s="341"/>
      <c r="G1" s="1107"/>
      <c r="H1" s="340"/>
      <c r="I1" s="341"/>
      <c r="J1" s="340"/>
      <c r="K1" s="750"/>
      <c r="L1" s="750"/>
      <c r="M1" s="750"/>
      <c r="N1" s="750"/>
      <c r="O1" s="340"/>
      <c r="P1" s="340"/>
      <c r="Q1" s="340"/>
      <c r="R1" s="750"/>
      <c r="S1" s="750"/>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row>
    <row r="2" spans="1:259" s="619" customFormat="1" ht="49.5" customHeight="1" x14ac:dyDescent="0.25">
      <c r="A2" s="343"/>
      <c r="B2" s="751"/>
      <c r="C2" s="343"/>
      <c r="D2" s="751"/>
      <c r="E2" s="751"/>
      <c r="F2" s="751"/>
      <c r="G2" s="751"/>
      <c r="H2" s="751"/>
      <c r="I2" s="751"/>
      <c r="J2" s="343"/>
      <c r="K2" s="750"/>
      <c r="L2" s="750"/>
      <c r="M2" s="750"/>
      <c r="N2" s="750"/>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row>
    <row r="3" spans="1:259" s="621" customFormat="1" ht="6.95" customHeight="1" x14ac:dyDescent="0.25">
      <c r="A3" s="345"/>
      <c r="B3" s="1377"/>
      <c r="C3" s="1377"/>
      <c r="D3" s="1377"/>
      <c r="E3" s="1377"/>
      <c r="F3" s="1377"/>
      <c r="G3" s="1377"/>
      <c r="H3" s="1377"/>
      <c r="I3" s="1377"/>
      <c r="J3" s="345"/>
      <c r="K3" s="750"/>
      <c r="L3" s="750"/>
      <c r="M3" s="750"/>
      <c r="N3" s="750"/>
      <c r="O3" s="345"/>
      <c r="P3" s="345"/>
      <c r="Q3" s="345"/>
      <c r="R3" s="343"/>
      <c r="S3" s="343"/>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row>
    <row r="4" spans="1:259" s="621" customFormat="1" ht="21.75" customHeight="1" x14ac:dyDescent="0.2">
      <c r="A4" s="1654" t="s">
        <v>334</v>
      </c>
      <c r="B4" s="1654"/>
      <c r="C4" s="1654"/>
      <c r="D4" s="1654"/>
      <c r="E4" s="1654"/>
      <c r="F4" s="1654"/>
      <c r="G4" s="1654"/>
      <c r="H4" s="1654"/>
      <c r="I4" s="1654"/>
      <c r="J4" s="1654"/>
      <c r="K4" s="1654"/>
      <c r="L4" s="1654"/>
      <c r="M4" s="1654"/>
      <c r="N4" s="1654"/>
      <c r="O4" s="1654"/>
      <c r="P4" s="1654"/>
      <c r="Q4" s="1654"/>
      <c r="R4" s="322"/>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row>
    <row r="5" spans="1:259" s="621" customFormat="1" ht="17.25" customHeight="1" x14ac:dyDescent="0.2">
      <c r="A5" s="492"/>
      <c r="B5" s="1415" t="str">
        <f>porsaad!$B$6</f>
        <v>Situación a 31 de julio de 2024</v>
      </c>
      <c r="C5" s="1415"/>
      <c r="D5" s="1415"/>
      <c r="E5" s="1415"/>
      <c r="F5" s="1415"/>
      <c r="G5" s="1415"/>
      <c r="H5" s="1415"/>
      <c r="I5" s="1415"/>
      <c r="J5" s="1415"/>
      <c r="K5" s="1415"/>
      <c r="L5" s="1415"/>
      <c r="M5" s="1415"/>
      <c r="N5" s="1415"/>
      <c r="O5" s="1415"/>
      <c r="P5" s="1415"/>
      <c r="Q5" s="1415"/>
      <c r="R5" s="877"/>
      <c r="S5" s="877"/>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row>
    <row r="6" spans="1:259" s="621" customFormat="1" ht="6.95" customHeight="1" x14ac:dyDescent="0.2">
      <c r="A6" s="492"/>
      <c r="B6" s="492"/>
      <c r="C6" s="345"/>
      <c r="D6" s="492"/>
      <c r="E6" s="492"/>
      <c r="F6" s="492"/>
      <c r="G6" s="492"/>
      <c r="H6" s="492"/>
      <c r="I6" s="492"/>
      <c r="J6" s="492"/>
      <c r="K6" s="492"/>
      <c r="L6" s="1108"/>
      <c r="M6" s="1108"/>
      <c r="N6" s="492"/>
      <c r="O6" s="492"/>
      <c r="P6" s="492"/>
      <c r="Q6" s="492"/>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row>
    <row r="7" spans="1:259" s="621" customFormat="1" ht="4.5" customHeight="1" x14ac:dyDescent="0.2">
      <c r="A7" s="492"/>
      <c r="B7" s="492"/>
      <c r="C7" s="345"/>
      <c r="D7" s="492"/>
      <c r="E7" s="492"/>
      <c r="F7" s="492"/>
      <c r="G7" s="492"/>
      <c r="H7" s="492"/>
      <c r="I7" s="492"/>
      <c r="J7" s="492"/>
      <c r="K7" s="492"/>
      <c r="L7" s="755"/>
      <c r="M7" s="755"/>
      <c r="N7" s="437"/>
      <c r="O7" s="437"/>
      <c r="P7" s="437"/>
      <c r="Q7" s="437"/>
      <c r="R7" s="322"/>
      <c r="S7" s="322"/>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row>
    <row r="8" spans="1:259" s="621" customFormat="1" ht="27" customHeight="1" x14ac:dyDescent="0.2">
      <c r="A8" s="492"/>
      <c r="B8" s="1655" t="s">
        <v>492</v>
      </c>
      <c r="C8" s="1656"/>
      <c r="D8" s="1657"/>
      <c r="E8" s="1657"/>
      <c r="F8" s="1657"/>
      <c r="G8" s="1657"/>
      <c r="H8" s="1657"/>
      <c r="I8" s="1657"/>
      <c r="J8" s="1657"/>
      <c r="K8" s="1658"/>
      <c r="L8" s="755"/>
      <c r="M8" s="755"/>
      <c r="N8" s="437"/>
      <c r="O8" s="437"/>
      <c r="P8" s="437"/>
      <c r="Q8" s="437"/>
      <c r="R8" s="322"/>
      <c r="S8" s="322"/>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c r="IY8" s="345"/>
    </row>
    <row r="9" spans="1:259" s="621" customFormat="1" ht="5.25" customHeight="1" x14ac:dyDescent="0.2">
      <c r="A9" s="345"/>
      <c r="C9" s="345"/>
      <c r="D9" s="437"/>
      <c r="E9" s="437"/>
      <c r="F9" s="437"/>
      <c r="G9" s="437"/>
      <c r="H9" s="437"/>
      <c r="I9" s="437"/>
      <c r="J9" s="437"/>
      <c r="K9" s="1109"/>
      <c r="L9" s="742"/>
      <c r="M9" s="742"/>
      <c r="N9" s="322"/>
      <c r="O9" s="322"/>
      <c r="P9" s="322"/>
      <c r="Q9" s="322"/>
      <c r="R9" s="322"/>
      <c r="S9" s="322"/>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345"/>
      <c r="AW9" s="345"/>
      <c r="AX9" s="345"/>
      <c r="AY9" s="345"/>
      <c r="AZ9" s="345"/>
      <c r="BA9" s="345"/>
      <c r="BB9" s="345"/>
      <c r="BC9" s="345"/>
      <c r="BD9" s="345"/>
      <c r="BE9" s="345"/>
      <c r="BF9" s="345"/>
      <c r="BG9" s="345"/>
      <c r="BH9" s="345"/>
      <c r="BI9" s="345"/>
      <c r="BJ9" s="345"/>
      <c r="BK9" s="345"/>
      <c r="BL9" s="345"/>
      <c r="BM9" s="345"/>
      <c r="BN9" s="345"/>
      <c r="BO9" s="345"/>
      <c r="BP9" s="345"/>
      <c r="BQ9" s="345"/>
      <c r="BR9" s="345"/>
      <c r="BS9" s="345"/>
      <c r="BT9" s="345"/>
      <c r="BU9" s="345"/>
      <c r="BV9" s="345"/>
      <c r="BW9" s="345"/>
      <c r="BX9" s="345"/>
      <c r="BY9" s="345"/>
      <c r="BZ9" s="345"/>
      <c r="CA9" s="345"/>
      <c r="CB9" s="345"/>
      <c r="CC9" s="345"/>
      <c r="CD9" s="345"/>
      <c r="CE9" s="345"/>
      <c r="CF9" s="345"/>
      <c r="CG9" s="345"/>
      <c r="CH9" s="345"/>
      <c r="CI9" s="345"/>
      <c r="CJ9" s="345"/>
      <c r="CK9" s="345"/>
      <c r="CL9" s="345"/>
      <c r="CM9" s="345"/>
      <c r="CN9" s="345"/>
      <c r="CO9" s="345"/>
      <c r="CP9" s="345"/>
      <c r="CQ9" s="345"/>
      <c r="CR9" s="345"/>
      <c r="CS9" s="345"/>
      <c r="CT9" s="345"/>
      <c r="CU9" s="345"/>
      <c r="CV9" s="345"/>
      <c r="CW9" s="345"/>
      <c r="CX9" s="345"/>
      <c r="CY9" s="345"/>
      <c r="CZ9" s="345"/>
      <c r="DA9" s="345"/>
      <c r="DB9" s="345"/>
      <c r="DC9" s="345"/>
      <c r="DD9" s="345"/>
      <c r="DE9" s="345"/>
      <c r="DF9" s="345"/>
      <c r="DG9" s="345"/>
      <c r="DH9" s="345"/>
      <c r="DI9" s="345"/>
      <c r="DJ9" s="345"/>
      <c r="DK9" s="345"/>
      <c r="DL9" s="345"/>
      <c r="DM9" s="345"/>
      <c r="DN9" s="345"/>
      <c r="DO9" s="345"/>
      <c r="DP9" s="345"/>
      <c r="DQ9" s="345"/>
      <c r="DR9" s="345"/>
      <c r="DS9" s="345"/>
      <c r="DT9" s="345"/>
      <c r="DU9" s="345"/>
      <c r="DV9" s="345"/>
      <c r="DW9" s="345"/>
      <c r="DX9" s="345"/>
      <c r="DY9" s="345"/>
      <c r="DZ9" s="345"/>
      <c r="EA9" s="345"/>
      <c r="EB9" s="345"/>
      <c r="EC9" s="345"/>
      <c r="ED9" s="345"/>
      <c r="EE9" s="345"/>
      <c r="EF9" s="345"/>
      <c r="EG9" s="345"/>
      <c r="EH9" s="345"/>
      <c r="EI9" s="345"/>
      <c r="EJ9" s="345"/>
      <c r="EK9" s="345"/>
      <c r="EL9" s="345"/>
      <c r="EM9" s="345"/>
      <c r="EN9" s="345"/>
      <c r="EO9" s="345"/>
      <c r="EP9" s="345"/>
      <c r="EQ9" s="345"/>
      <c r="ER9" s="345"/>
      <c r="ES9" s="345"/>
      <c r="ET9" s="345"/>
      <c r="EU9" s="345"/>
      <c r="EV9" s="345"/>
      <c r="EW9" s="345"/>
      <c r="EX9" s="345"/>
      <c r="EY9" s="345"/>
      <c r="EZ9" s="345"/>
      <c r="FA9" s="345"/>
      <c r="FB9" s="345"/>
      <c r="FC9" s="345"/>
      <c r="FD9" s="345"/>
      <c r="FE9" s="345"/>
      <c r="FF9" s="345"/>
      <c r="FG9" s="345"/>
      <c r="FH9" s="345"/>
      <c r="FI9" s="345"/>
      <c r="FJ9" s="345"/>
      <c r="FK9" s="345"/>
      <c r="FL9" s="345"/>
      <c r="FM9" s="345"/>
      <c r="FN9" s="345"/>
      <c r="FO9" s="345"/>
      <c r="FP9" s="345"/>
      <c r="FQ9" s="345"/>
      <c r="FR9" s="345"/>
      <c r="FS9" s="345"/>
      <c r="FT9" s="345"/>
      <c r="FU9" s="345"/>
      <c r="FV9" s="345"/>
      <c r="FW9" s="345"/>
      <c r="FX9" s="345"/>
      <c r="FY9" s="345"/>
      <c r="FZ9" s="345"/>
      <c r="GA9" s="345"/>
      <c r="GB9" s="345"/>
      <c r="GC9" s="345"/>
      <c r="GD9" s="345"/>
      <c r="GE9" s="345"/>
      <c r="GF9" s="345"/>
      <c r="GG9" s="345"/>
      <c r="GH9" s="345"/>
      <c r="GI9" s="345"/>
      <c r="GJ9" s="345"/>
      <c r="GK9" s="345"/>
      <c r="GL9" s="345"/>
      <c r="GM9" s="345"/>
      <c r="GN9" s="345"/>
      <c r="GO9" s="345"/>
      <c r="GP9" s="345"/>
      <c r="GQ9" s="345"/>
      <c r="GR9" s="345"/>
      <c r="GS9" s="345"/>
      <c r="GT9" s="345"/>
      <c r="GU9" s="345"/>
      <c r="GV9" s="345"/>
      <c r="GW9" s="345"/>
      <c r="GX9" s="345"/>
      <c r="GY9" s="345"/>
      <c r="GZ9" s="345"/>
      <c r="HA9" s="345"/>
      <c r="HB9" s="345"/>
      <c r="HC9" s="345"/>
      <c r="HD9" s="345"/>
      <c r="HE9" s="345"/>
      <c r="HF9" s="345"/>
      <c r="HG9" s="345"/>
      <c r="HH9" s="345"/>
      <c r="HI9" s="345"/>
      <c r="HJ9" s="345"/>
      <c r="HK9" s="345"/>
      <c r="HL9" s="345"/>
      <c r="HM9" s="345"/>
      <c r="HN9" s="345"/>
      <c r="HO9" s="345"/>
      <c r="HP9" s="345"/>
      <c r="HQ9" s="345"/>
      <c r="HR9" s="345"/>
      <c r="HS9" s="345"/>
      <c r="HT9" s="345"/>
      <c r="HU9" s="345"/>
      <c r="HV9" s="345"/>
      <c r="HW9" s="345"/>
      <c r="HX9" s="345"/>
      <c r="HY9" s="345"/>
      <c r="HZ9" s="345"/>
      <c r="IA9" s="345"/>
      <c r="IB9" s="345"/>
      <c r="IC9" s="345"/>
      <c r="ID9" s="345"/>
      <c r="IE9" s="345"/>
      <c r="IF9" s="345"/>
      <c r="IG9" s="345"/>
      <c r="IH9" s="345"/>
      <c r="II9" s="345"/>
      <c r="IJ9" s="345"/>
      <c r="IK9" s="345"/>
      <c r="IL9" s="345"/>
      <c r="IM9" s="345"/>
      <c r="IN9" s="345"/>
      <c r="IO9" s="345"/>
      <c r="IP9" s="345"/>
      <c r="IQ9" s="345"/>
      <c r="IR9" s="345"/>
      <c r="IS9" s="345"/>
      <c r="IT9" s="345"/>
      <c r="IU9" s="345"/>
      <c r="IV9" s="345"/>
      <c r="IW9" s="345"/>
      <c r="IX9" s="345"/>
      <c r="IY9" s="345"/>
    </row>
    <row r="10" spans="1:259" s="621" customFormat="1" ht="65.25" customHeight="1" x14ac:dyDescent="0.2">
      <c r="A10" s="345"/>
      <c r="B10" s="1500" t="s">
        <v>12</v>
      </c>
      <c r="C10" s="893"/>
      <c r="D10" s="1502" t="s">
        <v>166</v>
      </c>
      <c r="E10" s="1503"/>
      <c r="F10" s="746"/>
      <c r="G10" s="1502" t="s">
        <v>165</v>
      </c>
      <c r="H10" s="1503"/>
      <c r="I10" s="746"/>
      <c r="J10" s="1502" t="s">
        <v>167</v>
      </c>
      <c r="K10" s="1503"/>
      <c r="L10" s="1110"/>
      <c r="M10" s="1110"/>
      <c r="N10" s="320"/>
      <c r="O10" s="320"/>
      <c r="P10" s="320"/>
      <c r="Q10" s="320"/>
      <c r="R10" s="320"/>
      <c r="S10" s="320"/>
      <c r="T10" s="893"/>
      <c r="U10" s="893"/>
      <c r="V10" s="893"/>
      <c r="W10" s="893"/>
      <c r="X10" s="345"/>
      <c r="Y10" s="345"/>
      <c r="Z10" s="345"/>
      <c r="AA10" s="345"/>
      <c r="AB10" s="345"/>
      <c r="AC10" s="345"/>
      <c r="AD10" s="345"/>
      <c r="AE10" s="345"/>
      <c r="AF10" s="345"/>
      <c r="AG10" s="345"/>
      <c r="AH10" s="345"/>
      <c r="AI10" s="345"/>
      <c r="AJ10" s="345"/>
      <c r="AK10" s="345"/>
      <c r="AL10" s="345"/>
      <c r="AM10" s="345"/>
      <c r="AN10" s="345"/>
      <c r="AO10" s="345"/>
      <c r="AP10" s="345"/>
      <c r="AQ10" s="345"/>
      <c r="AR10" s="345"/>
      <c r="AS10" s="345"/>
      <c r="AT10" s="345"/>
      <c r="AU10" s="345"/>
      <c r="AV10" s="345"/>
      <c r="AW10" s="345"/>
      <c r="AX10" s="345"/>
      <c r="AY10" s="345"/>
      <c r="AZ10" s="345"/>
      <c r="BA10" s="345"/>
      <c r="BB10" s="345"/>
      <c r="BC10" s="345"/>
      <c r="BD10" s="345"/>
      <c r="BE10" s="345"/>
      <c r="BF10" s="345"/>
      <c r="BG10" s="345"/>
      <c r="BH10" s="345"/>
      <c r="BI10" s="345"/>
      <c r="BJ10" s="345"/>
      <c r="BK10" s="345"/>
      <c r="BL10" s="345"/>
      <c r="BM10" s="345"/>
      <c r="BN10" s="345"/>
      <c r="BO10" s="345"/>
      <c r="BP10" s="345"/>
      <c r="BQ10" s="345"/>
      <c r="BR10" s="345"/>
      <c r="BS10" s="345"/>
      <c r="BT10" s="345"/>
      <c r="BU10" s="345"/>
      <c r="BV10" s="345"/>
      <c r="BW10" s="345"/>
      <c r="BX10" s="345"/>
      <c r="BY10" s="345"/>
      <c r="BZ10" s="345"/>
      <c r="CA10" s="345"/>
      <c r="CB10" s="345"/>
      <c r="CC10" s="345"/>
      <c r="CD10" s="345"/>
      <c r="CE10" s="345"/>
      <c r="CF10" s="345"/>
      <c r="CG10" s="345"/>
      <c r="CH10" s="345"/>
      <c r="CI10" s="345"/>
      <c r="CJ10" s="345"/>
      <c r="CK10" s="345"/>
      <c r="CL10" s="345"/>
      <c r="CM10" s="345"/>
      <c r="CN10" s="345"/>
      <c r="CO10" s="345"/>
      <c r="CP10" s="345"/>
      <c r="CQ10" s="345"/>
      <c r="CR10" s="345"/>
      <c r="CS10" s="345"/>
      <c r="CT10" s="345"/>
      <c r="CU10" s="345"/>
      <c r="CV10" s="345"/>
      <c r="CW10" s="345"/>
      <c r="CX10" s="345"/>
      <c r="CY10" s="345"/>
      <c r="CZ10" s="345"/>
      <c r="DA10" s="345"/>
      <c r="DB10" s="345"/>
      <c r="DC10" s="345"/>
      <c r="DD10" s="345"/>
      <c r="DE10" s="345"/>
      <c r="DF10" s="345"/>
      <c r="DG10" s="345"/>
      <c r="DH10" s="345"/>
      <c r="DI10" s="345"/>
      <c r="DJ10" s="345"/>
      <c r="DK10" s="345"/>
      <c r="DL10" s="345"/>
      <c r="DM10" s="345"/>
      <c r="DN10" s="345"/>
      <c r="DO10" s="345"/>
      <c r="DP10" s="345"/>
      <c r="DQ10" s="345"/>
      <c r="DR10" s="345"/>
      <c r="DS10" s="345"/>
      <c r="DT10" s="345"/>
      <c r="DU10" s="345"/>
      <c r="DV10" s="345"/>
      <c r="DW10" s="345"/>
      <c r="DX10" s="345"/>
      <c r="DY10" s="345"/>
      <c r="DZ10" s="345"/>
      <c r="EA10" s="345"/>
      <c r="EB10" s="345"/>
      <c r="EC10" s="345"/>
      <c r="ED10" s="345"/>
      <c r="EE10" s="345"/>
      <c r="EF10" s="345"/>
      <c r="EG10" s="345"/>
      <c r="EH10" s="345"/>
      <c r="EI10" s="345"/>
      <c r="EJ10" s="345"/>
      <c r="EK10" s="345"/>
      <c r="EL10" s="345"/>
      <c r="EM10" s="345"/>
      <c r="EN10" s="345"/>
      <c r="EO10" s="345"/>
      <c r="EP10" s="345"/>
      <c r="EQ10" s="345"/>
      <c r="ER10" s="345"/>
      <c r="ES10" s="345"/>
      <c r="ET10" s="345"/>
      <c r="EU10" s="345"/>
      <c r="EV10" s="345"/>
      <c r="EW10" s="345"/>
      <c r="EX10" s="345"/>
      <c r="EY10" s="345"/>
      <c r="EZ10" s="345"/>
      <c r="FA10" s="345"/>
      <c r="FB10" s="345"/>
      <c r="FC10" s="345"/>
      <c r="FD10" s="345"/>
      <c r="FE10" s="345"/>
      <c r="FF10" s="345"/>
      <c r="FG10" s="345"/>
      <c r="FH10" s="345"/>
      <c r="FI10" s="345"/>
      <c r="FJ10" s="345"/>
      <c r="FK10" s="345"/>
      <c r="FL10" s="345"/>
      <c r="FM10" s="345"/>
      <c r="FN10" s="345"/>
      <c r="FO10" s="345"/>
      <c r="FP10" s="345"/>
      <c r="FQ10" s="345"/>
      <c r="FR10" s="345"/>
      <c r="FS10" s="345"/>
      <c r="FT10" s="345"/>
      <c r="FU10" s="345"/>
      <c r="FV10" s="345"/>
      <c r="FW10" s="345"/>
      <c r="FX10" s="345"/>
      <c r="FY10" s="345"/>
      <c r="FZ10" s="345"/>
      <c r="GA10" s="345"/>
      <c r="GB10" s="345"/>
      <c r="GC10" s="345"/>
      <c r="GD10" s="345"/>
      <c r="GE10" s="345"/>
      <c r="GF10" s="345"/>
      <c r="GG10" s="345"/>
      <c r="GH10" s="345"/>
      <c r="GI10" s="345"/>
      <c r="GJ10" s="345"/>
      <c r="GK10" s="345"/>
      <c r="GL10" s="345"/>
      <c r="GM10" s="345"/>
      <c r="GN10" s="345"/>
      <c r="GO10" s="345"/>
      <c r="GP10" s="345"/>
      <c r="GQ10" s="345"/>
      <c r="GR10" s="345"/>
      <c r="GS10" s="345"/>
      <c r="GT10" s="345"/>
      <c r="GU10" s="345"/>
      <c r="GV10" s="345"/>
      <c r="GW10" s="345"/>
      <c r="GX10" s="345"/>
      <c r="GY10" s="345"/>
      <c r="GZ10" s="345"/>
      <c r="HA10" s="345"/>
      <c r="HB10" s="345"/>
      <c r="HC10" s="345"/>
      <c r="HD10" s="345"/>
      <c r="HE10" s="345"/>
      <c r="HF10" s="345"/>
      <c r="HG10" s="345"/>
      <c r="HH10" s="345"/>
      <c r="HI10" s="345"/>
      <c r="HJ10" s="345"/>
      <c r="HK10" s="345"/>
      <c r="HL10" s="345"/>
      <c r="HM10" s="345"/>
      <c r="HN10" s="345"/>
      <c r="HO10" s="345"/>
      <c r="HP10" s="345"/>
      <c r="HQ10" s="345"/>
      <c r="HR10" s="345"/>
      <c r="HS10" s="345"/>
      <c r="HT10" s="345"/>
      <c r="HU10" s="345"/>
      <c r="HV10" s="345"/>
      <c r="HW10" s="345"/>
      <c r="HX10" s="345"/>
      <c r="HY10" s="345"/>
      <c r="HZ10" s="345"/>
      <c r="IA10" s="345"/>
      <c r="IB10" s="345"/>
      <c r="IC10" s="345"/>
      <c r="ID10" s="345"/>
      <c r="IE10" s="345"/>
      <c r="IF10" s="345"/>
      <c r="IG10" s="345"/>
      <c r="IH10" s="345"/>
      <c r="II10" s="345"/>
      <c r="IJ10" s="345"/>
      <c r="IK10" s="345"/>
      <c r="IL10" s="345"/>
      <c r="IM10" s="345"/>
      <c r="IN10" s="345"/>
      <c r="IO10" s="345"/>
      <c r="IP10" s="345"/>
      <c r="IQ10" s="345"/>
      <c r="IR10" s="345"/>
      <c r="IS10" s="345"/>
      <c r="IT10" s="345"/>
      <c r="IU10" s="345"/>
      <c r="IV10" s="345"/>
      <c r="IW10" s="345"/>
      <c r="IX10" s="345"/>
      <c r="IY10" s="345"/>
    </row>
    <row r="11" spans="1:259" s="626" customFormat="1" ht="37.5" customHeight="1" x14ac:dyDescent="0.2">
      <c r="A11" s="322"/>
      <c r="B11" s="1568"/>
      <c r="C11" s="320"/>
      <c r="D11" s="793" t="s">
        <v>159</v>
      </c>
      <c r="E11" s="792" t="s">
        <v>158</v>
      </c>
      <c r="F11" s="746"/>
      <c r="G11" s="793" t="s">
        <v>160</v>
      </c>
      <c r="H11" s="792" t="s">
        <v>158</v>
      </c>
      <c r="I11" s="746"/>
      <c r="J11" s="793" t="s">
        <v>160</v>
      </c>
      <c r="K11" s="792" t="s">
        <v>158</v>
      </c>
      <c r="L11" s="1106"/>
      <c r="M11" s="1106"/>
      <c r="N11" s="329"/>
      <c r="O11" s="329"/>
      <c r="P11" s="329"/>
      <c r="Q11" s="329"/>
      <c r="R11" s="329"/>
      <c r="S11" s="329"/>
      <c r="T11" s="320"/>
      <c r="U11" s="320"/>
      <c r="V11" s="320"/>
      <c r="W11" s="320"/>
      <c r="X11" s="322"/>
      <c r="Y11" s="322"/>
      <c r="Z11" s="322"/>
      <c r="AA11" s="322"/>
      <c r="AB11" s="322"/>
      <c r="AC11" s="322"/>
      <c r="AD11" s="322"/>
      <c r="AE11" s="322"/>
      <c r="AF11" s="322"/>
      <c r="AG11" s="322"/>
      <c r="AH11" s="322"/>
      <c r="AI11" s="322"/>
      <c r="AJ11" s="322"/>
      <c r="AK11" s="322"/>
      <c r="AL11" s="322"/>
      <c r="AM11" s="322"/>
      <c r="AN11" s="322"/>
      <c r="AO11" s="322"/>
      <c r="AP11" s="322"/>
      <c r="AQ11" s="322"/>
      <c r="AR11" s="322"/>
      <c r="AS11" s="322"/>
      <c r="AT11" s="322"/>
      <c r="AU11" s="322"/>
      <c r="AV11" s="322"/>
      <c r="AW11" s="322"/>
      <c r="AX11" s="322"/>
      <c r="AY11" s="322"/>
      <c r="AZ11" s="322"/>
      <c r="BA11" s="322"/>
      <c r="BB11" s="322"/>
      <c r="BC11" s="322"/>
      <c r="BD11" s="322"/>
      <c r="BE11" s="322"/>
      <c r="BF11" s="322"/>
      <c r="BG11" s="322"/>
      <c r="BH11" s="322"/>
      <c r="BI11" s="322"/>
      <c r="BJ11" s="322"/>
      <c r="BK11" s="322"/>
      <c r="BL11" s="322"/>
      <c r="BM11" s="322"/>
      <c r="BN11" s="322"/>
      <c r="BO11" s="322"/>
      <c r="BP11" s="322"/>
      <c r="BQ11" s="322"/>
      <c r="BR11" s="322"/>
      <c r="BS11" s="322"/>
      <c r="BT11" s="322"/>
      <c r="BU11" s="322"/>
      <c r="BV11" s="322"/>
      <c r="BW11" s="322"/>
      <c r="BX11" s="322"/>
      <c r="BY11" s="322"/>
      <c r="BZ11" s="322"/>
      <c r="CA11" s="322"/>
      <c r="CB11" s="322"/>
      <c r="CC11" s="322"/>
      <c r="CD11" s="322"/>
      <c r="CE11" s="322"/>
      <c r="CF11" s="322"/>
      <c r="CG11" s="322"/>
      <c r="CH11" s="322"/>
      <c r="CI11" s="322"/>
      <c r="CJ11" s="322"/>
      <c r="CK11" s="322"/>
      <c r="CL11" s="322"/>
      <c r="CM11" s="322"/>
      <c r="CN11" s="322"/>
      <c r="CO11" s="322"/>
      <c r="CP11" s="322"/>
      <c r="CQ11" s="322"/>
      <c r="CR11" s="322"/>
      <c r="CS11" s="322"/>
      <c r="CT11" s="322"/>
      <c r="CU11" s="322"/>
      <c r="CV11" s="322"/>
      <c r="CW11" s="322"/>
      <c r="CX11" s="322"/>
      <c r="CY11" s="322"/>
      <c r="CZ11" s="322"/>
      <c r="DA11" s="322"/>
      <c r="DB11" s="322"/>
      <c r="DC11" s="322"/>
      <c r="DD11" s="322"/>
      <c r="DE11" s="322"/>
      <c r="DF11" s="322"/>
      <c r="DG11" s="322"/>
      <c r="DH11" s="322"/>
      <c r="DI11" s="322"/>
      <c r="DJ11" s="322"/>
      <c r="DK11" s="322"/>
      <c r="DL11" s="322"/>
      <c r="DM11" s="322"/>
      <c r="DN11" s="322"/>
      <c r="DO11" s="322"/>
      <c r="DP11" s="322"/>
      <c r="DQ11" s="322"/>
      <c r="DR11" s="322"/>
      <c r="DS11" s="322"/>
      <c r="DT11" s="322"/>
      <c r="DU11" s="322"/>
      <c r="DV11" s="322"/>
      <c r="DW11" s="322"/>
      <c r="DX11" s="322"/>
      <c r="DY11" s="322"/>
      <c r="DZ11" s="322"/>
      <c r="EA11" s="322"/>
      <c r="EB11" s="322"/>
      <c r="EC11" s="322"/>
      <c r="ED11" s="322"/>
      <c r="EE11" s="322"/>
      <c r="EF11" s="322"/>
      <c r="EG11" s="322"/>
      <c r="EH11" s="322"/>
      <c r="EI11" s="322"/>
      <c r="EJ11" s="322"/>
      <c r="EK11" s="322"/>
      <c r="EL11" s="322"/>
      <c r="EM11" s="322"/>
      <c r="EN11" s="322"/>
      <c r="EO11" s="322"/>
      <c r="EP11" s="322"/>
      <c r="EQ11" s="322"/>
      <c r="ER11" s="322"/>
      <c r="ES11" s="322"/>
      <c r="ET11" s="322"/>
      <c r="EU11" s="322"/>
      <c r="EV11" s="322"/>
      <c r="EW11" s="322"/>
      <c r="EX11" s="322"/>
      <c r="EY11" s="322"/>
      <c r="EZ11" s="322"/>
      <c r="FA11" s="322"/>
      <c r="FB11" s="322"/>
      <c r="FC11" s="322"/>
      <c r="FD11" s="322"/>
      <c r="FE11" s="322"/>
      <c r="FF11" s="322"/>
      <c r="FG11" s="322"/>
      <c r="FH11" s="322"/>
      <c r="FI11" s="322"/>
      <c r="FJ11" s="322"/>
      <c r="FK11" s="322"/>
      <c r="FL11" s="322"/>
      <c r="FM11" s="322"/>
      <c r="FN11" s="322"/>
      <c r="FO11" s="322"/>
      <c r="FP11" s="322"/>
      <c r="FQ11" s="322"/>
      <c r="FR11" s="322"/>
      <c r="FS11" s="322"/>
      <c r="FT11" s="322"/>
      <c r="FU11" s="322"/>
      <c r="FV11" s="322"/>
      <c r="FW11" s="322"/>
      <c r="FX11" s="322"/>
      <c r="FY11" s="322"/>
      <c r="FZ11" s="322"/>
      <c r="GA11" s="322"/>
      <c r="GB11" s="322"/>
      <c r="GC11" s="322"/>
      <c r="GD11" s="322"/>
      <c r="GE11" s="322"/>
      <c r="GF11" s="322"/>
      <c r="GG11" s="322"/>
      <c r="GH11" s="322"/>
      <c r="GI11" s="322"/>
      <c r="GJ11" s="322"/>
      <c r="GK11" s="322"/>
      <c r="GL11" s="322"/>
      <c r="GM11" s="322"/>
      <c r="GN11" s="322"/>
      <c r="GO11" s="322"/>
      <c r="GP11" s="322"/>
      <c r="GQ11" s="322"/>
      <c r="GR11" s="322"/>
      <c r="GS11" s="322"/>
      <c r="GT11" s="322"/>
      <c r="GU11" s="322"/>
      <c r="GV11" s="322"/>
      <c r="GW11" s="322"/>
      <c r="GX11" s="322"/>
      <c r="GY11" s="322"/>
      <c r="GZ11" s="322"/>
      <c r="HA11" s="322"/>
      <c r="HB11" s="322"/>
      <c r="HC11" s="322"/>
      <c r="HD11" s="322"/>
      <c r="HE11" s="322"/>
      <c r="HF11" s="322"/>
      <c r="HG11" s="322"/>
      <c r="HH11" s="322"/>
      <c r="HI11" s="322"/>
      <c r="HJ11" s="322"/>
      <c r="HK11" s="322"/>
      <c r="HL11" s="322"/>
      <c r="HM11" s="322"/>
      <c r="HN11" s="322"/>
      <c r="HO11" s="322"/>
      <c r="HP11" s="322"/>
      <c r="HQ11" s="322"/>
      <c r="HR11" s="322"/>
      <c r="HS11" s="322"/>
      <c r="HT11" s="322"/>
      <c r="HU11" s="322"/>
      <c r="HV11" s="322"/>
      <c r="HW11" s="322"/>
      <c r="HX11" s="322"/>
      <c r="HY11" s="322"/>
      <c r="HZ11" s="322"/>
      <c r="IA11" s="322"/>
      <c r="IB11" s="322"/>
      <c r="IC11" s="322"/>
      <c r="ID11" s="322"/>
      <c r="IE11" s="322"/>
      <c r="IF11" s="322"/>
      <c r="IG11" s="322"/>
      <c r="IH11" s="322"/>
      <c r="II11" s="322"/>
      <c r="IJ11" s="322"/>
      <c r="IK11" s="322"/>
      <c r="IL11" s="322"/>
      <c r="IM11" s="322"/>
      <c r="IN11" s="322"/>
      <c r="IO11" s="322"/>
      <c r="IP11" s="322"/>
      <c r="IQ11" s="322"/>
      <c r="IR11" s="322"/>
      <c r="IS11" s="322"/>
      <c r="IT11" s="322"/>
      <c r="IU11" s="322"/>
      <c r="IV11" s="322"/>
      <c r="IW11" s="322"/>
      <c r="IX11" s="322"/>
      <c r="IY11" s="322"/>
    </row>
    <row r="12" spans="1:259" s="626" customFormat="1" ht="7.5" customHeight="1" x14ac:dyDescent="0.2">
      <c r="A12" s="322"/>
      <c r="B12" s="322"/>
      <c r="C12" s="320"/>
      <c r="D12" s="327"/>
      <c r="E12" s="327"/>
      <c r="F12" s="322"/>
      <c r="G12" s="322"/>
      <c r="H12" s="322"/>
      <c r="I12" s="322"/>
      <c r="J12" s="322"/>
      <c r="K12" s="322"/>
      <c r="L12" s="548"/>
      <c r="M12" s="756"/>
      <c r="N12" s="329"/>
      <c r="O12" s="329"/>
      <c r="P12" s="329"/>
      <c r="Q12" s="329"/>
      <c r="R12" s="329"/>
      <c r="S12" s="329"/>
      <c r="T12" s="320"/>
      <c r="U12" s="320"/>
      <c r="V12" s="320"/>
      <c r="W12" s="320"/>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2"/>
      <c r="BS12" s="322"/>
      <c r="BT12" s="322"/>
      <c r="BU12" s="322"/>
      <c r="BV12" s="322"/>
      <c r="BW12" s="322"/>
      <c r="BX12" s="322"/>
      <c r="BY12" s="322"/>
      <c r="BZ12" s="322"/>
      <c r="CA12" s="322"/>
      <c r="CB12" s="322"/>
      <c r="CC12" s="322"/>
      <c r="CD12" s="322"/>
      <c r="CE12" s="322"/>
      <c r="CF12" s="322"/>
      <c r="CG12" s="322"/>
      <c r="CH12" s="322"/>
      <c r="CI12" s="322"/>
      <c r="CJ12" s="322"/>
      <c r="CK12" s="322"/>
      <c r="CL12" s="322"/>
      <c r="CM12" s="322"/>
      <c r="CN12" s="322"/>
      <c r="CO12" s="322"/>
      <c r="CP12" s="322"/>
      <c r="CQ12" s="322"/>
      <c r="CR12" s="322"/>
      <c r="CS12" s="322"/>
      <c r="CT12" s="322"/>
      <c r="CU12" s="322"/>
      <c r="CV12" s="322"/>
      <c r="CW12" s="322"/>
      <c r="CX12" s="322"/>
      <c r="CY12" s="322"/>
      <c r="CZ12" s="322"/>
      <c r="DA12" s="322"/>
      <c r="DB12" s="322"/>
      <c r="DC12" s="322"/>
      <c r="DD12" s="322"/>
      <c r="DE12" s="322"/>
      <c r="DF12" s="322"/>
      <c r="DG12" s="322"/>
      <c r="DH12" s="322"/>
      <c r="DI12" s="322"/>
      <c r="DJ12" s="322"/>
      <c r="DK12" s="322"/>
      <c r="DL12" s="322"/>
      <c r="DM12" s="322"/>
      <c r="DN12" s="322"/>
      <c r="DO12" s="322"/>
      <c r="DP12" s="322"/>
      <c r="DQ12" s="322"/>
      <c r="DR12" s="322"/>
      <c r="DS12" s="322"/>
      <c r="DT12" s="322"/>
      <c r="DU12" s="322"/>
      <c r="DV12" s="322"/>
      <c r="DW12" s="322"/>
      <c r="DX12" s="322"/>
      <c r="DY12" s="322"/>
      <c r="DZ12" s="322"/>
      <c r="EA12" s="322"/>
      <c r="EB12" s="322"/>
      <c r="EC12" s="322"/>
      <c r="ED12" s="322"/>
      <c r="EE12" s="322"/>
      <c r="EF12" s="322"/>
      <c r="EG12" s="322"/>
      <c r="EH12" s="322"/>
      <c r="EI12" s="322"/>
      <c r="EJ12" s="322"/>
      <c r="EK12" s="322"/>
      <c r="EL12" s="322"/>
      <c r="EM12" s="322"/>
      <c r="EN12" s="322"/>
      <c r="EO12" s="322"/>
      <c r="EP12" s="322"/>
      <c r="EQ12" s="322"/>
      <c r="ER12" s="322"/>
      <c r="ES12" s="322"/>
      <c r="ET12" s="322"/>
      <c r="EU12" s="322"/>
      <c r="EV12" s="322"/>
      <c r="EW12" s="322"/>
      <c r="EX12" s="322"/>
      <c r="EY12" s="322"/>
      <c r="EZ12" s="322"/>
      <c r="FA12" s="322"/>
      <c r="FB12" s="322"/>
      <c r="FC12" s="322"/>
      <c r="FD12" s="322"/>
      <c r="FE12" s="322"/>
      <c r="FF12" s="322"/>
      <c r="FG12" s="322"/>
      <c r="FH12" s="322"/>
      <c r="FI12" s="322"/>
      <c r="FJ12" s="322"/>
      <c r="FK12" s="322"/>
      <c r="FL12" s="322"/>
      <c r="FM12" s="322"/>
      <c r="FN12" s="322"/>
      <c r="FO12" s="322"/>
      <c r="FP12" s="322"/>
      <c r="FQ12" s="322"/>
      <c r="FR12" s="322"/>
      <c r="FS12" s="322"/>
      <c r="FT12" s="322"/>
      <c r="FU12" s="322"/>
      <c r="FV12" s="322"/>
      <c r="FW12" s="322"/>
      <c r="FX12" s="322"/>
      <c r="FY12" s="322"/>
      <c r="FZ12" s="322"/>
      <c r="GA12" s="322"/>
      <c r="GB12" s="322"/>
      <c r="GC12" s="322"/>
      <c r="GD12" s="322"/>
      <c r="GE12" s="322"/>
      <c r="GF12" s="322"/>
      <c r="GG12" s="322"/>
      <c r="GH12" s="322"/>
      <c r="GI12" s="322"/>
      <c r="GJ12" s="322"/>
      <c r="GK12" s="322"/>
      <c r="GL12" s="322"/>
      <c r="GM12" s="322"/>
      <c r="GN12" s="322"/>
      <c r="GO12" s="322"/>
      <c r="GP12" s="322"/>
      <c r="GQ12" s="322"/>
      <c r="GR12" s="322"/>
      <c r="GS12" s="322"/>
      <c r="GT12" s="322"/>
      <c r="GU12" s="322"/>
      <c r="GV12" s="322"/>
      <c r="GW12" s="322"/>
      <c r="GX12" s="322"/>
      <c r="GY12" s="322"/>
      <c r="GZ12" s="322"/>
      <c r="HA12" s="322"/>
      <c r="HB12" s="322"/>
      <c r="HC12" s="322"/>
      <c r="HD12" s="322"/>
      <c r="HE12" s="322"/>
      <c r="HF12" s="322"/>
      <c r="HG12" s="322"/>
      <c r="HH12" s="322"/>
      <c r="HI12" s="322"/>
      <c r="HJ12" s="322"/>
      <c r="HK12" s="322"/>
      <c r="HL12" s="322"/>
      <c r="HM12" s="322"/>
      <c r="HN12" s="322"/>
      <c r="HO12" s="322"/>
      <c r="HP12" s="322"/>
      <c r="HQ12" s="322"/>
      <c r="HR12" s="322"/>
      <c r="HS12" s="322"/>
      <c r="HT12" s="322"/>
      <c r="HU12" s="322"/>
      <c r="HV12" s="322"/>
      <c r="HW12" s="322"/>
      <c r="HX12" s="322"/>
      <c r="HY12" s="322"/>
      <c r="HZ12" s="322"/>
      <c r="IA12" s="322"/>
      <c r="IB12" s="322"/>
      <c r="IC12" s="322"/>
      <c r="ID12" s="322"/>
      <c r="IE12" s="322"/>
      <c r="IF12" s="322"/>
      <c r="IG12" s="322"/>
      <c r="IH12" s="322"/>
      <c r="II12" s="322"/>
      <c r="IJ12" s="322"/>
      <c r="IK12" s="322"/>
      <c r="IL12" s="322"/>
      <c r="IM12" s="322"/>
      <c r="IN12" s="322"/>
      <c r="IO12" s="322"/>
      <c r="IP12" s="322"/>
      <c r="IQ12" s="322"/>
      <c r="IR12" s="322"/>
      <c r="IS12" s="322"/>
      <c r="IT12" s="322"/>
      <c r="IU12" s="322"/>
      <c r="IV12" s="322"/>
      <c r="IW12" s="322"/>
      <c r="IX12" s="322"/>
      <c r="IY12" s="322"/>
    </row>
    <row r="13" spans="1:259" s="631" customFormat="1" ht="18" customHeight="1" x14ac:dyDescent="0.2">
      <c r="A13" s="328"/>
      <c r="B13" s="757" t="s">
        <v>8</v>
      </c>
      <c r="C13" s="329"/>
      <c r="D13" s="759">
        <v>24309</v>
      </c>
      <c r="E13" s="1111">
        <v>358.31</v>
      </c>
      <c r="F13" s="758"/>
      <c r="G13" s="760">
        <v>34070</v>
      </c>
      <c r="H13" s="1111">
        <v>240.7</v>
      </c>
      <c r="I13" s="758"/>
      <c r="J13" s="760">
        <v>34070</v>
      </c>
      <c r="K13" s="1111">
        <v>593.78</v>
      </c>
      <c r="L13" s="329"/>
      <c r="M13" s="329">
        <f>_xlfn.RANK.EQ(K13,K$13:K$33,0)</f>
        <v>1</v>
      </c>
      <c r="N13" s="329">
        <v>1</v>
      </c>
      <c r="O13" s="329">
        <f>MATCH(N13,M$13:M$33,0)</f>
        <v>1</v>
      </c>
      <c r="P13" s="361" t="str">
        <f t="shared" ref="P13:P32" si="0">INDEX(B$13:B$33,O13,1)</f>
        <v>Andalucía</v>
      </c>
      <c r="Q13" s="1112">
        <f>INDEX(K$13:K$33,O13,1)</f>
        <v>593.78</v>
      </c>
      <c r="R13" s="329"/>
      <c r="S13" s="329"/>
      <c r="T13" s="329"/>
      <c r="U13" s="329"/>
      <c r="V13" s="573"/>
      <c r="W13" s="329"/>
      <c r="X13" s="328"/>
      <c r="Y13" s="328"/>
      <c r="Z13" s="328"/>
      <c r="AA13" s="328"/>
      <c r="AB13" s="328"/>
      <c r="AC13" s="328"/>
      <c r="AD13" s="328"/>
      <c r="AE13" s="328"/>
      <c r="AF13" s="328"/>
      <c r="AG13" s="328"/>
      <c r="AH13" s="328"/>
      <c r="AI13" s="328"/>
      <c r="AJ13" s="328"/>
      <c r="AK13" s="328"/>
      <c r="AL13" s="328"/>
      <c r="AM13" s="328"/>
      <c r="AN13" s="328"/>
      <c r="AO13" s="328"/>
      <c r="AP13" s="328"/>
      <c r="AQ13" s="328"/>
      <c r="AR13" s="328"/>
      <c r="AS13" s="328"/>
      <c r="AT13" s="328"/>
      <c r="AU13" s="328"/>
      <c r="AV13" s="328"/>
      <c r="AW13" s="328"/>
      <c r="AX13" s="328"/>
      <c r="AY13" s="328"/>
      <c r="AZ13" s="328"/>
      <c r="BA13" s="328"/>
      <c r="BB13" s="328"/>
      <c r="BC13" s="328"/>
      <c r="BD13" s="328"/>
      <c r="BE13" s="328"/>
      <c r="BF13" s="328"/>
      <c r="BG13" s="328"/>
      <c r="BH13" s="328"/>
      <c r="BI13" s="328"/>
      <c r="BJ13" s="328"/>
      <c r="BK13" s="328"/>
      <c r="BL13" s="328"/>
      <c r="BM13" s="328"/>
      <c r="BN13" s="328"/>
      <c r="BO13" s="328"/>
      <c r="BP13" s="328"/>
      <c r="BQ13" s="328"/>
      <c r="BR13" s="328"/>
      <c r="BS13" s="328"/>
      <c r="BT13" s="328"/>
      <c r="BU13" s="328"/>
      <c r="BV13" s="328"/>
      <c r="BW13" s="328"/>
      <c r="BX13" s="328"/>
      <c r="BY13" s="328"/>
      <c r="BZ13" s="328"/>
      <c r="CA13" s="328"/>
      <c r="CB13" s="328"/>
      <c r="CC13" s="328"/>
      <c r="CD13" s="328"/>
      <c r="CE13" s="328"/>
      <c r="CF13" s="328"/>
      <c r="CG13" s="328"/>
      <c r="CH13" s="328"/>
      <c r="CI13" s="328"/>
      <c r="CJ13" s="328"/>
      <c r="CK13" s="328"/>
      <c r="CL13" s="328"/>
      <c r="CM13" s="328"/>
      <c r="CN13" s="328"/>
      <c r="CO13" s="328"/>
      <c r="CP13" s="328"/>
      <c r="CQ13" s="328"/>
      <c r="CR13" s="328"/>
      <c r="CS13" s="328"/>
      <c r="CT13" s="328"/>
      <c r="CU13" s="328"/>
      <c r="CV13" s="328"/>
      <c r="CW13" s="328"/>
      <c r="CX13" s="328"/>
      <c r="CY13" s="328"/>
      <c r="CZ13" s="328"/>
      <c r="DA13" s="328"/>
      <c r="DB13" s="328"/>
      <c r="DC13" s="328"/>
      <c r="DD13" s="328"/>
      <c r="DE13" s="328"/>
      <c r="DF13" s="328"/>
      <c r="DG13" s="328"/>
      <c r="DH13" s="328"/>
      <c r="DI13" s="328"/>
      <c r="DJ13" s="328"/>
      <c r="DK13" s="328"/>
      <c r="DL13" s="328"/>
      <c r="DM13" s="328"/>
      <c r="DN13" s="328"/>
      <c r="DO13" s="328"/>
      <c r="DP13" s="328"/>
      <c r="DQ13" s="328"/>
      <c r="DR13" s="328"/>
      <c r="DS13" s="328"/>
      <c r="DT13" s="328"/>
      <c r="DU13" s="328"/>
      <c r="DV13" s="328"/>
      <c r="DW13" s="328"/>
      <c r="DX13" s="328"/>
      <c r="DY13" s="328"/>
      <c r="DZ13" s="328"/>
      <c r="EA13" s="328"/>
      <c r="EB13" s="328"/>
      <c r="EC13" s="328"/>
      <c r="ED13" s="328"/>
      <c r="EE13" s="328"/>
      <c r="EF13" s="328"/>
      <c r="EG13" s="328"/>
      <c r="EH13" s="328"/>
      <c r="EI13" s="328"/>
      <c r="EJ13" s="328"/>
      <c r="EK13" s="328"/>
      <c r="EL13" s="328"/>
      <c r="EM13" s="328"/>
      <c r="EN13" s="328"/>
      <c r="EO13" s="328"/>
      <c r="EP13" s="328"/>
      <c r="EQ13" s="328"/>
      <c r="ER13" s="328"/>
      <c r="ES13" s="328"/>
      <c r="ET13" s="328"/>
      <c r="EU13" s="328"/>
      <c r="EV13" s="328"/>
      <c r="EW13" s="328"/>
      <c r="EX13" s="328"/>
      <c r="EY13" s="328"/>
      <c r="EZ13" s="328"/>
      <c r="FA13" s="328"/>
      <c r="FB13" s="328"/>
      <c r="FC13" s="328"/>
      <c r="FD13" s="328"/>
      <c r="FE13" s="328"/>
      <c r="FF13" s="328"/>
      <c r="FG13" s="328"/>
      <c r="FH13" s="328"/>
      <c r="FI13" s="328"/>
      <c r="FJ13" s="328"/>
      <c r="FK13" s="328"/>
      <c r="FL13" s="328"/>
      <c r="FM13" s="328"/>
      <c r="FN13" s="328"/>
      <c r="FO13" s="328"/>
      <c r="FP13" s="328"/>
      <c r="FQ13" s="328"/>
      <c r="FR13" s="328"/>
      <c r="FS13" s="328"/>
      <c r="FT13" s="328"/>
      <c r="FU13" s="328"/>
      <c r="FV13" s="328"/>
      <c r="FW13" s="328"/>
      <c r="FX13" s="328"/>
      <c r="FY13" s="328"/>
      <c r="FZ13" s="328"/>
      <c r="GA13" s="328"/>
      <c r="GB13" s="328"/>
      <c r="GC13" s="328"/>
      <c r="GD13" s="328"/>
      <c r="GE13" s="328"/>
      <c r="GF13" s="328"/>
      <c r="GG13" s="328"/>
      <c r="GH13" s="328"/>
      <c r="GI13" s="328"/>
      <c r="GJ13" s="328"/>
      <c r="GK13" s="328"/>
      <c r="GL13" s="328"/>
      <c r="GM13" s="328"/>
      <c r="GN13" s="328"/>
      <c r="GO13" s="328"/>
      <c r="GP13" s="328"/>
      <c r="GQ13" s="328"/>
      <c r="GR13" s="328"/>
      <c r="GS13" s="328"/>
      <c r="GT13" s="328"/>
      <c r="GU13" s="328"/>
      <c r="GV13" s="328"/>
      <c r="GW13" s="328"/>
      <c r="GX13" s="328"/>
      <c r="GY13" s="328"/>
      <c r="GZ13" s="328"/>
      <c r="HA13" s="328"/>
      <c r="HB13" s="328"/>
      <c r="HC13" s="328"/>
      <c r="HD13" s="328"/>
      <c r="HE13" s="328"/>
      <c r="HF13" s="328"/>
      <c r="HG13" s="328"/>
      <c r="HH13" s="328"/>
      <c r="HI13" s="328"/>
      <c r="HJ13" s="328"/>
      <c r="HK13" s="328"/>
      <c r="HL13" s="328"/>
      <c r="HM13" s="328"/>
      <c r="HN13" s="328"/>
      <c r="HO13" s="328"/>
      <c r="HP13" s="328"/>
      <c r="HQ13" s="328"/>
      <c r="HR13" s="328"/>
      <c r="HS13" s="328"/>
      <c r="HT13" s="328"/>
      <c r="HU13" s="328"/>
      <c r="HV13" s="328"/>
      <c r="HW13" s="328"/>
      <c r="HX13" s="328"/>
      <c r="HY13" s="328"/>
      <c r="HZ13" s="328"/>
      <c r="IA13" s="328"/>
      <c r="IB13" s="328"/>
      <c r="IC13" s="328"/>
      <c r="ID13" s="328"/>
      <c r="IE13" s="328"/>
      <c r="IF13" s="328"/>
      <c r="IG13" s="328"/>
      <c r="IH13" s="328"/>
      <c r="II13" s="328"/>
      <c r="IJ13" s="328"/>
      <c r="IK13" s="328"/>
      <c r="IL13" s="328"/>
      <c r="IM13" s="328"/>
      <c r="IN13" s="328"/>
      <c r="IO13" s="328"/>
      <c r="IP13" s="328"/>
      <c r="IQ13" s="328"/>
      <c r="IR13" s="328"/>
      <c r="IS13" s="328"/>
      <c r="IT13" s="328"/>
      <c r="IU13" s="328"/>
      <c r="IV13" s="328"/>
      <c r="IW13" s="328"/>
      <c r="IX13" s="328"/>
      <c r="IY13" s="328"/>
    </row>
    <row r="14" spans="1:259" s="633" customFormat="1" ht="18" customHeight="1" x14ac:dyDescent="0.2">
      <c r="A14" s="331"/>
      <c r="B14" s="765" t="s">
        <v>7</v>
      </c>
      <c r="C14" s="329"/>
      <c r="D14" s="766">
        <v>7917</v>
      </c>
      <c r="E14" s="1111">
        <v>155.94</v>
      </c>
      <c r="F14" s="758"/>
      <c r="G14" s="767">
        <v>7289</v>
      </c>
      <c r="H14" s="1111">
        <v>53.15</v>
      </c>
      <c r="I14" s="758"/>
      <c r="J14" s="767">
        <v>7289</v>
      </c>
      <c r="K14" s="1111">
        <v>210.21</v>
      </c>
      <c r="L14" s="329"/>
      <c r="M14" s="329">
        <f t="shared" ref="M14:M33" si="1">_xlfn.RANK.EQ(K14,K$13:K$33,0)</f>
        <v>13</v>
      </c>
      <c r="N14" s="329">
        <v>2</v>
      </c>
      <c r="O14" s="329">
        <f t="shared" ref="O14:O32" si="2">MATCH(N14,M$13:M$33,0)</f>
        <v>5</v>
      </c>
      <c r="P14" s="361" t="str">
        <f t="shared" si="0"/>
        <v>Canarias</v>
      </c>
      <c r="Q14" s="1112">
        <f t="shared" ref="Q14:Q32" si="3">INDEX(K$13:K$33,O14,1)</f>
        <v>585.08000000000004</v>
      </c>
      <c r="R14" s="329"/>
      <c r="S14" s="329"/>
      <c r="T14" s="329"/>
      <c r="U14" s="329"/>
      <c r="V14" s="329"/>
      <c r="W14" s="329"/>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row>
    <row r="15" spans="1:259" s="633" customFormat="1" ht="18" customHeight="1" x14ac:dyDescent="0.2">
      <c r="A15" s="331"/>
      <c r="B15" s="765" t="s">
        <v>37</v>
      </c>
      <c r="C15" s="329"/>
      <c r="D15" s="766">
        <v>4951</v>
      </c>
      <c r="E15" s="1111">
        <v>262.77</v>
      </c>
      <c r="F15" s="758"/>
      <c r="G15" s="767">
        <v>6110</v>
      </c>
      <c r="H15" s="1111">
        <v>82.05</v>
      </c>
      <c r="I15" s="758"/>
      <c r="J15" s="767">
        <v>6110</v>
      </c>
      <c r="K15" s="1111">
        <v>319.42</v>
      </c>
      <c r="L15" s="329"/>
      <c r="M15" s="329">
        <f t="shared" si="1"/>
        <v>6</v>
      </c>
      <c r="N15" s="329">
        <v>3</v>
      </c>
      <c r="O15" s="329">
        <f>MATCH(N15,M$13:M$33,0)</f>
        <v>14</v>
      </c>
      <c r="P15" s="361" t="str">
        <f t="shared" si="0"/>
        <v>Murcia, Región de</v>
      </c>
      <c r="Q15" s="1112">
        <f t="shared" si="3"/>
        <v>513.53</v>
      </c>
      <c r="R15" s="329"/>
      <c r="S15" s="329"/>
      <c r="T15" s="329"/>
      <c r="U15" s="329"/>
      <c r="V15" s="329"/>
      <c r="W15" s="329"/>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row>
    <row r="16" spans="1:259" s="633" customFormat="1" ht="18" customHeight="1" x14ac:dyDescent="0.2">
      <c r="A16" s="331"/>
      <c r="B16" s="765" t="s">
        <v>38</v>
      </c>
      <c r="C16" s="329"/>
      <c r="D16" s="766">
        <v>8877</v>
      </c>
      <c r="E16" s="1111">
        <v>120.48</v>
      </c>
      <c r="F16" s="758"/>
      <c r="G16" s="767">
        <v>6588</v>
      </c>
      <c r="H16" s="1111">
        <v>126.92</v>
      </c>
      <c r="I16" s="758"/>
      <c r="J16" s="767">
        <v>6588</v>
      </c>
      <c r="K16" s="1111">
        <v>247.53</v>
      </c>
      <c r="L16" s="329"/>
      <c r="M16" s="329">
        <f t="shared" si="1"/>
        <v>12</v>
      </c>
      <c r="N16" s="329">
        <v>4</v>
      </c>
      <c r="O16" s="329">
        <f t="shared" si="2"/>
        <v>12</v>
      </c>
      <c r="P16" s="361" t="str">
        <f t="shared" si="0"/>
        <v>Galicia</v>
      </c>
      <c r="Q16" s="1112">
        <f t="shared" si="3"/>
        <v>384.89</v>
      </c>
      <c r="R16" s="329"/>
      <c r="S16" s="329"/>
      <c r="T16" s="329"/>
      <c r="U16" s="329"/>
      <c r="V16" s="329"/>
      <c r="W16" s="329"/>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row>
    <row r="17" spans="1:259" s="633" customFormat="1" ht="18" customHeight="1" x14ac:dyDescent="0.2">
      <c r="A17" s="331"/>
      <c r="B17" s="765" t="s">
        <v>6</v>
      </c>
      <c r="C17" s="329"/>
      <c r="D17" s="766">
        <v>10899</v>
      </c>
      <c r="E17" s="1113">
        <v>391.42</v>
      </c>
      <c r="F17" s="758"/>
      <c r="G17" s="767">
        <v>7895</v>
      </c>
      <c r="H17" s="1111">
        <v>177.19</v>
      </c>
      <c r="I17" s="758"/>
      <c r="J17" s="767">
        <v>7895</v>
      </c>
      <c r="K17" s="1111">
        <v>585.08000000000004</v>
      </c>
      <c r="L17" s="329"/>
      <c r="M17" s="329">
        <f t="shared" si="1"/>
        <v>2</v>
      </c>
      <c r="N17" s="329">
        <v>5</v>
      </c>
      <c r="O17" s="329">
        <f t="shared" si="2"/>
        <v>21</v>
      </c>
      <c r="P17" s="361" t="str">
        <f t="shared" si="0"/>
        <v>TOTAL</v>
      </c>
      <c r="Q17" s="1112">
        <f t="shared" si="3"/>
        <v>331.39</v>
      </c>
      <c r="R17" s="329"/>
      <c r="S17" s="329"/>
      <c r="T17" s="329"/>
      <c r="U17" s="329"/>
      <c r="V17" s="329"/>
      <c r="W17" s="329"/>
      <c r="X17" s="331"/>
      <c r="Y17" s="331"/>
      <c r="Z17" s="331"/>
      <c r="AA17" s="331"/>
      <c r="AB17" s="331"/>
      <c r="AC17" s="331"/>
      <c r="AD17" s="331"/>
      <c r="AE17" s="331"/>
      <c r="AF17" s="331"/>
      <c r="AG17" s="331"/>
      <c r="AH17" s="331"/>
      <c r="AI17" s="331"/>
      <c r="AJ17" s="331"/>
      <c r="AK17" s="331"/>
      <c r="AL17" s="331"/>
      <c r="AM17" s="331"/>
      <c r="AN17" s="331"/>
      <c r="AO17" s="331"/>
      <c r="AP17" s="331"/>
      <c r="AQ17" s="331"/>
      <c r="AR17" s="331"/>
      <c r="AS17" s="331"/>
      <c r="AT17" s="331"/>
      <c r="AU17" s="331"/>
      <c r="AV17" s="331"/>
      <c r="AW17" s="331"/>
      <c r="AX17" s="331"/>
      <c r="AY17" s="331"/>
      <c r="AZ17" s="331"/>
      <c r="BA17" s="331"/>
      <c r="BB17" s="331"/>
      <c r="BC17" s="331"/>
      <c r="BD17" s="331"/>
      <c r="BE17" s="331"/>
      <c r="BF17" s="331"/>
      <c r="BG17" s="331"/>
      <c r="BH17" s="331"/>
      <c r="BI17" s="331"/>
      <c r="BJ17" s="331"/>
      <c r="BK17" s="331"/>
      <c r="BL17" s="331"/>
      <c r="BM17" s="331"/>
      <c r="BN17" s="331"/>
      <c r="BO17" s="331"/>
      <c r="BP17" s="331"/>
      <c r="BQ17" s="331"/>
      <c r="BR17" s="331"/>
      <c r="BS17" s="331"/>
      <c r="BT17" s="331"/>
      <c r="BU17" s="331"/>
      <c r="BV17" s="331"/>
      <c r="BW17" s="331"/>
      <c r="BX17" s="331"/>
      <c r="BY17" s="331"/>
      <c r="BZ17" s="331"/>
      <c r="CA17" s="331"/>
      <c r="CB17" s="331"/>
      <c r="CC17" s="331"/>
      <c r="CD17" s="331"/>
      <c r="CE17" s="331"/>
      <c r="CF17" s="331"/>
      <c r="CG17" s="331"/>
      <c r="CH17" s="331"/>
      <c r="CI17" s="331"/>
      <c r="CJ17" s="331"/>
      <c r="CK17" s="331"/>
      <c r="CL17" s="331"/>
      <c r="CM17" s="331"/>
      <c r="CN17" s="331"/>
      <c r="CO17" s="331"/>
      <c r="CP17" s="331"/>
      <c r="CQ17" s="331"/>
      <c r="CR17" s="331"/>
      <c r="CS17" s="331"/>
      <c r="CT17" s="331"/>
      <c r="CU17" s="331"/>
      <c r="CV17" s="331"/>
      <c r="CW17" s="331"/>
      <c r="CX17" s="331"/>
      <c r="CY17" s="331"/>
      <c r="CZ17" s="331"/>
      <c r="DA17" s="331"/>
      <c r="DB17" s="331"/>
      <c r="DC17" s="331"/>
      <c r="DD17" s="331"/>
      <c r="DE17" s="331"/>
      <c r="DF17" s="331"/>
      <c r="DG17" s="331"/>
      <c r="DH17" s="331"/>
      <c r="DI17" s="331"/>
      <c r="DJ17" s="331"/>
      <c r="DK17" s="331"/>
      <c r="DL17" s="331"/>
      <c r="DM17" s="331"/>
      <c r="DN17" s="331"/>
      <c r="DO17" s="331"/>
      <c r="DP17" s="331"/>
      <c r="DQ17" s="331"/>
      <c r="DR17" s="331"/>
      <c r="DS17" s="331"/>
      <c r="DT17" s="331"/>
      <c r="DU17" s="331"/>
      <c r="DV17" s="331"/>
      <c r="DW17" s="331"/>
      <c r="DX17" s="331"/>
      <c r="DY17" s="331"/>
      <c r="DZ17" s="331"/>
      <c r="EA17" s="331"/>
      <c r="EB17" s="331"/>
      <c r="EC17" s="331"/>
      <c r="ED17" s="331"/>
      <c r="EE17" s="331"/>
      <c r="EF17" s="331"/>
      <c r="EG17" s="331"/>
      <c r="EH17" s="331"/>
      <c r="EI17" s="331"/>
      <c r="EJ17" s="331"/>
      <c r="EK17" s="331"/>
      <c r="EL17" s="331"/>
      <c r="EM17" s="331"/>
      <c r="EN17" s="331"/>
      <c r="EO17" s="331"/>
      <c r="EP17" s="331"/>
      <c r="EQ17" s="331"/>
      <c r="ER17" s="331"/>
      <c r="ES17" s="331"/>
      <c r="ET17" s="331"/>
      <c r="EU17" s="331"/>
      <c r="EV17" s="331"/>
      <c r="EW17" s="331"/>
      <c r="EX17" s="331"/>
      <c r="EY17" s="331"/>
      <c r="EZ17" s="331"/>
      <c r="FA17" s="331"/>
      <c r="FB17" s="331"/>
      <c r="FC17" s="331"/>
      <c r="FD17" s="331"/>
      <c r="FE17" s="331"/>
      <c r="FF17" s="331"/>
      <c r="FG17" s="331"/>
      <c r="FH17" s="331"/>
      <c r="FI17" s="331"/>
      <c r="FJ17" s="331"/>
      <c r="FK17" s="331"/>
      <c r="FL17" s="331"/>
      <c r="FM17" s="331"/>
      <c r="FN17" s="331"/>
      <c r="FO17" s="331"/>
      <c r="FP17" s="331"/>
      <c r="FQ17" s="331"/>
      <c r="FR17" s="331"/>
      <c r="FS17" s="331"/>
      <c r="FT17" s="331"/>
      <c r="FU17" s="331"/>
      <c r="FV17" s="331"/>
      <c r="FW17" s="331"/>
      <c r="FX17" s="331"/>
      <c r="FY17" s="331"/>
      <c r="FZ17" s="331"/>
      <c r="GA17" s="331"/>
      <c r="GB17" s="331"/>
      <c r="GC17" s="331"/>
      <c r="GD17" s="331"/>
      <c r="GE17" s="331"/>
      <c r="GF17" s="331"/>
      <c r="GG17" s="331"/>
      <c r="GH17" s="331"/>
      <c r="GI17" s="331"/>
      <c r="GJ17" s="331"/>
      <c r="GK17" s="331"/>
      <c r="GL17" s="331"/>
      <c r="GM17" s="331"/>
      <c r="GN17" s="331"/>
      <c r="GO17" s="331"/>
      <c r="GP17" s="331"/>
      <c r="GQ17" s="331"/>
      <c r="GR17" s="331"/>
      <c r="GS17" s="331"/>
      <c r="GT17" s="331"/>
      <c r="GU17" s="331"/>
      <c r="GV17" s="331"/>
      <c r="GW17" s="331"/>
      <c r="GX17" s="331"/>
      <c r="GY17" s="331"/>
      <c r="GZ17" s="331"/>
      <c r="HA17" s="331"/>
      <c r="HB17" s="331"/>
      <c r="HC17" s="331"/>
      <c r="HD17" s="331"/>
      <c r="HE17" s="331"/>
      <c r="HF17" s="331"/>
      <c r="HG17" s="331"/>
      <c r="HH17" s="331"/>
      <c r="HI17" s="331"/>
      <c r="HJ17" s="331"/>
      <c r="HK17" s="331"/>
      <c r="HL17" s="331"/>
      <c r="HM17" s="331"/>
      <c r="HN17" s="331"/>
      <c r="HO17" s="331"/>
      <c r="HP17" s="331"/>
      <c r="HQ17" s="331"/>
      <c r="HR17" s="331"/>
      <c r="HS17" s="331"/>
      <c r="HT17" s="331"/>
      <c r="HU17" s="331"/>
      <c r="HV17" s="331"/>
      <c r="HW17" s="331"/>
      <c r="HX17" s="331"/>
      <c r="HY17" s="331"/>
      <c r="HZ17" s="331"/>
      <c r="IA17" s="331"/>
      <c r="IB17" s="331"/>
      <c r="IC17" s="331"/>
      <c r="ID17" s="331"/>
      <c r="IE17" s="331"/>
      <c r="IF17" s="331"/>
      <c r="IG17" s="331"/>
      <c r="IH17" s="331"/>
      <c r="II17" s="331"/>
      <c r="IJ17" s="331"/>
      <c r="IK17" s="331"/>
      <c r="IL17" s="331"/>
      <c r="IM17" s="331"/>
      <c r="IN17" s="331"/>
      <c r="IO17" s="331"/>
      <c r="IP17" s="331"/>
      <c r="IQ17" s="331"/>
      <c r="IR17" s="331"/>
      <c r="IS17" s="331"/>
      <c r="IT17" s="331"/>
      <c r="IU17" s="331"/>
      <c r="IV17" s="331"/>
      <c r="IW17" s="331"/>
      <c r="IX17" s="331"/>
      <c r="IY17" s="331"/>
    </row>
    <row r="18" spans="1:259" s="633" customFormat="1" ht="18" customHeight="1" x14ac:dyDescent="0.2">
      <c r="A18" s="331"/>
      <c r="B18" s="765" t="s">
        <v>5</v>
      </c>
      <c r="C18" s="329"/>
      <c r="D18" s="770">
        <v>3255</v>
      </c>
      <c r="E18" s="1113">
        <v>151.22999999999999</v>
      </c>
      <c r="F18" s="758"/>
      <c r="G18" s="771">
        <v>2015</v>
      </c>
      <c r="H18" s="1111">
        <v>66.430000000000007</v>
      </c>
      <c r="I18" s="758"/>
      <c r="J18" s="771">
        <v>2015</v>
      </c>
      <c r="K18" s="1111">
        <v>210.08</v>
      </c>
      <c r="L18" s="329"/>
      <c r="M18" s="329">
        <f t="shared" si="1"/>
        <v>14</v>
      </c>
      <c r="N18" s="329">
        <v>6</v>
      </c>
      <c r="O18" s="329">
        <f t="shared" si="2"/>
        <v>3</v>
      </c>
      <c r="P18" s="361" t="str">
        <f t="shared" si="0"/>
        <v>Asturias, Principado de</v>
      </c>
      <c r="Q18" s="1114">
        <f t="shared" si="3"/>
        <v>319.42</v>
      </c>
      <c r="R18" s="329"/>
      <c r="S18" s="329"/>
      <c r="T18" s="329"/>
      <c r="U18" s="329"/>
      <c r="V18" s="329"/>
      <c r="W18" s="329"/>
      <c r="X18" s="331"/>
      <c r="Y18" s="331"/>
      <c r="Z18" s="331"/>
      <c r="AA18" s="331"/>
      <c r="AB18" s="331"/>
      <c r="AC18" s="331"/>
      <c r="AD18" s="331"/>
      <c r="AE18" s="331"/>
      <c r="AF18" s="331"/>
      <c r="AG18" s="331"/>
      <c r="AH18" s="331"/>
      <c r="AI18" s="331"/>
      <c r="AJ18" s="331"/>
      <c r="AK18" s="331"/>
      <c r="AL18" s="331"/>
      <c r="AM18" s="331"/>
      <c r="AN18" s="331"/>
      <c r="AO18" s="331"/>
      <c r="AP18" s="331"/>
      <c r="AQ18" s="331"/>
      <c r="AR18" s="331"/>
      <c r="AS18" s="331"/>
      <c r="AT18" s="331"/>
      <c r="AU18" s="331"/>
      <c r="AV18" s="331"/>
      <c r="AW18" s="331"/>
      <c r="AX18" s="331"/>
      <c r="AY18" s="331"/>
      <c r="AZ18" s="331"/>
      <c r="BA18" s="331"/>
      <c r="BB18" s="331"/>
      <c r="BC18" s="331"/>
      <c r="BD18" s="331"/>
      <c r="BE18" s="331"/>
      <c r="BF18" s="331"/>
      <c r="BG18" s="331"/>
      <c r="BH18" s="331"/>
      <c r="BI18" s="331"/>
      <c r="BJ18" s="331"/>
      <c r="BK18" s="331"/>
      <c r="BL18" s="331"/>
      <c r="BM18" s="331"/>
      <c r="BN18" s="331"/>
      <c r="BO18" s="331"/>
      <c r="BP18" s="331"/>
      <c r="BQ18" s="331"/>
      <c r="BR18" s="331"/>
      <c r="BS18" s="331"/>
      <c r="BT18" s="331"/>
      <c r="BU18" s="331"/>
      <c r="BV18" s="331"/>
      <c r="BW18" s="331"/>
      <c r="BX18" s="331"/>
      <c r="BY18" s="331"/>
      <c r="BZ18" s="331"/>
      <c r="CA18" s="331"/>
      <c r="CB18" s="331"/>
      <c r="CC18" s="331"/>
      <c r="CD18" s="331"/>
      <c r="CE18" s="331"/>
      <c r="CF18" s="331"/>
      <c r="CG18" s="331"/>
      <c r="CH18" s="331"/>
      <c r="CI18" s="331"/>
      <c r="CJ18" s="331"/>
      <c r="CK18" s="331"/>
      <c r="CL18" s="331"/>
      <c r="CM18" s="331"/>
      <c r="CN18" s="331"/>
      <c r="CO18" s="331"/>
      <c r="CP18" s="331"/>
      <c r="CQ18" s="331"/>
      <c r="CR18" s="331"/>
      <c r="CS18" s="331"/>
      <c r="CT18" s="331"/>
      <c r="CU18" s="331"/>
      <c r="CV18" s="331"/>
      <c r="CW18" s="331"/>
      <c r="CX18" s="331"/>
      <c r="CY18" s="331"/>
      <c r="CZ18" s="331"/>
      <c r="DA18" s="331"/>
      <c r="DB18" s="331"/>
      <c r="DC18" s="331"/>
      <c r="DD18" s="331"/>
      <c r="DE18" s="331"/>
      <c r="DF18" s="331"/>
      <c r="DG18" s="331"/>
      <c r="DH18" s="331"/>
      <c r="DI18" s="331"/>
      <c r="DJ18" s="331"/>
      <c r="DK18" s="331"/>
      <c r="DL18" s="331"/>
      <c r="DM18" s="331"/>
      <c r="DN18" s="331"/>
      <c r="DO18" s="331"/>
      <c r="DP18" s="331"/>
      <c r="DQ18" s="331"/>
      <c r="DR18" s="331"/>
      <c r="DS18" s="331"/>
      <c r="DT18" s="331"/>
      <c r="DU18" s="331"/>
      <c r="DV18" s="331"/>
      <c r="DW18" s="331"/>
      <c r="DX18" s="331"/>
      <c r="DY18" s="331"/>
      <c r="DZ18" s="331"/>
      <c r="EA18" s="331"/>
      <c r="EB18" s="331"/>
      <c r="EC18" s="331"/>
      <c r="ED18" s="331"/>
      <c r="EE18" s="331"/>
      <c r="EF18" s="331"/>
      <c r="EG18" s="331"/>
      <c r="EH18" s="331"/>
      <c r="EI18" s="331"/>
      <c r="EJ18" s="331"/>
      <c r="EK18" s="331"/>
      <c r="EL18" s="331"/>
      <c r="EM18" s="331"/>
      <c r="EN18" s="331"/>
      <c r="EO18" s="331"/>
      <c r="EP18" s="331"/>
      <c r="EQ18" s="331"/>
      <c r="ER18" s="331"/>
      <c r="ES18" s="331"/>
      <c r="ET18" s="331"/>
      <c r="EU18" s="331"/>
      <c r="EV18" s="331"/>
      <c r="EW18" s="331"/>
      <c r="EX18" s="331"/>
      <c r="EY18" s="331"/>
      <c r="EZ18" s="331"/>
      <c r="FA18" s="331"/>
      <c r="FB18" s="331"/>
      <c r="FC18" s="331"/>
      <c r="FD18" s="331"/>
      <c r="FE18" s="331"/>
      <c r="FF18" s="331"/>
      <c r="FG18" s="331"/>
      <c r="FH18" s="331"/>
      <c r="FI18" s="331"/>
      <c r="FJ18" s="331"/>
      <c r="FK18" s="331"/>
      <c r="FL18" s="331"/>
      <c r="FM18" s="331"/>
      <c r="FN18" s="331"/>
      <c r="FO18" s="331"/>
      <c r="FP18" s="331"/>
      <c r="FQ18" s="331"/>
      <c r="FR18" s="331"/>
      <c r="FS18" s="331"/>
      <c r="FT18" s="331"/>
      <c r="FU18" s="331"/>
      <c r="FV18" s="331"/>
      <c r="FW18" s="331"/>
      <c r="FX18" s="331"/>
      <c r="FY18" s="331"/>
      <c r="FZ18" s="331"/>
      <c r="GA18" s="331"/>
      <c r="GB18" s="331"/>
      <c r="GC18" s="331"/>
      <c r="GD18" s="331"/>
      <c r="GE18" s="331"/>
      <c r="GF18" s="331"/>
      <c r="GG18" s="331"/>
      <c r="GH18" s="331"/>
      <c r="GI18" s="331"/>
      <c r="GJ18" s="331"/>
      <c r="GK18" s="331"/>
      <c r="GL18" s="331"/>
      <c r="GM18" s="331"/>
      <c r="GN18" s="331"/>
      <c r="GO18" s="331"/>
      <c r="GP18" s="331"/>
      <c r="GQ18" s="331"/>
      <c r="GR18" s="331"/>
      <c r="GS18" s="331"/>
      <c r="GT18" s="331"/>
      <c r="GU18" s="331"/>
      <c r="GV18" s="331"/>
      <c r="GW18" s="331"/>
      <c r="GX18" s="331"/>
      <c r="GY18" s="331"/>
      <c r="GZ18" s="331"/>
      <c r="HA18" s="331"/>
      <c r="HB18" s="331"/>
      <c r="HC18" s="331"/>
      <c r="HD18" s="331"/>
      <c r="HE18" s="331"/>
      <c r="HF18" s="331"/>
      <c r="HG18" s="331"/>
      <c r="HH18" s="331"/>
      <c r="HI18" s="331"/>
      <c r="HJ18" s="331"/>
      <c r="HK18" s="331"/>
      <c r="HL18" s="331"/>
      <c r="HM18" s="331"/>
      <c r="HN18" s="331"/>
      <c r="HO18" s="331"/>
      <c r="HP18" s="331"/>
      <c r="HQ18" s="331"/>
      <c r="HR18" s="331"/>
      <c r="HS18" s="331"/>
      <c r="HT18" s="331"/>
      <c r="HU18" s="331"/>
      <c r="HV18" s="331"/>
      <c r="HW18" s="331"/>
      <c r="HX18" s="331"/>
      <c r="HY18" s="331"/>
      <c r="HZ18" s="331"/>
      <c r="IA18" s="331"/>
      <c r="IB18" s="331"/>
      <c r="IC18" s="331"/>
      <c r="ID18" s="331"/>
      <c r="IE18" s="331"/>
      <c r="IF18" s="331"/>
      <c r="IG18" s="331"/>
      <c r="IH18" s="331"/>
      <c r="II18" s="331"/>
      <c r="IJ18" s="331"/>
      <c r="IK18" s="331"/>
      <c r="IL18" s="331"/>
      <c r="IM18" s="331"/>
      <c r="IN18" s="331"/>
      <c r="IO18" s="331"/>
      <c r="IP18" s="331"/>
      <c r="IQ18" s="331"/>
      <c r="IR18" s="331"/>
      <c r="IS18" s="331"/>
      <c r="IT18" s="331"/>
      <c r="IU18" s="331"/>
      <c r="IV18" s="331"/>
      <c r="IW18" s="331"/>
      <c r="IX18" s="331"/>
      <c r="IY18" s="331"/>
    </row>
    <row r="19" spans="1:259" s="744" customFormat="1" ht="18" customHeight="1" x14ac:dyDescent="0.2">
      <c r="A19" s="450"/>
      <c r="B19" s="773" t="s">
        <v>162</v>
      </c>
      <c r="C19" s="329"/>
      <c r="D19" s="766">
        <v>24005</v>
      </c>
      <c r="E19" s="1113">
        <v>119.06</v>
      </c>
      <c r="F19" s="758"/>
      <c r="G19" s="774">
        <v>17088</v>
      </c>
      <c r="H19" s="1111">
        <v>0.12</v>
      </c>
      <c r="I19" s="758"/>
      <c r="J19" s="774">
        <v>17088</v>
      </c>
      <c r="K19" s="1111">
        <v>127.04</v>
      </c>
      <c r="L19" s="329"/>
      <c r="M19" s="329">
        <f t="shared" si="1"/>
        <v>19</v>
      </c>
      <c r="N19" s="329">
        <v>7</v>
      </c>
      <c r="O19" s="329">
        <f t="shared" si="2"/>
        <v>10</v>
      </c>
      <c r="P19" s="361" t="str">
        <f t="shared" si="0"/>
        <v>Comunitat Valenciana</v>
      </c>
      <c r="Q19" s="1112">
        <f t="shared" si="3"/>
        <v>317.88</v>
      </c>
      <c r="R19" s="329"/>
      <c r="S19" s="329"/>
      <c r="T19" s="329"/>
      <c r="U19" s="329"/>
      <c r="V19" s="329"/>
      <c r="W19" s="329"/>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row>
    <row r="20" spans="1:259" s="744" customFormat="1" ht="18" customHeight="1" x14ac:dyDescent="0.2">
      <c r="A20" s="450"/>
      <c r="B20" s="773" t="s">
        <v>40</v>
      </c>
      <c r="C20" s="329"/>
      <c r="D20" s="766">
        <v>15773</v>
      </c>
      <c r="E20" s="1113">
        <v>128.75</v>
      </c>
      <c r="F20" s="758"/>
      <c r="G20" s="774">
        <v>13420</v>
      </c>
      <c r="H20" s="1111">
        <v>67.23</v>
      </c>
      <c r="I20" s="758"/>
      <c r="J20" s="774">
        <v>13420</v>
      </c>
      <c r="K20" s="1111">
        <v>195.11</v>
      </c>
      <c r="L20" s="329"/>
      <c r="M20" s="329">
        <f t="shared" si="1"/>
        <v>17</v>
      </c>
      <c r="N20" s="329">
        <v>8</v>
      </c>
      <c r="O20" s="329">
        <f t="shared" si="2"/>
        <v>11</v>
      </c>
      <c r="P20" s="361" t="str">
        <f t="shared" si="0"/>
        <v>Extremadura</v>
      </c>
      <c r="Q20" s="1112">
        <f t="shared" si="3"/>
        <v>293.31</v>
      </c>
      <c r="R20" s="329"/>
      <c r="S20" s="329"/>
      <c r="T20" s="329"/>
      <c r="U20" s="329"/>
      <c r="V20" s="329"/>
      <c r="W20" s="329"/>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row>
    <row r="21" spans="1:259" s="744" customFormat="1" ht="18" customHeight="1" x14ac:dyDescent="0.2">
      <c r="A21" s="450"/>
      <c r="B21" s="773" t="s">
        <v>41</v>
      </c>
      <c r="C21" s="329"/>
      <c r="D21" s="766">
        <v>61398</v>
      </c>
      <c r="E21" s="1113">
        <v>177.36</v>
      </c>
      <c r="F21" s="758"/>
      <c r="G21" s="774">
        <v>22204</v>
      </c>
      <c r="H21" s="1111">
        <v>96.49</v>
      </c>
      <c r="I21" s="758"/>
      <c r="J21" s="774">
        <v>22204</v>
      </c>
      <c r="K21" s="1111">
        <v>268.42</v>
      </c>
      <c r="L21" s="329"/>
      <c r="M21" s="329">
        <f t="shared" si="1"/>
        <v>11</v>
      </c>
      <c r="N21" s="329">
        <v>9</v>
      </c>
      <c r="O21" s="329">
        <f>MATCH(N21,M$13:M$33,0)</f>
        <v>13</v>
      </c>
      <c r="P21" s="361" t="str">
        <f t="shared" si="0"/>
        <v>Madrid, Comunidad de*</v>
      </c>
      <c r="Q21" s="1112">
        <f t="shared" si="3"/>
        <v>291.68</v>
      </c>
      <c r="R21" s="329"/>
      <c r="S21" s="329"/>
      <c r="T21" s="329"/>
      <c r="U21" s="329"/>
      <c r="V21" s="329"/>
      <c r="W21" s="329"/>
      <c r="X21" s="450"/>
      <c r="Y21" s="450"/>
      <c r="Z21" s="450"/>
      <c r="AA21" s="450"/>
      <c r="AB21" s="450"/>
      <c r="AC21" s="450"/>
      <c r="AD21" s="450"/>
      <c r="AE21" s="450"/>
      <c r="AF21" s="450"/>
      <c r="AG21" s="450"/>
      <c r="AH21" s="450"/>
      <c r="AI21" s="450"/>
      <c r="AJ21" s="450"/>
      <c r="AK21" s="450"/>
      <c r="AL21" s="450"/>
      <c r="AM21" s="450"/>
      <c r="AN21" s="450"/>
      <c r="AO21" s="450"/>
      <c r="AP21" s="450"/>
      <c r="AQ21" s="450"/>
      <c r="AR21" s="450"/>
      <c r="AS21" s="450"/>
      <c r="AT21" s="450"/>
      <c r="AU21" s="450"/>
      <c r="AV21" s="450"/>
      <c r="AW21" s="450"/>
      <c r="AX21" s="450"/>
      <c r="AY21" s="450"/>
      <c r="AZ21" s="450"/>
      <c r="BA21" s="450"/>
      <c r="BB21" s="450"/>
      <c r="BC21" s="450"/>
      <c r="BD21" s="450"/>
      <c r="BE21" s="450"/>
      <c r="BF21" s="450"/>
      <c r="BG21" s="450"/>
      <c r="BH21" s="450"/>
      <c r="BI21" s="450"/>
      <c r="BJ21" s="450"/>
      <c r="BK21" s="450"/>
      <c r="BL21" s="450"/>
      <c r="BM21" s="450"/>
      <c r="BN21" s="450"/>
      <c r="BO21" s="450"/>
      <c r="BP21" s="450"/>
      <c r="BQ21" s="450"/>
      <c r="BR21" s="450"/>
      <c r="BS21" s="450"/>
      <c r="BT21" s="450"/>
      <c r="BU21" s="450"/>
      <c r="BV21" s="450"/>
      <c r="BW21" s="450"/>
      <c r="BX21" s="450"/>
      <c r="BY21" s="450"/>
      <c r="BZ21" s="450"/>
      <c r="CA21" s="450"/>
      <c r="CB21" s="450"/>
      <c r="CC21" s="450"/>
      <c r="CD21" s="450"/>
      <c r="CE21" s="450"/>
      <c r="CF21" s="450"/>
      <c r="CG21" s="450"/>
      <c r="CH21" s="450"/>
      <c r="CI21" s="450"/>
      <c r="CJ21" s="450"/>
      <c r="CK21" s="450"/>
      <c r="CL21" s="450"/>
      <c r="CM21" s="450"/>
      <c r="CN21" s="450"/>
      <c r="CO21" s="450"/>
      <c r="CP21" s="450"/>
      <c r="CQ21" s="450"/>
      <c r="CR21" s="450"/>
      <c r="CS21" s="450"/>
      <c r="CT21" s="450"/>
      <c r="CU21" s="450"/>
      <c r="CV21" s="450"/>
      <c r="CW21" s="450"/>
      <c r="CX21" s="450"/>
      <c r="CY21" s="450"/>
      <c r="CZ21" s="450"/>
      <c r="DA21" s="450"/>
      <c r="DB21" s="450"/>
      <c r="DC21" s="450"/>
      <c r="DD21" s="450"/>
      <c r="DE21" s="450"/>
      <c r="DF21" s="450"/>
      <c r="DG21" s="450"/>
      <c r="DH21" s="450"/>
      <c r="DI21" s="450"/>
      <c r="DJ21" s="450"/>
      <c r="DK21" s="450"/>
      <c r="DL21" s="450"/>
      <c r="DM21" s="450"/>
      <c r="DN21" s="450"/>
      <c r="DO21" s="450"/>
      <c r="DP21" s="450"/>
      <c r="DQ21" s="450"/>
      <c r="DR21" s="450"/>
      <c r="DS21" s="450"/>
      <c r="DT21" s="450"/>
      <c r="DU21" s="450"/>
      <c r="DV21" s="450"/>
      <c r="DW21" s="450"/>
      <c r="DX21" s="450"/>
      <c r="DY21" s="450"/>
      <c r="DZ21" s="450"/>
      <c r="EA21" s="450"/>
      <c r="EB21" s="450"/>
      <c r="EC21" s="450"/>
      <c r="ED21" s="450"/>
      <c r="EE21" s="450"/>
      <c r="EF21" s="450"/>
      <c r="EG21" s="450"/>
      <c r="EH21" s="450"/>
      <c r="EI21" s="450"/>
      <c r="EJ21" s="450"/>
      <c r="EK21" s="450"/>
      <c r="EL21" s="450"/>
      <c r="EM21" s="450"/>
      <c r="EN21" s="450"/>
      <c r="EO21" s="450"/>
      <c r="EP21" s="450"/>
      <c r="EQ21" s="450"/>
      <c r="ER21" s="450"/>
      <c r="ES21" s="450"/>
      <c r="ET21" s="450"/>
      <c r="EU21" s="450"/>
      <c r="EV21" s="450"/>
      <c r="EW21" s="450"/>
      <c r="EX21" s="450"/>
      <c r="EY21" s="450"/>
      <c r="EZ21" s="450"/>
      <c r="FA21" s="450"/>
      <c r="FB21" s="450"/>
      <c r="FC21" s="450"/>
      <c r="FD21" s="450"/>
      <c r="FE21" s="450"/>
      <c r="FF21" s="450"/>
      <c r="FG21" s="450"/>
      <c r="FH21" s="450"/>
      <c r="FI21" s="450"/>
      <c r="FJ21" s="450"/>
      <c r="FK21" s="450"/>
      <c r="FL21" s="450"/>
      <c r="FM21" s="450"/>
      <c r="FN21" s="450"/>
      <c r="FO21" s="450"/>
      <c r="FP21" s="450"/>
      <c r="FQ21" s="450"/>
      <c r="FR21" s="450"/>
      <c r="FS21" s="450"/>
      <c r="FT21" s="450"/>
      <c r="FU21" s="450"/>
      <c r="FV21" s="450"/>
      <c r="FW21" s="450"/>
      <c r="FX21" s="450"/>
      <c r="FY21" s="450"/>
      <c r="FZ21" s="450"/>
      <c r="GA21" s="450"/>
      <c r="GB21" s="450"/>
      <c r="GC21" s="450"/>
      <c r="GD21" s="450"/>
      <c r="GE21" s="450"/>
      <c r="GF21" s="450"/>
      <c r="GG21" s="450"/>
      <c r="GH21" s="450"/>
      <c r="GI21" s="450"/>
      <c r="GJ21" s="450"/>
      <c r="GK21" s="450"/>
      <c r="GL21" s="450"/>
      <c r="GM21" s="450"/>
      <c r="GN21" s="450"/>
      <c r="GO21" s="450"/>
      <c r="GP21" s="450"/>
      <c r="GQ21" s="450"/>
      <c r="GR21" s="450"/>
      <c r="GS21" s="450"/>
      <c r="GT21" s="450"/>
      <c r="GU21" s="450"/>
      <c r="GV21" s="450"/>
      <c r="GW21" s="450"/>
      <c r="GX21" s="450"/>
      <c r="GY21" s="450"/>
      <c r="GZ21" s="450"/>
      <c r="HA21" s="450"/>
      <c r="HB21" s="450"/>
      <c r="HC21" s="450"/>
      <c r="HD21" s="450"/>
      <c r="HE21" s="450"/>
      <c r="HF21" s="450"/>
      <c r="HG21" s="450"/>
      <c r="HH21" s="450"/>
      <c r="HI21" s="450"/>
      <c r="HJ21" s="450"/>
      <c r="HK21" s="450"/>
      <c r="HL21" s="450"/>
      <c r="HM21" s="450"/>
      <c r="HN21" s="450"/>
      <c r="HO21" s="450"/>
      <c r="HP21" s="450"/>
      <c r="HQ21" s="450"/>
      <c r="HR21" s="450"/>
      <c r="HS21" s="450"/>
      <c r="HT21" s="450"/>
      <c r="HU21" s="450"/>
      <c r="HV21" s="450"/>
      <c r="HW21" s="450"/>
      <c r="HX21" s="450"/>
      <c r="HY21" s="450"/>
      <c r="HZ21" s="450"/>
      <c r="IA21" s="450"/>
      <c r="IB21" s="450"/>
      <c r="IC21" s="450"/>
      <c r="ID21" s="450"/>
      <c r="IE21" s="450"/>
      <c r="IF21" s="450"/>
      <c r="IG21" s="450"/>
      <c r="IH21" s="450"/>
      <c r="II21" s="450"/>
      <c r="IJ21" s="450"/>
      <c r="IK21" s="450"/>
      <c r="IL21" s="450"/>
      <c r="IM21" s="450"/>
      <c r="IN21" s="450"/>
      <c r="IO21" s="450"/>
      <c r="IP21" s="450"/>
      <c r="IQ21" s="450"/>
      <c r="IR21" s="450"/>
      <c r="IS21" s="450"/>
      <c r="IT21" s="450"/>
      <c r="IU21" s="450"/>
      <c r="IV21" s="450"/>
      <c r="IW21" s="450"/>
      <c r="IX21" s="450"/>
      <c r="IY21" s="450"/>
    </row>
    <row r="22" spans="1:259" s="744" customFormat="1" ht="18" customHeight="1" x14ac:dyDescent="0.2">
      <c r="A22" s="450"/>
      <c r="B22" s="773" t="s">
        <v>3</v>
      </c>
      <c r="C22" s="329"/>
      <c r="D22" s="766">
        <v>33477</v>
      </c>
      <c r="E22" s="1113">
        <v>221.57</v>
      </c>
      <c r="F22" s="758"/>
      <c r="G22" s="774">
        <v>29429</v>
      </c>
      <c r="H22" s="1111">
        <v>101.35</v>
      </c>
      <c r="I22" s="758"/>
      <c r="J22" s="774">
        <v>29429</v>
      </c>
      <c r="K22" s="1111">
        <v>317.88</v>
      </c>
      <c r="L22" s="329"/>
      <c r="M22" s="329">
        <f t="shared" si="1"/>
        <v>7</v>
      </c>
      <c r="N22" s="329">
        <v>10</v>
      </c>
      <c r="O22" s="329">
        <f t="shared" si="2"/>
        <v>19</v>
      </c>
      <c r="P22" s="361" t="str">
        <f t="shared" si="0"/>
        <v>Melilla</v>
      </c>
      <c r="Q22" s="1112">
        <f t="shared" si="3"/>
        <v>270.74</v>
      </c>
      <c r="R22" s="329"/>
      <c r="S22" s="329"/>
      <c r="T22" s="329"/>
      <c r="U22" s="329"/>
      <c r="V22" s="329"/>
      <c r="W22" s="329"/>
      <c r="X22" s="450"/>
      <c r="Y22" s="450"/>
      <c r="Z22" s="450"/>
      <c r="AA22" s="450"/>
      <c r="AB22" s="450"/>
      <c r="AC22" s="450"/>
      <c r="AD22" s="450"/>
      <c r="AE22" s="450"/>
      <c r="AF22" s="450"/>
      <c r="AG22" s="450"/>
      <c r="AH22" s="450"/>
      <c r="AI22" s="450"/>
      <c r="AJ22" s="450"/>
      <c r="AK22" s="450"/>
      <c r="AL22" s="450"/>
      <c r="AM22" s="450"/>
      <c r="AN22" s="450"/>
      <c r="AO22" s="450"/>
      <c r="AP22" s="450"/>
      <c r="AQ22" s="450"/>
      <c r="AR22" s="450"/>
      <c r="AS22" s="450"/>
      <c r="AT22" s="450"/>
      <c r="AU22" s="450"/>
      <c r="AV22" s="450"/>
      <c r="AW22" s="450"/>
      <c r="AX22" s="450"/>
      <c r="AY22" s="450"/>
      <c r="AZ22" s="450"/>
      <c r="BA22" s="450"/>
      <c r="BB22" s="450"/>
      <c r="BC22" s="450"/>
      <c r="BD22" s="450"/>
      <c r="BE22" s="450"/>
      <c r="BF22" s="450"/>
      <c r="BG22" s="450"/>
      <c r="BH22" s="450"/>
      <c r="BI22" s="450"/>
      <c r="BJ22" s="450"/>
      <c r="BK22" s="450"/>
      <c r="BL22" s="450"/>
      <c r="BM22" s="450"/>
      <c r="BN22" s="450"/>
      <c r="BO22" s="450"/>
      <c r="BP22" s="450"/>
      <c r="BQ22" s="450"/>
      <c r="BR22" s="450"/>
      <c r="BS22" s="450"/>
      <c r="BT22" s="450"/>
      <c r="BU22" s="450"/>
      <c r="BV22" s="450"/>
      <c r="BW22" s="450"/>
      <c r="BX22" s="450"/>
      <c r="BY22" s="450"/>
      <c r="BZ22" s="450"/>
      <c r="CA22" s="450"/>
      <c r="CB22" s="450"/>
      <c r="CC22" s="450"/>
      <c r="CD22" s="450"/>
      <c r="CE22" s="450"/>
      <c r="CF22" s="450"/>
      <c r="CG22" s="450"/>
      <c r="CH22" s="450"/>
      <c r="CI22" s="450"/>
      <c r="CJ22" s="450"/>
      <c r="CK22" s="450"/>
      <c r="CL22" s="450"/>
      <c r="CM22" s="450"/>
      <c r="CN22" s="450"/>
      <c r="CO22" s="450"/>
      <c r="CP22" s="450"/>
      <c r="CQ22" s="450"/>
      <c r="CR22" s="450"/>
      <c r="CS22" s="450"/>
      <c r="CT22" s="450"/>
      <c r="CU22" s="450"/>
      <c r="CV22" s="450"/>
      <c r="CW22" s="450"/>
      <c r="CX22" s="450"/>
      <c r="CY22" s="450"/>
      <c r="CZ22" s="450"/>
      <c r="DA22" s="450"/>
      <c r="DB22" s="450"/>
      <c r="DC22" s="450"/>
      <c r="DD22" s="450"/>
      <c r="DE22" s="450"/>
      <c r="DF22" s="450"/>
      <c r="DG22" s="450"/>
      <c r="DH22" s="450"/>
      <c r="DI22" s="450"/>
      <c r="DJ22" s="450"/>
      <c r="DK22" s="450"/>
      <c r="DL22" s="450"/>
      <c r="DM22" s="450"/>
      <c r="DN22" s="450"/>
      <c r="DO22" s="450"/>
      <c r="DP22" s="450"/>
      <c r="DQ22" s="450"/>
      <c r="DR22" s="450"/>
      <c r="DS22" s="450"/>
      <c r="DT22" s="450"/>
      <c r="DU22" s="450"/>
      <c r="DV22" s="450"/>
      <c r="DW22" s="450"/>
      <c r="DX22" s="450"/>
      <c r="DY22" s="450"/>
      <c r="DZ22" s="450"/>
      <c r="EA22" s="450"/>
      <c r="EB22" s="450"/>
      <c r="EC22" s="450"/>
      <c r="ED22" s="450"/>
      <c r="EE22" s="450"/>
      <c r="EF22" s="450"/>
      <c r="EG22" s="450"/>
      <c r="EH22" s="450"/>
      <c r="EI22" s="450"/>
      <c r="EJ22" s="450"/>
      <c r="EK22" s="450"/>
      <c r="EL22" s="450"/>
      <c r="EM22" s="450"/>
      <c r="EN22" s="450"/>
      <c r="EO22" s="450"/>
      <c r="EP22" s="450"/>
      <c r="EQ22" s="450"/>
      <c r="ER22" s="450"/>
      <c r="ES22" s="450"/>
      <c r="ET22" s="450"/>
      <c r="EU22" s="450"/>
      <c r="EV22" s="450"/>
      <c r="EW22" s="450"/>
      <c r="EX22" s="450"/>
      <c r="EY22" s="450"/>
      <c r="EZ22" s="450"/>
      <c r="FA22" s="450"/>
      <c r="FB22" s="450"/>
      <c r="FC22" s="450"/>
      <c r="FD22" s="450"/>
      <c r="FE22" s="450"/>
      <c r="FF22" s="450"/>
      <c r="FG22" s="450"/>
      <c r="FH22" s="450"/>
      <c r="FI22" s="450"/>
      <c r="FJ22" s="450"/>
      <c r="FK22" s="450"/>
      <c r="FL22" s="450"/>
      <c r="FM22" s="450"/>
      <c r="FN22" s="450"/>
      <c r="FO22" s="450"/>
      <c r="FP22" s="450"/>
      <c r="FQ22" s="450"/>
      <c r="FR22" s="450"/>
      <c r="FS22" s="450"/>
      <c r="FT22" s="450"/>
      <c r="FU22" s="450"/>
      <c r="FV22" s="450"/>
      <c r="FW22" s="450"/>
      <c r="FX22" s="450"/>
      <c r="FY22" s="450"/>
      <c r="FZ22" s="450"/>
      <c r="GA22" s="450"/>
      <c r="GB22" s="450"/>
      <c r="GC22" s="450"/>
      <c r="GD22" s="450"/>
      <c r="GE22" s="450"/>
      <c r="GF22" s="450"/>
      <c r="GG22" s="450"/>
      <c r="GH22" s="450"/>
      <c r="GI22" s="450"/>
      <c r="GJ22" s="450"/>
      <c r="GK22" s="450"/>
      <c r="GL22" s="450"/>
      <c r="GM22" s="450"/>
      <c r="GN22" s="450"/>
      <c r="GO22" s="450"/>
      <c r="GP22" s="450"/>
      <c r="GQ22" s="450"/>
      <c r="GR22" s="450"/>
      <c r="GS22" s="450"/>
      <c r="GT22" s="450"/>
      <c r="GU22" s="450"/>
      <c r="GV22" s="450"/>
      <c r="GW22" s="450"/>
      <c r="GX22" s="450"/>
      <c r="GY22" s="450"/>
      <c r="GZ22" s="450"/>
      <c r="HA22" s="450"/>
      <c r="HB22" s="450"/>
      <c r="HC22" s="450"/>
      <c r="HD22" s="450"/>
      <c r="HE22" s="450"/>
      <c r="HF22" s="450"/>
      <c r="HG22" s="450"/>
      <c r="HH22" s="450"/>
      <c r="HI22" s="450"/>
      <c r="HJ22" s="450"/>
      <c r="HK22" s="450"/>
      <c r="HL22" s="450"/>
      <c r="HM22" s="450"/>
      <c r="HN22" s="450"/>
      <c r="HO22" s="450"/>
      <c r="HP22" s="450"/>
      <c r="HQ22" s="450"/>
      <c r="HR22" s="450"/>
      <c r="HS22" s="450"/>
      <c r="HT22" s="450"/>
      <c r="HU22" s="450"/>
      <c r="HV22" s="450"/>
      <c r="HW22" s="450"/>
      <c r="HX22" s="450"/>
      <c r="HY22" s="450"/>
      <c r="HZ22" s="450"/>
      <c r="IA22" s="450"/>
      <c r="IB22" s="450"/>
      <c r="IC22" s="450"/>
      <c r="ID22" s="450"/>
      <c r="IE22" s="450"/>
      <c r="IF22" s="450"/>
      <c r="IG22" s="450"/>
      <c r="IH22" s="450"/>
      <c r="II22" s="450"/>
      <c r="IJ22" s="450"/>
      <c r="IK22" s="450"/>
      <c r="IL22" s="450"/>
      <c r="IM22" s="450"/>
      <c r="IN22" s="450"/>
      <c r="IO22" s="450"/>
      <c r="IP22" s="450"/>
      <c r="IQ22" s="450"/>
      <c r="IR22" s="450"/>
      <c r="IS22" s="450"/>
      <c r="IT22" s="450"/>
      <c r="IU22" s="450"/>
      <c r="IV22" s="450"/>
      <c r="IW22" s="450"/>
      <c r="IX22" s="450"/>
      <c r="IY22" s="450"/>
    </row>
    <row r="23" spans="1:259" s="633" customFormat="1" ht="18" customHeight="1" x14ac:dyDescent="0.2">
      <c r="A23" s="331"/>
      <c r="B23" s="765" t="s">
        <v>2</v>
      </c>
      <c r="C23" s="329"/>
      <c r="D23" s="766">
        <v>8467</v>
      </c>
      <c r="E23" s="1113">
        <v>129.54</v>
      </c>
      <c r="F23" s="758"/>
      <c r="G23" s="767">
        <v>4486</v>
      </c>
      <c r="H23" s="1111">
        <v>157.62</v>
      </c>
      <c r="I23" s="758"/>
      <c r="J23" s="767">
        <v>4486</v>
      </c>
      <c r="K23" s="1111">
        <v>293.31</v>
      </c>
      <c r="L23" s="329"/>
      <c r="M23" s="329">
        <f t="shared" si="1"/>
        <v>8</v>
      </c>
      <c r="N23" s="329">
        <v>11</v>
      </c>
      <c r="O23" s="329">
        <f t="shared" si="2"/>
        <v>9</v>
      </c>
      <c r="P23" s="361" t="str">
        <f t="shared" si="0"/>
        <v>Cataluña</v>
      </c>
      <c r="Q23" s="1112">
        <f t="shared" si="3"/>
        <v>268.42</v>
      </c>
      <c r="R23" s="329"/>
      <c r="S23" s="329"/>
      <c r="T23" s="329"/>
      <c r="U23" s="329"/>
      <c r="V23" s="329"/>
      <c r="W23" s="329"/>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row>
    <row r="24" spans="1:259" s="633" customFormat="1" ht="18" customHeight="1" x14ac:dyDescent="0.2">
      <c r="A24" s="331"/>
      <c r="B24" s="765" t="s">
        <v>35</v>
      </c>
      <c r="C24" s="329"/>
      <c r="D24" s="766">
        <v>6135</v>
      </c>
      <c r="E24" s="1113">
        <v>285.16000000000003</v>
      </c>
      <c r="F24" s="758"/>
      <c r="G24" s="767">
        <v>8642</v>
      </c>
      <c r="H24" s="1111">
        <v>103.08</v>
      </c>
      <c r="I24" s="758"/>
      <c r="J24" s="767">
        <v>8642</v>
      </c>
      <c r="K24" s="1111">
        <v>384.89</v>
      </c>
      <c r="L24" s="329"/>
      <c r="M24" s="329">
        <f t="shared" si="1"/>
        <v>4</v>
      </c>
      <c r="N24" s="329">
        <v>12</v>
      </c>
      <c r="O24" s="329">
        <f t="shared" si="2"/>
        <v>4</v>
      </c>
      <c r="P24" s="361" t="str">
        <f t="shared" si="0"/>
        <v>Balears, Illes</v>
      </c>
      <c r="Q24" s="1112">
        <f t="shared" si="3"/>
        <v>247.53</v>
      </c>
      <c r="R24" s="329"/>
      <c r="S24" s="329"/>
      <c r="T24" s="329"/>
      <c r="U24" s="329"/>
      <c r="V24" s="329"/>
      <c r="W24" s="329"/>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row>
    <row r="25" spans="1:259" s="633" customFormat="1" ht="18" customHeight="1" x14ac:dyDescent="0.2">
      <c r="A25" s="331"/>
      <c r="B25" s="765" t="s">
        <v>163</v>
      </c>
      <c r="C25" s="329"/>
      <c r="D25" s="766">
        <v>41219</v>
      </c>
      <c r="E25" s="1113">
        <v>177.9</v>
      </c>
      <c r="F25" s="758"/>
      <c r="G25" s="767">
        <v>28907</v>
      </c>
      <c r="H25" s="1111">
        <v>58.86</v>
      </c>
      <c r="I25" s="758"/>
      <c r="J25" s="767">
        <v>28907</v>
      </c>
      <c r="K25" s="1111">
        <v>291.68</v>
      </c>
      <c r="L25" s="329"/>
      <c r="M25" s="329">
        <f t="shared" si="1"/>
        <v>9</v>
      </c>
      <c r="N25" s="329">
        <v>13</v>
      </c>
      <c r="O25" s="329">
        <f t="shared" si="2"/>
        <v>2</v>
      </c>
      <c r="P25" s="361" t="str">
        <f t="shared" si="0"/>
        <v>Aragón</v>
      </c>
      <c r="Q25" s="1112">
        <f t="shared" si="3"/>
        <v>210.21</v>
      </c>
      <c r="R25" s="329"/>
      <c r="S25" s="329"/>
      <c r="T25" s="329"/>
      <c r="U25" s="329"/>
      <c r="V25" s="329"/>
      <c r="W25" s="329"/>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row>
    <row r="26" spans="1:259" s="633" customFormat="1" ht="18" customHeight="1" x14ac:dyDescent="0.2">
      <c r="A26" s="331"/>
      <c r="B26" s="765" t="s">
        <v>43</v>
      </c>
      <c r="C26" s="329"/>
      <c r="D26" s="766">
        <v>10271</v>
      </c>
      <c r="E26" s="1113">
        <v>297.68</v>
      </c>
      <c r="F26" s="758"/>
      <c r="G26" s="767">
        <v>6083</v>
      </c>
      <c r="H26" s="1111">
        <v>248.19</v>
      </c>
      <c r="I26" s="758"/>
      <c r="J26" s="767">
        <v>6083</v>
      </c>
      <c r="K26" s="1111">
        <v>513.53</v>
      </c>
      <c r="L26" s="329"/>
      <c r="M26" s="329">
        <f t="shared" si="1"/>
        <v>3</v>
      </c>
      <c r="N26" s="329">
        <v>14</v>
      </c>
      <c r="O26" s="329">
        <f t="shared" si="2"/>
        <v>6</v>
      </c>
      <c r="P26" s="361" t="str">
        <f t="shared" si="0"/>
        <v>Cantabria</v>
      </c>
      <c r="Q26" s="1112">
        <f t="shared" si="3"/>
        <v>210.08</v>
      </c>
      <c r="R26" s="329"/>
      <c r="S26" s="329"/>
      <c r="T26" s="329"/>
      <c r="U26" s="329"/>
      <c r="V26" s="329"/>
      <c r="W26" s="329"/>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row>
    <row r="27" spans="1:259" s="633" customFormat="1" ht="18" customHeight="1" x14ac:dyDescent="0.2">
      <c r="A27" s="331"/>
      <c r="B27" s="765" t="s">
        <v>44</v>
      </c>
      <c r="C27" s="329"/>
      <c r="D27" s="770">
        <v>1776</v>
      </c>
      <c r="E27" s="1113">
        <v>122.04</v>
      </c>
      <c r="F27" s="758"/>
      <c r="G27" s="771">
        <v>2074</v>
      </c>
      <c r="H27" s="1111">
        <v>83.05</v>
      </c>
      <c r="I27" s="758"/>
      <c r="J27" s="771">
        <v>2074</v>
      </c>
      <c r="K27" s="1111">
        <v>197.66</v>
      </c>
      <c r="L27" s="329"/>
      <c r="M27" s="329">
        <f t="shared" si="1"/>
        <v>16</v>
      </c>
      <c r="N27" s="329">
        <v>15</v>
      </c>
      <c r="O27" s="329">
        <f t="shared" si="2"/>
        <v>17</v>
      </c>
      <c r="P27" s="361" t="str">
        <f t="shared" si="0"/>
        <v>Rioja, La</v>
      </c>
      <c r="Q27" s="1114">
        <f t="shared" si="3"/>
        <v>198.01</v>
      </c>
      <c r="R27" s="329"/>
      <c r="S27" s="329"/>
      <c r="T27" s="329"/>
      <c r="U27" s="329"/>
      <c r="V27" s="329"/>
      <c r="W27" s="329"/>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row>
    <row r="28" spans="1:259" s="633" customFormat="1" ht="18" customHeight="1" x14ac:dyDescent="0.2">
      <c r="A28" s="331"/>
      <c r="B28" s="765" t="s">
        <v>164</v>
      </c>
      <c r="C28" s="329"/>
      <c r="D28" s="770">
        <v>17192</v>
      </c>
      <c r="E28" s="1113">
        <v>72.849999999999994</v>
      </c>
      <c r="F28" s="758"/>
      <c r="G28" s="771">
        <v>8856</v>
      </c>
      <c r="H28" s="1111">
        <v>53.23</v>
      </c>
      <c r="I28" s="758"/>
      <c r="J28" s="771">
        <v>8856</v>
      </c>
      <c r="K28" s="1111">
        <v>131.88999999999999</v>
      </c>
      <c r="L28" s="329"/>
      <c r="M28" s="329">
        <f t="shared" si="1"/>
        <v>18</v>
      </c>
      <c r="N28" s="329">
        <v>16</v>
      </c>
      <c r="O28" s="329">
        <f t="shared" si="2"/>
        <v>15</v>
      </c>
      <c r="P28" s="361" t="str">
        <f t="shared" si="0"/>
        <v>Navarra, Comunidad Foral de</v>
      </c>
      <c r="Q28" s="1112">
        <f t="shared" si="3"/>
        <v>197.66</v>
      </c>
      <c r="R28" s="329"/>
      <c r="S28" s="329"/>
      <c r="T28" s="329"/>
      <c r="U28" s="329"/>
      <c r="V28" s="329"/>
      <c r="W28" s="329"/>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row>
    <row r="29" spans="1:259" s="633" customFormat="1" ht="18" customHeight="1" x14ac:dyDescent="0.2">
      <c r="A29" s="331"/>
      <c r="B29" s="765" t="s">
        <v>46</v>
      </c>
      <c r="C29" s="329"/>
      <c r="D29" s="770">
        <v>2435</v>
      </c>
      <c r="E29" s="1115">
        <v>56.48</v>
      </c>
      <c r="F29" s="758"/>
      <c r="G29" s="771">
        <v>1385</v>
      </c>
      <c r="H29" s="1111">
        <v>148.56</v>
      </c>
      <c r="I29" s="758"/>
      <c r="J29" s="771">
        <v>1385</v>
      </c>
      <c r="K29" s="1111">
        <v>198.01</v>
      </c>
      <c r="L29" s="329"/>
      <c r="M29" s="329">
        <f t="shared" si="1"/>
        <v>15</v>
      </c>
      <c r="N29" s="329">
        <v>17</v>
      </c>
      <c r="O29" s="329">
        <f t="shared" si="2"/>
        <v>8</v>
      </c>
      <c r="P29" s="361" t="str">
        <f t="shared" si="0"/>
        <v>Castilla - La Mancha</v>
      </c>
      <c r="Q29" s="1112">
        <f t="shared" si="3"/>
        <v>195.11</v>
      </c>
      <c r="R29" s="329"/>
      <c r="S29" s="329"/>
      <c r="T29" s="329"/>
      <c r="U29" s="329"/>
      <c r="V29" s="329"/>
      <c r="W29" s="329"/>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row>
    <row r="30" spans="1:259" s="633" customFormat="1" ht="18" customHeight="1" x14ac:dyDescent="0.2">
      <c r="A30" s="331"/>
      <c r="B30" s="765" t="s">
        <v>39</v>
      </c>
      <c r="C30" s="329"/>
      <c r="D30" s="771">
        <v>405</v>
      </c>
      <c r="E30" s="1116">
        <v>31.67</v>
      </c>
      <c r="F30" s="758"/>
      <c r="G30" s="771">
        <v>275</v>
      </c>
      <c r="H30" s="1111">
        <v>28.91</v>
      </c>
      <c r="I30" s="758"/>
      <c r="J30" s="771">
        <v>275</v>
      </c>
      <c r="K30" s="1111">
        <v>59.83</v>
      </c>
      <c r="L30" s="329"/>
      <c r="M30" s="329">
        <f t="shared" si="1"/>
        <v>20</v>
      </c>
      <c r="N30" s="329">
        <v>18</v>
      </c>
      <c r="O30" s="329">
        <f t="shared" si="2"/>
        <v>16</v>
      </c>
      <c r="P30" s="361" t="str">
        <f t="shared" si="0"/>
        <v>País Vasco*</v>
      </c>
      <c r="Q30" s="1112">
        <f t="shared" si="3"/>
        <v>131.88999999999999</v>
      </c>
      <c r="R30" s="329"/>
      <c r="S30" s="329"/>
      <c r="T30" s="329"/>
      <c r="U30" s="329"/>
      <c r="V30" s="329"/>
      <c r="W30" s="329"/>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row>
    <row r="31" spans="1:259" s="633" customFormat="1" ht="18" customHeight="1" x14ac:dyDescent="0.2">
      <c r="A31" s="331"/>
      <c r="B31" s="1117" t="s">
        <v>47</v>
      </c>
      <c r="C31" s="329"/>
      <c r="D31" s="1118">
        <v>402</v>
      </c>
      <c r="E31" s="1119">
        <v>124.2</v>
      </c>
      <c r="F31" s="331"/>
      <c r="G31" s="1118">
        <v>342</v>
      </c>
      <c r="H31" s="1111">
        <v>151.99</v>
      </c>
      <c r="I31" s="331"/>
      <c r="J31" s="1118">
        <v>342</v>
      </c>
      <c r="K31" s="1111">
        <v>270.74</v>
      </c>
      <c r="L31" s="329"/>
      <c r="M31" s="329">
        <f t="shared" si="1"/>
        <v>10</v>
      </c>
      <c r="N31" s="329">
        <v>19</v>
      </c>
      <c r="O31" s="329">
        <f t="shared" si="2"/>
        <v>7</v>
      </c>
      <c r="P31" s="361" t="str">
        <f t="shared" si="0"/>
        <v>Castilla y León*</v>
      </c>
      <c r="Q31" s="1112">
        <f t="shared" si="3"/>
        <v>127.04</v>
      </c>
      <c r="R31" s="319"/>
      <c r="S31" s="319"/>
      <c r="T31" s="329"/>
      <c r="U31" s="329"/>
      <c r="V31" s="329"/>
      <c r="W31" s="329"/>
      <c r="X31" s="331"/>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1"/>
      <c r="AY31" s="331"/>
      <c r="AZ31" s="331"/>
      <c r="BA31" s="331"/>
      <c r="BB31" s="331"/>
      <c r="BC31" s="331"/>
      <c r="BD31" s="331"/>
      <c r="BE31" s="331"/>
      <c r="BF31" s="331"/>
      <c r="BG31" s="331"/>
      <c r="BH31" s="331"/>
      <c r="BI31" s="331"/>
      <c r="BJ31" s="331"/>
      <c r="BK31" s="331"/>
      <c r="BL31" s="331"/>
      <c r="BM31" s="331"/>
      <c r="BN31" s="331"/>
      <c r="BO31" s="331"/>
      <c r="BP31" s="331"/>
      <c r="BQ31" s="331"/>
      <c r="BR31" s="331"/>
      <c r="BS31" s="331"/>
      <c r="BT31" s="331"/>
      <c r="BU31" s="331"/>
      <c r="BV31" s="331"/>
      <c r="BW31" s="331"/>
      <c r="BX31" s="331"/>
      <c r="BY31" s="331"/>
      <c r="BZ31" s="331"/>
      <c r="CA31" s="331"/>
      <c r="CB31" s="331"/>
      <c r="CC31" s="331"/>
      <c r="CD31" s="331"/>
      <c r="CE31" s="331"/>
      <c r="CF31" s="331"/>
      <c r="CG31" s="331"/>
      <c r="CH31" s="331"/>
      <c r="CI31" s="331"/>
      <c r="CJ31" s="331"/>
      <c r="CK31" s="331"/>
      <c r="CL31" s="331"/>
      <c r="CM31" s="331"/>
      <c r="CN31" s="331"/>
      <c r="CO31" s="331"/>
      <c r="CP31" s="331"/>
      <c r="CQ31" s="331"/>
      <c r="CR31" s="331"/>
      <c r="CS31" s="331"/>
      <c r="CT31" s="331"/>
      <c r="CU31" s="331"/>
      <c r="CV31" s="331"/>
      <c r="CW31" s="331"/>
      <c r="CX31" s="331"/>
      <c r="CY31" s="331"/>
      <c r="CZ31" s="331"/>
      <c r="DA31" s="331"/>
      <c r="DB31" s="331"/>
      <c r="DC31" s="331"/>
      <c r="DD31" s="331"/>
      <c r="DE31" s="331"/>
      <c r="DF31" s="331"/>
      <c r="DG31" s="331"/>
      <c r="DH31" s="331"/>
      <c r="DI31" s="331"/>
      <c r="DJ31" s="331"/>
      <c r="DK31" s="331"/>
      <c r="DL31" s="331"/>
      <c r="DM31" s="331"/>
      <c r="DN31" s="331"/>
      <c r="DO31" s="331"/>
      <c r="DP31" s="331"/>
      <c r="DQ31" s="331"/>
      <c r="DR31" s="331"/>
      <c r="DS31" s="331"/>
      <c r="DT31" s="331"/>
      <c r="DU31" s="331"/>
      <c r="DV31" s="331"/>
      <c r="DW31" s="331"/>
      <c r="DX31" s="331"/>
      <c r="DY31" s="331"/>
      <c r="DZ31" s="331"/>
      <c r="EA31" s="331"/>
      <c r="EB31" s="331"/>
      <c r="EC31" s="331"/>
      <c r="ED31" s="331"/>
      <c r="EE31" s="331"/>
      <c r="EF31" s="331"/>
      <c r="EG31" s="331"/>
      <c r="EH31" s="331"/>
      <c r="EI31" s="331"/>
      <c r="EJ31" s="331"/>
      <c r="EK31" s="331"/>
      <c r="EL31" s="331"/>
      <c r="EM31" s="331"/>
      <c r="EN31" s="331"/>
      <c r="EO31" s="331"/>
      <c r="EP31" s="331"/>
      <c r="EQ31" s="331"/>
      <c r="ER31" s="331"/>
      <c r="ES31" s="331"/>
      <c r="ET31" s="331"/>
      <c r="EU31" s="331"/>
      <c r="EV31" s="331"/>
      <c r="EW31" s="331"/>
      <c r="EX31" s="331"/>
      <c r="EY31" s="331"/>
      <c r="EZ31" s="331"/>
      <c r="FA31" s="331"/>
      <c r="FB31" s="331"/>
      <c r="FC31" s="331"/>
      <c r="FD31" s="331"/>
      <c r="FE31" s="331"/>
      <c r="FF31" s="331"/>
      <c r="FG31" s="331"/>
      <c r="FH31" s="331"/>
      <c r="FI31" s="331"/>
      <c r="FJ31" s="331"/>
      <c r="FK31" s="331"/>
      <c r="FL31" s="331"/>
      <c r="FM31" s="331"/>
      <c r="FN31" s="331"/>
      <c r="FO31" s="331"/>
      <c r="FP31" s="331"/>
      <c r="FQ31" s="331"/>
      <c r="FR31" s="331"/>
      <c r="FS31" s="331"/>
      <c r="FT31" s="331"/>
      <c r="FU31" s="331"/>
      <c r="FV31" s="331"/>
      <c r="FW31" s="331"/>
      <c r="FX31" s="331"/>
      <c r="FY31" s="331"/>
      <c r="FZ31" s="331"/>
      <c r="GA31" s="331"/>
      <c r="GB31" s="331"/>
      <c r="GC31" s="331"/>
      <c r="GD31" s="331"/>
      <c r="GE31" s="331"/>
      <c r="GF31" s="331"/>
      <c r="GG31" s="331"/>
      <c r="GH31" s="331"/>
      <c r="GI31" s="331"/>
      <c r="GJ31" s="331"/>
      <c r="GK31" s="331"/>
      <c r="GL31" s="331"/>
      <c r="GM31" s="331"/>
      <c r="GN31" s="331"/>
      <c r="GO31" s="331"/>
      <c r="GP31" s="331"/>
      <c r="GQ31" s="331"/>
      <c r="GR31" s="331"/>
      <c r="GS31" s="331"/>
      <c r="GT31" s="331"/>
      <c r="GU31" s="331"/>
      <c r="GV31" s="331"/>
      <c r="GW31" s="331"/>
      <c r="GX31" s="331"/>
      <c r="GY31" s="331"/>
      <c r="GZ31" s="331"/>
      <c r="HA31" s="331"/>
      <c r="HB31" s="331"/>
      <c r="HC31" s="331"/>
      <c r="HD31" s="331"/>
      <c r="HE31" s="331"/>
      <c r="HF31" s="331"/>
      <c r="HG31" s="331"/>
      <c r="HH31" s="331"/>
      <c r="HI31" s="331"/>
      <c r="HJ31" s="331"/>
      <c r="HK31" s="331"/>
      <c r="HL31" s="331"/>
      <c r="HM31" s="331"/>
      <c r="HN31" s="331"/>
      <c r="HO31" s="331"/>
      <c r="HP31" s="331"/>
      <c r="HQ31" s="331"/>
      <c r="HR31" s="331"/>
      <c r="HS31" s="331"/>
      <c r="HT31" s="331"/>
      <c r="HU31" s="331"/>
      <c r="HV31" s="331"/>
      <c r="HW31" s="331"/>
      <c r="HX31" s="331"/>
      <c r="HY31" s="331"/>
      <c r="HZ31" s="331"/>
      <c r="IA31" s="331"/>
      <c r="IB31" s="331"/>
      <c r="IC31" s="331"/>
      <c r="ID31" s="331"/>
      <c r="IE31" s="331"/>
      <c r="IF31" s="331"/>
      <c r="IG31" s="331"/>
      <c r="IH31" s="331"/>
      <c r="II31" s="331"/>
      <c r="IJ31" s="331"/>
      <c r="IK31" s="331"/>
      <c r="IL31" s="331"/>
      <c r="IM31" s="331"/>
      <c r="IN31" s="331"/>
      <c r="IO31" s="331"/>
      <c r="IP31" s="331"/>
      <c r="IQ31" s="331"/>
      <c r="IR31" s="331"/>
      <c r="IS31" s="331"/>
      <c r="IT31" s="331"/>
      <c r="IU31" s="331"/>
      <c r="IV31" s="331"/>
      <c r="IW31" s="331"/>
      <c r="IX31" s="331"/>
      <c r="IY31" s="331"/>
    </row>
    <row r="32" spans="1:259" s="633" customFormat="1" ht="5.25" customHeight="1" x14ac:dyDescent="0.2">
      <c r="A32" s="331"/>
      <c r="B32" s="781"/>
      <c r="C32" s="329"/>
      <c r="D32" s="327"/>
      <c r="E32" s="1120"/>
      <c r="F32" s="781"/>
      <c r="G32" s="781"/>
      <c r="H32" s="782"/>
      <c r="I32" s="781"/>
      <c r="J32" s="328"/>
      <c r="K32" s="782"/>
      <c r="L32" s="1106"/>
      <c r="M32" s="329"/>
      <c r="N32" s="329">
        <v>20</v>
      </c>
      <c r="O32" s="329">
        <f t="shared" si="2"/>
        <v>18</v>
      </c>
      <c r="P32" s="361" t="str">
        <f t="shared" si="0"/>
        <v>Ceuta</v>
      </c>
      <c r="Q32" s="1112">
        <f t="shared" si="3"/>
        <v>59.83</v>
      </c>
      <c r="R32" s="329"/>
      <c r="S32" s="329"/>
      <c r="T32" s="329"/>
      <c r="U32" s="329"/>
      <c r="V32" s="329"/>
      <c r="W32" s="329"/>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c r="AY32" s="331"/>
      <c r="AZ32" s="331"/>
      <c r="BA32" s="331"/>
      <c r="BB32" s="331"/>
      <c r="BC32" s="331"/>
      <c r="BD32" s="331"/>
      <c r="BE32" s="331"/>
      <c r="BF32" s="331"/>
      <c r="BG32" s="331"/>
      <c r="BH32" s="331"/>
      <c r="BI32" s="331"/>
      <c r="BJ32" s="331"/>
      <c r="BK32" s="331"/>
      <c r="BL32" s="331"/>
      <c r="BM32" s="331"/>
      <c r="BN32" s="331"/>
      <c r="BO32" s="331"/>
      <c r="BP32" s="331"/>
      <c r="BQ32" s="331"/>
      <c r="BR32" s="331"/>
      <c r="BS32" s="331"/>
      <c r="BT32" s="331"/>
      <c r="BU32" s="331"/>
      <c r="BV32" s="331"/>
      <c r="BW32" s="331"/>
      <c r="BX32" s="331"/>
      <c r="BY32" s="331"/>
      <c r="BZ32" s="331"/>
      <c r="CA32" s="331"/>
      <c r="CB32" s="331"/>
      <c r="CC32" s="331"/>
      <c r="CD32" s="331"/>
      <c r="CE32" s="331"/>
      <c r="CF32" s="331"/>
      <c r="CG32" s="331"/>
      <c r="CH32" s="331"/>
      <c r="CI32" s="331"/>
      <c r="CJ32" s="331"/>
      <c r="CK32" s="331"/>
      <c r="CL32" s="331"/>
      <c r="CM32" s="331"/>
      <c r="CN32" s="331"/>
      <c r="CO32" s="331"/>
      <c r="CP32" s="331"/>
      <c r="CQ32" s="331"/>
      <c r="CR32" s="331"/>
      <c r="CS32" s="331"/>
      <c r="CT32" s="331"/>
      <c r="CU32" s="331"/>
      <c r="CV32" s="331"/>
      <c r="CW32" s="331"/>
      <c r="CX32" s="331"/>
      <c r="CY32" s="331"/>
      <c r="CZ32" s="331"/>
      <c r="DA32" s="331"/>
      <c r="DB32" s="331"/>
      <c r="DC32" s="331"/>
      <c r="DD32" s="331"/>
      <c r="DE32" s="331"/>
      <c r="DF32" s="331"/>
      <c r="DG32" s="331"/>
      <c r="DH32" s="331"/>
      <c r="DI32" s="331"/>
      <c r="DJ32" s="331"/>
      <c r="DK32" s="331"/>
      <c r="DL32" s="331"/>
      <c r="DM32" s="331"/>
      <c r="DN32" s="331"/>
      <c r="DO32" s="331"/>
      <c r="DP32" s="331"/>
      <c r="DQ32" s="331"/>
      <c r="DR32" s="331"/>
      <c r="DS32" s="331"/>
      <c r="DT32" s="331"/>
      <c r="DU32" s="331"/>
      <c r="DV32" s="331"/>
      <c r="DW32" s="331"/>
      <c r="DX32" s="331"/>
      <c r="DY32" s="331"/>
      <c r="DZ32" s="331"/>
      <c r="EA32" s="331"/>
      <c r="EB32" s="331"/>
      <c r="EC32" s="331"/>
      <c r="ED32" s="331"/>
      <c r="EE32" s="331"/>
      <c r="EF32" s="331"/>
      <c r="EG32" s="331"/>
      <c r="EH32" s="331"/>
      <c r="EI32" s="331"/>
      <c r="EJ32" s="331"/>
      <c r="EK32" s="331"/>
      <c r="EL32" s="331"/>
      <c r="EM32" s="331"/>
      <c r="EN32" s="331"/>
      <c r="EO32" s="331"/>
      <c r="EP32" s="331"/>
      <c r="EQ32" s="331"/>
      <c r="ER32" s="331"/>
      <c r="ES32" s="331"/>
      <c r="ET32" s="331"/>
      <c r="EU32" s="331"/>
      <c r="EV32" s="331"/>
      <c r="EW32" s="331"/>
      <c r="EX32" s="331"/>
      <c r="EY32" s="331"/>
      <c r="EZ32" s="331"/>
      <c r="FA32" s="331"/>
      <c r="FB32" s="331"/>
      <c r="FC32" s="331"/>
      <c r="FD32" s="331"/>
      <c r="FE32" s="331"/>
      <c r="FF32" s="331"/>
      <c r="FG32" s="331"/>
      <c r="FH32" s="331"/>
      <c r="FI32" s="331"/>
      <c r="FJ32" s="331"/>
      <c r="FK32" s="331"/>
      <c r="FL32" s="331"/>
      <c r="FM32" s="331"/>
      <c r="FN32" s="331"/>
      <c r="FO32" s="331"/>
      <c r="FP32" s="331"/>
      <c r="FQ32" s="331"/>
      <c r="FR32" s="331"/>
      <c r="FS32" s="331"/>
      <c r="FT32" s="331"/>
      <c r="FU32" s="331"/>
      <c r="FV32" s="331"/>
      <c r="FW32" s="331"/>
      <c r="FX32" s="331"/>
      <c r="FY32" s="331"/>
      <c r="FZ32" s="331"/>
      <c r="GA32" s="331"/>
      <c r="GB32" s="331"/>
      <c r="GC32" s="331"/>
      <c r="GD32" s="331"/>
      <c r="GE32" s="331"/>
      <c r="GF32" s="331"/>
      <c r="GG32" s="331"/>
      <c r="GH32" s="331"/>
      <c r="GI32" s="331"/>
      <c r="GJ32" s="331"/>
      <c r="GK32" s="331"/>
      <c r="GL32" s="331"/>
      <c r="GM32" s="331"/>
      <c r="GN32" s="331"/>
      <c r="GO32" s="331"/>
      <c r="GP32" s="331"/>
      <c r="GQ32" s="331"/>
      <c r="GR32" s="331"/>
      <c r="GS32" s="331"/>
      <c r="GT32" s="331"/>
      <c r="GU32" s="331"/>
      <c r="GV32" s="331"/>
      <c r="GW32" s="331"/>
      <c r="GX32" s="331"/>
      <c r="GY32" s="331"/>
      <c r="GZ32" s="331"/>
      <c r="HA32" s="331"/>
      <c r="HB32" s="331"/>
      <c r="HC32" s="331"/>
      <c r="HD32" s="331"/>
      <c r="HE32" s="331"/>
      <c r="HF32" s="331"/>
      <c r="HG32" s="331"/>
      <c r="HH32" s="331"/>
      <c r="HI32" s="331"/>
      <c r="HJ32" s="331"/>
      <c r="HK32" s="331"/>
      <c r="HL32" s="331"/>
      <c r="HM32" s="331"/>
      <c r="HN32" s="331"/>
      <c r="HO32" s="331"/>
      <c r="HP32" s="331"/>
      <c r="HQ32" s="331"/>
      <c r="HR32" s="331"/>
      <c r="HS32" s="331"/>
      <c r="HT32" s="331"/>
      <c r="HU32" s="331"/>
      <c r="HV32" s="331"/>
      <c r="HW32" s="331"/>
      <c r="HX32" s="331"/>
      <c r="HY32" s="331"/>
      <c r="HZ32" s="331"/>
      <c r="IA32" s="331"/>
      <c r="IB32" s="331"/>
      <c r="IC32" s="331"/>
      <c r="ID32" s="331"/>
      <c r="IE32" s="331"/>
      <c r="IF32" s="331"/>
      <c r="IG32" s="331"/>
      <c r="IH32" s="331"/>
      <c r="II32" s="331"/>
      <c r="IJ32" s="331"/>
      <c r="IK32" s="331"/>
      <c r="IL32" s="331"/>
      <c r="IM32" s="331"/>
      <c r="IN32" s="331"/>
      <c r="IO32" s="331"/>
      <c r="IP32" s="331"/>
      <c r="IQ32" s="331"/>
      <c r="IR32" s="331"/>
      <c r="IS32" s="331"/>
      <c r="IT32" s="331"/>
      <c r="IU32" s="331"/>
      <c r="IV32" s="331"/>
      <c r="IW32" s="331"/>
      <c r="IX32" s="331"/>
      <c r="IY32" s="331"/>
    </row>
    <row r="33" spans="1:259" s="920" customFormat="1" ht="15.75" customHeight="1" x14ac:dyDescent="0.2">
      <c r="A33" s="329"/>
      <c r="B33" s="1262" t="s">
        <v>0</v>
      </c>
      <c r="C33" s="329"/>
      <c r="D33" s="1263">
        <v>283163</v>
      </c>
      <c r="E33" s="1315">
        <v>194.86</v>
      </c>
      <c r="F33" s="320"/>
      <c r="G33" s="1263">
        <v>207158</v>
      </c>
      <c r="H33" s="1315">
        <v>112.02</v>
      </c>
      <c r="I33" s="320"/>
      <c r="J33" s="1263">
        <v>207158</v>
      </c>
      <c r="K33" s="1315">
        <v>331.39</v>
      </c>
      <c r="L33" s="329"/>
      <c r="M33" s="329">
        <f t="shared" si="1"/>
        <v>5</v>
      </c>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29"/>
      <c r="BC33" s="329"/>
      <c r="BD33" s="329"/>
      <c r="BE33" s="329"/>
      <c r="BF33" s="329"/>
      <c r="BG33" s="329"/>
      <c r="BH33" s="329"/>
      <c r="BI33" s="329"/>
      <c r="BJ33" s="329"/>
      <c r="BK33" s="329"/>
      <c r="BL33" s="329"/>
      <c r="BM33" s="329"/>
      <c r="BN33" s="329"/>
      <c r="BO33" s="329"/>
      <c r="BP33" s="329"/>
      <c r="BQ33" s="329"/>
      <c r="BR33" s="329"/>
      <c r="BS33" s="329"/>
      <c r="BT33" s="329"/>
      <c r="BU33" s="329"/>
      <c r="BV33" s="329"/>
      <c r="BW33" s="329"/>
      <c r="BX33" s="329"/>
      <c r="BY33" s="329"/>
      <c r="BZ33" s="329"/>
      <c r="CA33" s="329"/>
      <c r="CB33" s="329"/>
      <c r="CC33" s="329"/>
      <c r="CD33" s="329"/>
      <c r="CE33" s="329"/>
      <c r="CF33" s="329"/>
      <c r="CG33" s="329"/>
      <c r="CH33" s="329"/>
      <c r="CI33" s="329"/>
      <c r="CJ33" s="329"/>
      <c r="CK33" s="329"/>
      <c r="CL33" s="329"/>
      <c r="CM33" s="329"/>
      <c r="CN33" s="329"/>
      <c r="CO33" s="329"/>
      <c r="CP33" s="329"/>
      <c r="CQ33" s="329"/>
      <c r="CR33" s="329"/>
      <c r="CS33" s="329"/>
      <c r="CT33" s="329"/>
      <c r="CU33" s="329"/>
      <c r="CV33" s="329"/>
      <c r="CW33" s="329"/>
      <c r="CX33" s="329"/>
      <c r="CY33" s="329"/>
      <c r="CZ33" s="329"/>
      <c r="DA33" s="329"/>
      <c r="DB33" s="329"/>
      <c r="DC33" s="329"/>
      <c r="DD33" s="329"/>
      <c r="DE33" s="329"/>
      <c r="DF33" s="329"/>
      <c r="DG33" s="329"/>
      <c r="DH33" s="329"/>
      <c r="DI33" s="329"/>
      <c r="DJ33" s="329"/>
      <c r="DK33" s="329"/>
      <c r="DL33" s="329"/>
      <c r="DM33" s="329"/>
      <c r="DN33" s="329"/>
      <c r="DO33" s="329"/>
      <c r="DP33" s="329"/>
      <c r="DQ33" s="329"/>
      <c r="DR33" s="329"/>
      <c r="DS33" s="329"/>
      <c r="DT33" s="329"/>
      <c r="DU33" s="329"/>
      <c r="DV33" s="329"/>
      <c r="DW33" s="329"/>
      <c r="DX33" s="329"/>
      <c r="DY33" s="329"/>
      <c r="DZ33" s="329"/>
      <c r="EA33" s="329"/>
      <c r="EB33" s="329"/>
      <c r="EC33" s="329"/>
      <c r="ED33" s="329"/>
      <c r="EE33" s="329"/>
      <c r="EF33" s="329"/>
      <c r="EG33" s="329"/>
      <c r="EH33" s="329"/>
      <c r="EI33" s="329"/>
      <c r="EJ33" s="329"/>
      <c r="EK33" s="329"/>
      <c r="EL33" s="329"/>
      <c r="EM33" s="329"/>
      <c r="EN33" s="329"/>
      <c r="EO33" s="329"/>
      <c r="EP33" s="329"/>
      <c r="EQ33" s="329"/>
      <c r="ER33" s="329"/>
      <c r="ES33" s="329"/>
      <c r="ET33" s="329"/>
      <c r="EU33" s="329"/>
      <c r="EV33" s="329"/>
      <c r="EW33" s="329"/>
      <c r="EX33" s="329"/>
      <c r="EY33" s="329"/>
      <c r="EZ33" s="329"/>
      <c r="FA33" s="329"/>
      <c r="FB33" s="329"/>
      <c r="FC33" s="329"/>
      <c r="FD33" s="329"/>
      <c r="FE33" s="329"/>
      <c r="FF33" s="329"/>
      <c r="FG33" s="329"/>
      <c r="FH33" s="329"/>
      <c r="FI33" s="329"/>
      <c r="FJ33" s="329"/>
      <c r="FK33" s="329"/>
      <c r="FL33" s="329"/>
      <c r="FM33" s="329"/>
      <c r="FN33" s="329"/>
      <c r="FO33" s="329"/>
      <c r="FP33" s="329"/>
      <c r="FQ33" s="329"/>
      <c r="FR33" s="329"/>
      <c r="FS33" s="329"/>
      <c r="FT33" s="329"/>
      <c r="FU33" s="329"/>
      <c r="FV33" s="329"/>
      <c r="FW33" s="329"/>
      <c r="FX33" s="329"/>
      <c r="FY33" s="329"/>
      <c r="FZ33" s="329"/>
      <c r="GA33" s="329"/>
      <c r="GB33" s="329"/>
      <c r="GC33" s="329"/>
      <c r="GD33" s="329"/>
      <c r="GE33" s="329"/>
      <c r="GF33" s="329"/>
      <c r="GG33" s="329"/>
      <c r="GH33" s="329"/>
      <c r="GI33" s="329"/>
      <c r="GJ33" s="329"/>
      <c r="GK33" s="329"/>
      <c r="GL33" s="329"/>
      <c r="GM33" s="329"/>
      <c r="GN33" s="329"/>
      <c r="GO33" s="329"/>
      <c r="GP33" s="329"/>
      <c r="GQ33" s="329"/>
      <c r="GR33" s="329"/>
      <c r="GS33" s="329"/>
      <c r="GT33" s="329"/>
      <c r="GU33" s="329"/>
      <c r="GV33" s="329"/>
      <c r="GW33" s="329"/>
      <c r="GX33" s="329"/>
      <c r="GY33" s="329"/>
      <c r="GZ33" s="329"/>
      <c r="HA33" s="329"/>
      <c r="HB33" s="329"/>
      <c r="HC33" s="329"/>
      <c r="HD33" s="329"/>
      <c r="HE33" s="329"/>
      <c r="HF33" s="329"/>
      <c r="HG33" s="329"/>
      <c r="HH33" s="329"/>
      <c r="HI33" s="329"/>
      <c r="HJ33" s="329"/>
      <c r="HK33" s="329"/>
      <c r="HL33" s="329"/>
      <c r="HM33" s="329"/>
      <c r="HN33" s="329"/>
      <c r="HO33" s="329"/>
      <c r="HP33" s="329"/>
      <c r="HQ33" s="329"/>
      <c r="HR33" s="329"/>
      <c r="HS33" s="329"/>
      <c r="HT33" s="329"/>
      <c r="HU33" s="329"/>
      <c r="HV33" s="329"/>
      <c r="HW33" s="329"/>
      <c r="HX33" s="329"/>
      <c r="HY33" s="329"/>
      <c r="HZ33" s="329"/>
      <c r="IA33" s="329"/>
      <c r="IB33" s="329"/>
      <c r="IC33" s="329"/>
      <c r="ID33" s="329"/>
      <c r="IE33" s="329"/>
      <c r="IF33" s="329"/>
      <c r="IG33" s="329"/>
      <c r="IH33" s="329"/>
      <c r="II33" s="329"/>
      <c r="IJ33" s="329"/>
      <c r="IK33" s="329"/>
      <c r="IL33" s="329"/>
      <c r="IM33" s="329"/>
      <c r="IN33" s="329"/>
      <c r="IO33" s="329"/>
      <c r="IP33" s="329"/>
      <c r="IQ33" s="329"/>
      <c r="IR33" s="329"/>
      <c r="IS33" s="329"/>
      <c r="IT33" s="329"/>
      <c r="IU33" s="329"/>
      <c r="IV33" s="329"/>
      <c r="IW33" s="329"/>
      <c r="IX33" s="329"/>
      <c r="IY33" s="329"/>
    </row>
    <row r="34" spans="1:259" s="631" customFormat="1" ht="9.75" customHeight="1" x14ac:dyDescent="0.2">
      <c r="A34" s="328"/>
      <c r="B34" s="785"/>
      <c r="C34" s="328"/>
      <c r="D34" s="785"/>
      <c r="E34" s="785"/>
      <c r="F34" s="322"/>
      <c r="G34" s="748"/>
      <c r="H34" s="749"/>
      <c r="I34" s="322"/>
      <c r="J34" s="748"/>
      <c r="K34" s="749"/>
      <c r="L34" s="396"/>
      <c r="M34" s="396"/>
      <c r="N34" s="396"/>
      <c r="O34" s="396"/>
      <c r="P34" s="396"/>
      <c r="Q34" s="396"/>
      <c r="R34" s="333"/>
      <c r="S34" s="333"/>
      <c r="T34" s="328"/>
      <c r="U34" s="328"/>
      <c r="V34" s="328"/>
      <c r="W34" s="328"/>
      <c r="X34" s="328"/>
      <c r="Y34" s="328"/>
      <c r="Z34" s="328"/>
      <c r="AA34" s="328"/>
      <c r="AB34" s="328"/>
      <c r="AC34" s="328"/>
      <c r="AD34" s="328"/>
      <c r="AE34" s="328"/>
      <c r="AF34" s="328"/>
      <c r="AG34" s="328"/>
      <c r="AH34" s="328"/>
      <c r="AI34" s="328"/>
      <c r="AJ34" s="328"/>
      <c r="AK34" s="328"/>
      <c r="AL34" s="328"/>
      <c r="AM34" s="328"/>
      <c r="AN34" s="328"/>
      <c r="AO34" s="328"/>
      <c r="AP34" s="328"/>
      <c r="AQ34" s="328"/>
      <c r="AR34" s="328"/>
      <c r="AS34" s="328"/>
      <c r="AT34" s="328"/>
      <c r="AU34" s="328"/>
      <c r="AV34" s="328"/>
      <c r="AW34" s="328"/>
      <c r="AX34" s="328"/>
      <c r="AY34" s="328"/>
      <c r="AZ34" s="328"/>
      <c r="BA34" s="328"/>
      <c r="BB34" s="328"/>
      <c r="BC34" s="328"/>
      <c r="BD34" s="328"/>
      <c r="BE34" s="328"/>
      <c r="BF34" s="328"/>
      <c r="BG34" s="328"/>
      <c r="BH34" s="328"/>
      <c r="BI34" s="328"/>
      <c r="BJ34" s="328"/>
      <c r="BK34" s="328"/>
      <c r="BL34" s="328"/>
      <c r="BM34" s="328"/>
      <c r="BN34" s="328"/>
      <c r="BO34" s="328"/>
      <c r="BP34" s="328"/>
      <c r="BQ34" s="328"/>
      <c r="BR34" s="328"/>
      <c r="BS34" s="328"/>
      <c r="BT34" s="328"/>
      <c r="BU34" s="328"/>
      <c r="BV34" s="328"/>
      <c r="BW34" s="328"/>
      <c r="BX34" s="328"/>
      <c r="BY34" s="328"/>
      <c r="BZ34" s="328"/>
      <c r="CA34" s="328"/>
      <c r="CB34" s="328"/>
      <c r="CC34" s="328"/>
      <c r="CD34" s="328"/>
      <c r="CE34" s="328"/>
      <c r="CF34" s="328"/>
      <c r="CG34" s="328"/>
      <c r="CH34" s="328"/>
      <c r="CI34" s="328"/>
      <c r="CJ34" s="328"/>
      <c r="CK34" s="328"/>
      <c r="CL34" s="328"/>
      <c r="CM34" s="328"/>
      <c r="CN34" s="328"/>
      <c r="CO34" s="328"/>
      <c r="CP34" s="328"/>
      <c r="CQ34" s="328"/>
      <c r="CR34" s="328"/>
      <c r="CS34" s="328"/>
      <c r="CT34" s="328"/>
      <c r="CU34" s="328"/>
      <c r="CV34" s="328"/>
      <c r="CW34" s="328"/>
      <c r="CX34" s="328"/>
      <c r="CY34" s="328"/>
      <c r="CZ34" s="328"/>
      <c r="DA34" s="328"/>
      <c r="DB34" s="328"/>
      <c r="DC34" s="328"/>
      <c r="DD34" s="328"/>
      <c r="DE34" s="328"/>
      <c r="DF34" s="328"/>
      <c r="DG34" s="328"/>
      <c r="DH34" s="328"/>
      <c r="DI34" s="328"/>
      <c r="DJ34" s="328"/>
      <c r="DK34" s="328"/>
      <c r="DL34" s="328"/>
      <c r="DM34" s="328"/>
      <c r="DN34" s="328"/>
      <c r="DO34" s="328"/>
      <c r="DP34" s="328"/>
      <c r="DQ34" s="328"/>
      <c r="DR34" s="328"/>
      <c r="DS34" s="328"/>
      <c r="DT34" s="328"/>
      <c r="DU34" s="328"/>
      <c r="DV34" s="328"/>
      <c r="DW34" s="328"/>
      <c r="DX34" s="328"/>
      <c r="DY34" s="328"/>
      <c r="DZ34" s="328"/>
      <c r="EA34" s="328"/>
      <c r="EB34" s="328"/>
      <c r="EC34" s="328"/>
      <c r="ED34" s="328"/>
      <c r="EE34" s="328"/>
      <c r="EF34" s="328"/>
      <c r="EG34" s="328"/>
      <c r="EH34" s="328"/>
      <c r="EI34" s="328"/>
      <c r="EJ34" s="328"/>
      <c r="EK34" s="328"/>
      <c r="EL34" s="328"/>
      <c r="EM34" s="328"/>
      <c r="EN34" s="328"/>
      <c r="EO34" s="328"/>
      <c r="EP34" s="328"/>
      <c r="EQ34" s="328"/>
      <c r="ER34" s="328"/>
      <c r="ES34" s="328"/>
      <c r="ET34" s="328"/>
      <c r="EU34" s="328"/>
      <c r="EV34" s="328"/>
      <c r="EW34" s="328"/>
      <c r="EX34" s="328"/>
      <c r="EY34" s="328"/>
      <c r="EZ34" s="328"/>
      <c r="FA34" s="328"/>
      <c r="FB34" s="328"/>
      <c r="FC34" s="328"/>
      <c r="FD34" s="328"/>
      <c r="FE34" s="328"/>
      <c r="FF34" s="328"/>
      <c r="FG34" s="328"/>
      <c r="FH34" s="328"/>
      <c r="FI34" s="328"/>
      <c r="FJ34" s="328"/>
      <c r="FK34" s="328"/>
      <c r="FL34" s="328"/>
      <c r="FM34" s="328"/>
      <c r="FN34" s="328"/>
      <c r="FO34" s="328"/>
      <c r="FP34" s="328"/>
      <c r="FQ34" s="328"/>
      <c r="FR34" s="328"/>
      <c r="FS34" s="328"/>
      <c r="FT34" s="328"/>
      <c r="FU34" s="328"/>
      <c r="FV34" s="328"/>
      <c r="FW34" s="328"/>
      <c r="FX34" s="328"/>
      <c r="FY34" s="328"/>
      <c r="FZ34" s="328"/>
      <c r="GA34" s="328"/>
      <c r="GB34" s="328"/>
      <c r="GC34" s="328"/>
      <c r="GD34" s="328"/>
      <c r="GE34" s="328"/>
      <c r="GF34" s="328"/>
      <c r="GG34" s="328"/>
      <c r="GH34" s="328"/>
      <c r="GI34" s="328"/>
      <c r="GJ34" s="328"/>
      <c r="GK34" s="328"/>
      <c r="GL34" s="328"/>
      <c r="GM34" s="328"/>
      <c r="GN34" s="328"/>
      <c r="GO34" s="328"/>
      <c r="GP34" s="328"/>
      <c r="GQ34" s="328"/>
      <c r="GR34" s="328"/>
      <c r="GS34" s="328"/>
      <c r="GT34" s="328"/>
      <c r="GU34" s="328"/>
      <c r="GV34" s="328"/>
      <c r="GW34" s="328"/>
      <c r="GX34" s="328"/>
      <c r="GY34" s="328"/>
      <c r="GZ34" s="328"/>
      <c r="HA34" s="328"/>
      <c r="HB34" s="328"/>
      <c r="HC34" s="328"/>
      <c r="HD34" s="328"/>
      <c r="HE34" s="328"/>
      <c r="HF34" s="328"/>
      <c r="HG34" s="328"/>
      <c r="HH34" s="328"/>
      <c r="HI34" s="328"/>
      <c r="HJ34" s="328"/>
      <c r="HK34" s="328"/>
      <c r="HL34" s="328"/>
      <c r="HM34" s="328"/>
      <c r="HN34" s="328"/>
      <c r="HO34" s="328"/>
      <c r="HP34" s="328"/>
      <c r="HQ34" s="328"/>
      <c r="HR34" s="328"/>
      <c r="HS34" s="328"/>
      <c r="HT34" s="328"/>
      <c r="HU34" s="328"/>
      <c r="HV34" s="328"/>
      <c r="HW34" s="328"/>
      <c r="HX34" s="328"/>
      <c r="HY34" s="328"/>
      <c r="HZ34" s="328"/>
      <c r="IA34" s="328"/>
      <c r="IB34" s="328"/>
      <c r="IC34" s="328"/>
      <c r="ID34" s="328"/>
      <c r="IE34" s="328"/>
      <c r="IF34" s="328"/>
      <c r="IG34" s="328"/>
      <c r="IH34" s="328"/>
      <c r="II34" s="328"/>
      <c r="IJ34" s="328"/>
      <c r="IK34" s="328"/>
      <c r="IL34" s="328"/>
      <c r="IM34" s="328"/>
      <c r="IN34" s="328"/>
      <c r="IO34" s="328"/>
      <c r="IP34" s="328"/>
      <c r="IQ34" s="328"/>
      <c r="IR34" s="328"/>
      <c r="IS34" s="328"/>
      <c r="IT34" s="328"/>
      <c r="IU34" s="328"/>
      <c r="IV34" s="328"/>
      <c r="IW34" s="328"/>
      <c r="IX34" s="328"/>
      <c r="IY34" s="328"/>
    </row>
    <row r="35" spans="1:259" s="650" customFormat="1" ht="30.75" customHeight="1" x14ac:dyDescent="0.25">
      <c r="A35" s="394"/>
      <c r="B35" s="1419" t="s">
        <v>183</v>
      </c>
      <c r="C35" s="1419"/>
      <c r="D35" s="1419"/>
      <c r="E35" s="1419"/>
      <c r="F35" s="1419"/>
      <c r="G35" s="1419"/>
      <c r="H35" s="1419"/>
      <c r="I35" s="1419"/>
      <c r="J35" s="1419"/>
      <c r="K35" s="1419"/>
      <c r="L35" s="1247"/>
      <c r="M35" s="1247"/>
      <c r="N35" s="1247"/>
      <c r="O35" s="1247"/>
      <c r="P35" s="496"/>
      <c r="Q35" s="496"/>
      <c r="R35" s="750"/>
      <c r="S35" s="750"/>
      <c r="T35" s="394"/>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c r="AR35" s="394"/>
      <c r="AS35" s="394"/>
      <c r="AT35" s="394"/>
      <c r="AU35" s="394"/>
      <c r="AV35" s="394"/>
      <c r="AW35" s="394"/>
      <c r="AX35" s="394"/>
      <c r="AY35" s="394"/>
      <c r="AZ35" s="394"/>
      <c r="BA35" s="394"/>
      <c r="BB35" s="394"/>
      <c r="BC35" s="394"/>
      <c r="BD35" s="394"/>
      <c r="BE35" s="394"/>
      <c r="BF35" s="394"/>
      <c r="BG35" s="394"/>
      <c r="BH35" s="394"/>
      <c r="BI35" s="394"/>
      <c r="BJ35" s="394"/>
      <c r="BK35" s="394"/>
      <c r="BL35" s="394"/>
      <c r="BM35" s="394"/>
      <c r="BN35" s="394"/>
      <c r="BO35" s="394"/>
      <c r="BP35" s="394"/>
      <c r="BQ35" s="394"/>
      <c r="BR35" s="394"/>
      <c r="BS35" s="394"/>
      <c r="BT35" s="394"/>
      <c r="BU35" s="394"/>
      <c r="BV35" s="394"/>
      <c r="BW35" s="394"/>
      <c r="BX35" s="394"/>
      <c r="BY35" s="394"/>
      <c r="BZ35" s="394"/>
      <c r="CA35" s="394"/>
      <c r="CB35" s="394"/>
      <c r="CC35" s="394"/>
      <c r="CD35" s="394"/>
      <c r="CE35" s="394"/>
      <c r="CF35" s="394"/>
      <c r="CG35" s="394"/>
      <c r="CH35" s="394"/>
      <c r="CI35" s="394"/>
      <c r="CJ35" s="394"/>
      <c r="CK35" s="394"/>
      <c r="CL35" s="394"/>
      <c r="CM35" s="394"/>
      <c r="CN35" s="394"/>
      <c r="CO35" s="394"/>
      <c r="CP35" s="394"/>
      <c r="CQ35" s="394"/>
      <c r="CR35" s="394"/>
      <c r="CS35" s="394"/>
      <c r="CT35" s="394"/>
      <c r="CU35" s="394"/>
      <c r="CV35" s="394"/>
      <c r="CW35" s="394"/>
      <c r="CX35" s="394"/>
      <c r="CY35" s="394"/>
      <c r="CZ35" s="394"/>
      <c r="DA35" s="394"/>
      <c r="DB35" s="394"/>
      <c r="DC35" s="394"/>
      <c r="DD35" s="394"/>
      <c r="DE35" s="394"/>
      <c r="DF35" s="394"/>
      <c r="DG35" s="394"/>
      <c r="DH35" s="394"/>
      <c r="DI35" s="394"/>
      <c r="DJ35" s="394"/>
      <c r="DK35" s="394"/>
      <c r="DL35" s="394"/>
      <c r="DM35" s="394"/>
      <c r="DN35" s="394"/>
      <c r="DO35" s="394"/>
      <c r="DP35" s="394"/>
      <c r="DQ35" s="394"/>
      <c r="DR35" s="394"/>
      <c r="DS35" s="394"/>
      <c r="DT35" s="394"/>
      <c r="DU35" s="394"/>
      <c r="DV35" s="394"/>
      <c r="DW35" s="394"/>
      <c r="DX35" s="394"/>
      <c r="DY35" s="394"/>
      <c r="DZ35" s="394"/>
      <c r="EA35" s="394"/>
      <c r="EB35" s="394"/>
      <c r="EC35" s="394"/>
      <c r="ED35" s="394"/>
      <c r="EE35" s="394"/>
      <c r="EF35" s="394"/>
      <c r="EG35" s="394"/>
      <c r="EH35" s="394"/>
      <c r="EI35" s="394"/>
      <c r="EJ35" s="394"/>
      <c r="EK35" s="394"/>
      <c r="EL35" s="394"/>
      <c r="EM35" s="394"/>
      <c r="EN35" s="394"/>
      <c r="EO35" s="394"/>
      <c r="EP35" s="394"/>
      <c r="EQ35" s="394"/>
      <c r="ER35" s="394"/>
      <c r="ES35" s="394"/>
      <c r="ET35" s="394"/>
      <c r="EU35" s="394"/>
      <c r="EV35" s="394"/>
      <c r="EW35" s="394"/>
      <c r="EX35" s="394"/>
      <c r="EY35" s="394"/>
      <c r="EZ35" s="394"/>
      <c r="FA35" s="394"/>
      <c r="FB35" s="394"/>
      <c r="FC35" s="394"/>
      <c r="FD35" s="394"/>
      <c r="FE35" s="394"/>
      <c r="FF35" s="394"/>
      <c r="FG35" s="394"/>
      <c r="FH35" s="394"/>
      <c r="FI35" s="394"/>
      <c r="FJ35" s="394"/>
      <c r="FK35" s="394"/>
      <c r="FL35" s="394"/>
      <c r="FM35" s="394"/>
      <c r="FN35" s="394"/>
      <c r="FO35" s="394"/>
      <c r="FP35" s="394"/>
      <c r="FQ35" s="394"/>
      <c r="FR35" s="394"/>
      <c r="FS35" s="394"/>
      <c r="FT35" s="394"/>
      <c r="FU35" s="394"/>
      <c r="FV35" s="394"/>
      <c r="FW35" s="394"/>
      <c r="FX35" s="394"/>
      <c r="FY35" s="394"/>
      <c r="FZ35" s="394"/>
      <c r="GA35" s="394"/>
      <c r="GB35" s="394"/>
      <c r="GC35" s="394"/>
      <c r="GD35" s="394"/>
      <c r="GE35" s="394"/>
      <c r="GF35" s="394"/>
      <c r="GG35" s="394"/>
      <c r="GH35" s="394"/>
      <c r="GI35" s="394"/>
      <c r="GJ35" s="394"/>
      <c r="GK35" s="394"/>
      <c r="GL35" s="394"/>
      <c r="GM35" s="394"/>
      <c r="GN35" s="394"/>
      <c r="GO35" s="394"/>
      <c r="GP35" s="394"/>
      <c r="GQ35" s="394"/>
      <c r="GR35" s="394"/>
      <c r="GS35" s="394"/>
      <c r="GT35" s="394"/>
      <c r="GU35" s="394"/>
      <c r="GV35" s="394"/>
      <c r="GW35" s="394"/>
      <c r="GX35" s="394"/>
      <c r="GY35" s="394"/>
      <c r="GZ35" s="394"/>
      <c r="HA35" s="394"/>
      <c r="HB35" s="394"/>
      <c r="HC35" s="394"/>
      <c r="HD35" s="394"/>
      <c r="HE35" s="394"/>
      <c r="HF35" s="394"/>
      <c r="HG35" s="394"/>
      <c r="HH35" s="394"/>
      <c r="HI35" s="394"/>
      <c r="HJ35" s="394"/>
      <c r="HK35" s="394"/>
      <c r="HL35" s="394"/>
      <c r="HM35" s="394"/>
      <c r="HN35" s="394"/>
      <c r="HO35" s="394"/>
      <c r="HP35" s="394"/>
      <c r="HQ35" s="394"/>
      <c r="HR35" s="394"/>
      <c r="HS35" s="394"/>
      <c r="HT35" s="394"/>
      <c r="HU35" s="394"/>
      <c r="HV35" s="394"/>
      <c r="HW35" s="394"/>
      <c r="HX35" s="394"/>
      <c r="HY35" s="394"/>
      <c r="HZ35" s="394"/>
      <c r="IA35" s="394"/>
      <c r="IB35" s="394"/>
      <c r="IC35" s="394"/>
      <c r="ID35" s="394"/>
      <c r="IE35" s="394"/>
      <c r="IF35" s="394"/>
      <c r="IG35" s="394"/>
      <c r="IH35" s="394"/>
      <c r="II35" s="394"/>
      <c r="IJ35" s="394"/>
      <c r="IK35" s="394"/>
      <c r="IL35" s="394"/>
      <c r="IM35" s="394"/>
      <c r="IN35" s="394"/>
      <c r="IO35" s="394"/>
      <c r="IP35" s="394"/>
      <c r="IQ35" s="394"/>
      <c r="IR35" s="394"/>
      <c r="IS35" s="394"/>
      <c r="IT35" s="394"/>
      <c r="IU35" s="394"/>
      <c r="IV35" s="394"/>
      <c r="IW35" s="394"/>
      <c r="IX35" s="394"/>
      <c r="IY35" s="394"/>
    </row>
    <row r="36" spans="1:259" ht="44.1" customHeight="1" x14ac:dyDescent="0.2">
      <c r="B36" s="1420" t="s">
        <v>184</v>
      </c>
      <c r="C36" s="1420"/>
      <c r="D36" s="1420"/>
      <c r="E36" s="1420"/>
      <c r="F36" s="1420"/>
      <c r="G36" s="1420"/>
      <c r="H36" s="1420"/>
      <c r="I36" s="1420"/>
      <c r="J36" s="1420"/>
      <c r="K36" s="1420"/>
      <c r="L36" s="787"/>
      <c r="M36" s="787"/>
      <c r="N36" s="787"/>
      <c r="O36" s="787"/>
      <c r="P36" s="787"/>
      <c r="Q36" s="1229"/>
    </row>
    <row r="37" spans="1:259" ht="30.75" customHeight="1" x14ac:dyDescent="0.2">
      <c r="B37" s="1653" t="s">
        <v>161</v>
      </c>
      <c r="C37" s="1653"/>
      <c r="D37" s="1653"/>
      <c r="E37" s="1653"/>
      <c r="F37" s="1653"/>
      <c r="G37" s="1653"/>
      <c r="H37" s="1653"/>
      <c r="I37" s="1653"/>
      <c r="J37" s="1653"/>
      <c r="K37" s="1653"/>
      <c r="L37" s="496"/>
      <c r="M37" s="496"/>
      <c r="N37" s="496"/>
      <c r="O37" s="496"/>
      <c r="P37" s="496"/>
      <c r="Q37" s="622"/>
      <c r="R37" s="329"/>
    </row>
    <row r="38" spans="1:259" x14ac:dyDescent="0.25">
      <c r="L38" s="447"/>
      <c r="M38" s="360"/>
      <c r="N38" s="360"/>
      <c r="O38" s="360"/>
      <c r="P38" s="361"/>
      <c r="Q38" s="788"/>
      <c r="R38" s="329"/>
    </row>
    <row r="39" spans="1:259" x14ac:dyDescent="0.25">
      <c r="L39" s="447"/>
      <c r="M39" s="360"/>
      <c r="N39" s="360"/>
      <c r="O39" s="360"/>
      <c r="P39" s="361"/>
      <c r="Q39" s="789"/>
      <c r="R39" s="329"/>
    </row>
    <row r="40" spans="1:259" x14ac:dyDescent="0.25">
      <c r="L40" s="447"/>
      <c r="M40" s="360"/>
      <c r="N40" s="360"/>
      <c r="O40" s="360"/>
      <c r="P40" s="361"/>
      <c r="Q40" s="788"/>
      <c r="R40" s="329"/>
    </row>
    <row r="41" spans="1:259" x14ac:dyDescent="0.25">
      <c r="L41" s="447"/>
      <c r="M41" s="360"/>
      <c r="N41" s="360"/>
      <c r="O41" s="360"/>
      <c r="P41" s="361"/>
      <c r="Q41" s="788"/>
      <c r="R41" s="329"/>
    </row>
    <row r="42" spans="1:259" x14ac:dyDescent="0.25">
      <c r="L42" s="447"/>
      <c r="M42" s="360"/>
      <c r="N42" s="360"/>
      <c r="O42" s="360"/>
      <c r="P42" s="361"/>
      <c r="Q42" s="788"/>
      <c r="R42" s="329"/>
    </row>
    <row r="43" spans="1:259" x14ac:dyDescent="0.25">
      <c r="L43" s="447"/>
      <c r="M43" s="360"/>
      <c r="N43" s="360"/>
      <c r="O43" s="360"/>
      <c r="P43" s="361"/>
      <c r="Q43" s="788"/>
      <c r="R43" s="329"/>
    </row>
    <row r="44" spans="1:259" x14ac:dyDescent="0.25">
      <c r="L44" s="447"/>
      <c r="M44" s="360"/>
      <c r="N44" s="360"/>
      <c r="O44" s="360"/>
      <c r="P44" s="361"/>
      <c r="Q44" s="788"/>
      <c r="R44" s="329"/>
    </row>
    <row r="45" spans="1:259" x14ac:dyDescent="0.25">
      <c r="L45" s="447"/>
      <c r="M45" s="360"/>
      <c r="N45" s="360"/>
      <c r="O45" s="360"/>
      <c r="P45" s="361"/>
      <c r="Q45" s="788"/>
      <c r="R45" s="329"/>
    </row>
    <row r="46" spans="1:259" x14ac:dyDescent="0.25">
      <c r="L46" s="447"/>
      <c r="M46" s="360"/>
      <c r="N46" s="360"/>
      <c r="O46" s="360"/>
      <c r="P46" s="361"/>
      <c r="Q46" s="789"/>
      <c r="R46" s="329"/>
    </row>
    <row r="47" spans="1:259" x14ac:dyDescent="0.25">
      <c r="L47" s="447"/>
      <c r="M47" s="360"/>
      <c r="N47" s="360"/>
      <c r="O47" s="360"/>
      <c r="P47" s="361"/>
      <c r="Q47" s="788"/>
      <c r="R47" s="329"/>
    </row>
    <row r="48" spans="1:259" x14ac:dyDescent="0.25">
      <c r="L48" s="447"/>
      <c r="M48" s="360"/>
      <c r="N48" s="360"/>
      <c r="O48" s="360"/>
      <c r="P48" s="361"/>
      <c r="Q48" s="788"/>
      <c r="R48" s="329"/>
    </row>
    <row r="49" spans="12:18" x14ac:dyDescent="0.25">
      <c r="L49" s="447"/>
      <c r="M49" s="360"/>
      <c r="N49" s="360"/>
      <c r="O49" s="360"/>
      <c r="P49" s="361"/>
      <c r="Q49" s="788"/>
      <c r="R49" s="329"/>
    </row>
    <row r="50" spans="12:18" x14ac:dyDescent="0.25">
      <c r="L50" s="447"/>
      <c r="M50" s="360"/>
      <c r="N50" s="360"/>
      <c r="O50" s="360"/>
      <c r="P50" s="361"/>
      <c r="Q50" s="788"/>
      <c r="R50" s="329"/>
    </row>
    <row r="51" spans="12:18" x14ac:dyDescent="0.25">
      <c r="L51" s="447"/>
      <c r="M51" s="360"/>
      <c r="N51" s="360"/>
      <c r="O51" s="360"/>
      <c r="P51" s="361"/>
      <c r="Q51" s="788"/>
      <c r="R51" s="329"/>
    </row>
    <row r="52" spans="12:18" x14ac:dyDescent="0.25">
      <c r="L52" s="447"/>
      <c r="M52" s="360"/>
      <c r="N52" s="360"/>
      <c r="O52" s="360"/>
      <c r="P52" s="361"/>
      <c r="Q52" s="789"/>
      <c r="R52" s="329"/>
    </row>
    <row r="53" spans="12:18" x14ac:dyDescent="0.25">
      <c r="L53" s="447"/>
      <c r="M53" s="360"/>
      <c r="N53" s="360"/>
      <c r="O53" s="360"/>
      <c r="P53" s="361"/>
      <c r="Q53" s="788"/>
      <c r="R53" s="329"/>
    </row>
    <row r="54" spans="12:18" x14ac:dyDescent="0.25">
      <c r="L54" s="447"/>
      <c r="M54" s="360"/>
      <c r="N54" s="360"/>
      <c r="O54" s="360"/>
      <c r="P54" s="361"/>
      <c r="Q54" s="788"/>
      <c r="R54" s="329"/>
    </row>
    <row r="55" spans="12:18" x14ac:dyDescent="0.25">
      <c r="L55" s="447"/>
      <c r="M55" s="329"/>
      <c r="N55" s="329"/>
      <c r="O55" s="360"/>
      <c r="P55" s="361"/>
      <c r="Q55" s="788"/>
      <c r="R55" s="329"/>
    </row>
  </sheetData>
  <mergeCells count="11">
    <mergeCell ref="B35:K35"/>
    <mergeCell ref="B36:K36"/>
    <mergeCell ref="B37:K37"/>
    <mergeCell ref="B3:I3"/>
    <mergeCell ref="A4:Q4"/>
    <mergeCell ref="B5:Q5"/>
    <mergeCell ref="B8:K8"/>
    <mergeCell ref="D10:E10"/>
    <mergeCell ref="G10:H10"/>
    <mergeCell ref="J10:K10"/>
    <mergeCell ref="B10:B11"/>
  </mergeCells>
  <conditionalFormatting sqref="E13:E31">
    <cfRule type="colorScale" priority="3">
      <colorScale>
        <cfvo type="min"/>
        <cfvo type="max"/>
        <color theme="5" tint="0.79998168889431442"/>
        <color theme="5" tint="-0.249977111117893"/>
      </colorScale>
    </cfRule>
  </conditionalFormatting>
  <conditionalFormatting sqref="E13:E32 H13:H31 K13:K31">
    <cfRule type="colorScale" priority="4">
      <colorScale>
        <cfvo type="num" val="100"/>
        <cfvo type="num" val="190"/>
        <cfvo type="max"/>
        <color rgb="FFFFFFCC"/>
        <color rgb="FFFCFCFF"/>
        <color theme="4"/>
      </colorScale>
    </cfRule>
  </conditionalFormatting>
  <conditionalFormatting sqref="H13:H31">
    <cfRule type="colorScale" priority="2">
      <colorScale>
        <cfvo type="min"/>
        <cfvo type="max"/>
        <color theme="5" tint="0.79998168889431442"/>
        <color theme="5" tint="-0.249977111117893"/>
      </colorScale>
    </cfRule>
  </conditionalFormatting>
  <conditionalFormatting sqref="K13:K31">
    <cfRule type="colorScale" priority="1">
      <colorScale>
        <cfvo type="min"/>
        <cfvo type="max"/>
        <color theme="5" tint="0.79998168889431442"/>
        <color theme="5" tint="-0.249977111117893"/>
      </colorScale>
    </cfRule>
  </conditionalFormatting>
  <printOptions horizontalCentered="1"/>
  <pageMargins left="0" right="0" top="0.43307086614173229" bottom="0.43307086614173229" header="0" footer="0"/>
  <pageSetup paperSize="9" scale="74"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Hoja55">
    <pageSetUpPr fitToPage="1"/>
  </sheetPr>
  <dimension ref="A1:Q36"/>
  <sheetViews>
    <sheetView zoomScaleNormal="100" workbookViewId="0"/>
  </sheetViews>
  <sheetFormatPr baseColWidth="10" defaultColWidth="11.42578125" defaultRowHeight="15" x14ac:dyDescent="0.25"/>
  <cols>
    <col min="1" max="1" width="3.28515625" style="1129" customWidth="1"/>
    <col min="2" max="2" width="28.42578125" style="1129" customWidth="1"/>
    <col min="3" max="3" width="16.7109375" style="1129" customWidth="1"/>
    <col min="4" max="4" width="10.28515625" style="1129" customWidth="1"/>
    <col min="5" max="5" width="15" style="1129" customWidth="1"/>
    <col min="6" max="6" width="10" style="1129" customWidth="1"/>
    <col min="7" max="7" width="15.42578125" style="1129" customWidth="1"/>
    <col min="8" max="8" width="9.7109375" style="1129" customWidth="1"/>
    <col min="9" max="9" width="14.5703125" style="1129" customWidth="1"/>
    <col min="10" max="16384" width="11.42578125" style="1129"/>
  </cols>
  <sheetData>
    <row r="1" spans="1:17" s="1122" customFormat="1" x14ac:dyDescent="0.25">
      <c r="A1" s="1122" t="s">
        <v>96</v>
      </c>
      <c r="B1" s="1122" t="s">
        <v>56</v>
      </c>
      <c r="H1" s="1122" t="s">
        <v>96</v>
      </c>
      <c r="I1" s="1122" t="s">
        <v>67</v>
      </c>
      <c r="P1" s="1122" t="s">
        <v>81</v>
      </c>
    </row>
    <row r="2" spans="1:17" s="1122" customFormat="1" x14ac:dyDescent="0.25"/>
    <row r="3" spans="1:17" s="1122" customFormat="1" x14ac:dyDescent="0.25"/>
    <row r="4" spans="1:17" s="1122" customFormat="1" x14ac:dyDescent="0.25"/>
    <row r="5" spans="1:17" s="1122" customFormat="1" ht="16.5" customHeight="1" x14ac:dyDescent="0.25"/>
    <row r="6" spans="1:17" s="1126" customFormat="1" ht="38.25" customHeight="1" x14ac:dyDescent="0.2">
      <c r="A6" s="1123"/>
      <c r="B6" s="1660" t="s">
        <v>459</v>
      </c>
      <c r="C6" s="1660"/>
      <c r="D6" s="1660"/>
      <c r="E6" s="1660"/>
      <c r="F6" s="1660"/>
      <c r="G6" s="1660"/>
      <c r="H6" s="1660"/>
      <c r="I6" s="1660"/>
      <c r="J6" s="1124"/>
      <c r="K6" s="1124"/>
      <c r="L6" s="1125"/>
      <c r="M6" s="1125"/>
      <c r="N6" s="1125"/>
      <c r="O6" s="1125"/>
      <c r="P6" s="1125"/>
      <c r="Q6" s="1125"/>
    </row>
    <row r="7" spans="1:17" s="1126" customFormat="1" ht="15.75" customHeight="1" x14ac:dyDescent="0.2">
      <c r="A7" s="1123"/>
      <c r="B7" s="1661" t="str">
        <f>porsaad!$B$6</f>
        <v>Situación a 31 de julio de 2024</v>
      </c>
      <c r="C7" s="1661"/>
      <c r="D7" s="1661"/>
      <c r="E7" s="1661"/>
      <c r="F7" s="1661"/>
      <c r="G7" s="1661"/>
      <c r="H7" s="1661"/>
      <c r="I7" s="1661"/>
      <c r="J7" s="1127"/>
      <c r="K7" s="1127"/>
      <c r="L7" s="1128"/>
      <c r="M7" s="1128"/>
      <c r="N7" s="1128"/>
      <c r="O7" s="1128"/>
      <c r="P7" s="1128"/>
      <c r="Q7" s="1128"/>
    </row>
    <row r="8" spans="1:17" ht="8.25" customHeight="1" x14ac:dyDescent="0.25">
      <c r="H8" s="1130"/>
    </row>
    <row r="9" spans="1:17" ht="15" customHeight="1" x14ac:dyDescent="0.25">
      <c r="B9" s="1662" t="s">
        <v>12</v>
      </c>
      <c r="C9" s="1665" t="s">
        <v>185</v>
      </c>
      <c r="D9" s="1139"/>
      <c r="E9" s="1139"/>
      <c r="F9" s="1139"/>
      <c r="G9" s="1139"/>
      <c r="H9" s="1139"/>
      <c r="I9" s="1140"/>
    </row>
    <row r="10" spans="1:17" ht="15.75" customHeight="1" x14ac:dyDescent="0.25">
      <c r="B10" s="1663"/>
      <c r="C10" s="1666"/>
      <c r="D10" s="1668" t="s">
        <v>133</v>
      </c>
      <c r="E10" s="1669"/>
      <c r="F10" s="1672" t="s">
        <v>134</v>
      </c>
      <c r="G10" s="1673"/>
      <c r="H10" s="1673"/>
      <c r="I10" s="1673"/>
    </row>
    <row r="11" spans="1:17" ht="40.5" customHeight="1" x14ac:dyDescent="0.25">
      <c r="B11" s="1663"/>
      <c r="C11" s="1666"/>
      <c r="D11" s="1670"/>
      <c r="E11" s="1671"/>
      <c r="F11" s="1674" t="s">
        <v>188</v>
      </c>
      <c r="G11" s="1675"/>
      <c r="H11" s="1672" t="s">
        <v>486</v>
      </c>
      <c r="I11" s="1673"/>
    </row>
    <row r="12" spans="1:17" ht="52.5" customHeight="1" x14ac:dyDescent="0.25">
      <c r="B12" s="1664"/>
      <c r="C12" s="1667"/>
      <c r="D12" s="1142" t="s">
        <v>9</v>
      </c>
      <c r="E12" s="1144" t="s">
        <v>186</v>
      </c>
      <c r="F12" s="1144" t="s">
        <v>9</v>
      </c>
      <c r="G12" s="1141" t="s">
        <v>186</v>
      </c>
      <c r="H12" s="1142" t="s">
        <v>9</v>
      </c>
      <c r="I12" s="1143" t="s">
        <v>186</v>
      </c>
    </row>
    <row r="13" spans="1:17" ht="12.75" customHeight="1" x14ac:dyDescent="0.25">
      <c r="B13" s="1131" t="s">
        <v>8</v>
      </c>
      <c r="C13" s="931">
        <f>'31dictsaad'!D10-'31dictsaad'!H10</f>
        <v>36523</v>
      </c>
      <c r="D13" s="929">
        <v>0</v>
      </c>
      <c r="E13" s="1132">
        <v>0</v>
      </c>
      <c r="F13" s="929">
        <v>411</v>
      </c>
      <c r="G13" s="1132">
        <v>1.1253182925827561</v>
      </c>
      <c r="H13" s="929">
        <v>36112</v>
      </c>
      <c r="I13" s="1132">
        <f>H13/C13*100</f>
        <v>98.874681707417238</v>
      </c>
    </row>
    <row r="14" spans="1:17" x14ac:dyDescent="0.25">
      <c r="B14" s="1131" t="s">
        <v>7</v>
      </c>
      <c r="C14" s="936">
        <f>'31dictsaad'!D11-'31dictsaad'!H11</f>
        <v>6626</v>
      </c>
      <c r="D14" s="934">
        <v>0</v>
      </c>
      <c r="E14" s="1133">
        <v>0</v>
      </c>
      <c r="F14" s="934">
        <v>5715</v>
      </c>
      <c r="G14" s="1133">
        <v>86.251131904618177</v>
      </c>
      <c r="H14" s="934">
        <v>911</v>
      </c>
      <c r="I14" s="1133">
        <f t="shared" ref="I14:I31" si="0">H14/C14*100</f>
        <v>13.74886809538183</v>
      </c>
    </row>
    <row r="15" spans="1:17" x14ac:dyDescent="0.25">
      <c r="B15" s="1131" t="s">
        <v>37</v>
      </c>
      <c r="C15" s="936">
        <f>'31dictsaad'!D12-'31dictsaad'!H12</f>
        <v>7962</v>
      </c>
      <c r="D15" s="934">
        <v>0</v>
      </c>
      <c r="E15" s="1133">
        <v>0</v>
      </c>
      <c r="F15" s="934">
        <v>4852</v>
      </c>
      <c r="G15" s="1133">
        <v>60.939462446621448</v>
      </c>
      <c r="H15" s="934">
        <v>3110</v>
      </c>
      <c r="I15" s="1133">
        <f t="shared" si="0"/>
        <v>39.060537553378552</v>
      </c>
    </row>
    <row r="16" spans="1:17" x14ac:dyDescent="0.25">
      <c r="B16" s="1131" t="s">
        <v>38</v>
      </c>
      <c r="C16" s="936">
        <f>'31dictsaad'!D13-'31dictsaad'!H13</f>
        <v>2356</v>
      </c>
      <c r="D16" s="934">
        <v>0</v>
      </c>
      <c r="E16" s="1133">
        <v>0</v>
      </c>
      <c r="F16" s="934">
        <v>1318</v>
      </c>
      <c r="G16" s="1133">
        <v>55.94227504244482</v>
      </c>
      <c r="H16" s="934">
        <v>1038</v>
      </c>
      <c r="I16" s="1133">
        <f t="shared" si="0"/>
        <v>44.05772495755518</v>
      </c>
    </row>
    <row r="17" spans="2:9" x14ac:dyDescent="0.25">
      <c r="B17" s="1131" t="s">
        <v>6</v>
      </c>
      <c r="C17" s="936">
        <f>'31dictsaad'!D14-'31dictsaad'!H14</f>
        <v>15482</v>
      </c>
      <c r="D17" s="934">
        <v>0</v>
      </c>
      <c r="E17" s="1133">
        <v>0</v>
      </c>
      <c r="F17" s="934">
        <v>5501</v>
      </c>
      <c r="G17" s="1133">
        <v>35.531585066528869</v>
      </c>
      <c r="H17" s="934">
        <v>9981</v>
      </c>
      <c r="I17" s="1133">
        <f t="shared" si="0"/>
        <v>64.468414933471124</v>
      </c>
    </row>
    <row r="18" spans="2:9" x14ac:dyDescent="0.25">
      <c r="B18" s="1131" t="s">
        <v>5</v>
      </c>
      <c r="C18" s="936">
        <f>'31dictsaad'!D15-'31dictsaad'!H15</f>
        <v>897</v>
      </c>
      <c r="D18" s="934">
        <v>0</v>
      </c>
      <c r="E18" s="1133">
        <v>0</v>
      </c>
      <c r="F18" s="934">
        <v>141</v>
      </c>
      <c r="G18" s="1133">
        <v>15.719063545150503</v>
      </c>
      <c r="H18" s="934">
        <v>756</v>
      </c>
      <c r="I18" s="1133">
        <f t="shared" si="0"/>
        <v>84.280936454849495</v>
      </c>
    </row>
    <row r="19" spans="2:9" x14ac:dyDescent="0.25">
      <c r="B19" s="1131" t="s">
        <v>4</v>
      </c>
      <c r="C19" s="936">
        <f>'31dictsaad'!D16-'31dictsaad'!H16</f>
        <v>6404</v>
      </c>
      <c r="D19" s="934">
        <v>0</v>
      </c>
      <c r="E19" s="1133">
        <v>0</v>
      </c>
      <c r="F19" s="934">
        <v>5674</v>
      </c>
      <c r="G19" s="1133">
        <v>88.600874453466588</v>
      </c>
      <c r="H19" s="934">
        <v>730</v>
      </c>
      <c r="I19" s="1133">
        <f t="shared" si="0"/>
        <v>11.399125546533416</v>
      </c>
    </row>
    <row r="20" spans="2:9" x14ac:dyDescent="0.25">
      <c r="B20" s="1131" t="s">
        <v>40</v>
      </c>
      <c r="C20" s="936">
        <f>'31dictsaad'!D17-'31dictsaad'!H17</f>
        <v>2724</v>
      </c>
      <c r="D20" s="934">
        <v>0</v>
      </c>
      <c r="E20" s="1133">
        <v>0</v>
      </c>
      <c r="F20" s="934">
        <v>2468</v>
      </c>
      <c r="G20" s="1133">
        <v>90.602055800293684</v>
      </c>
      <c r="H20" s="934">
        <v>256</v>
      </c>
      <c r="I20" s="1133">
        <f t="shared" si="0"/>
        <v>9.3979441997063144</v>
      </c>
    </row>
    <row r="21" spans="2:9" x14ac:dyDescent="0.25">
      <c r="B21" s="1131" t="s">
        <v>41</v>
      </c>
      <c r="C21" s="936">
        <f>'31dictsaad'!D18-'31dictsaad'!H18</f>
        <v>30432</v>
      </c>
      <c r="D21" s="934">
        <v>0</v>
      </c>
      <c r="E21" s="1133">
        <v>0</v>
      </c>
      <c r="F21" s="934">
        <v>25607</v>
      </c>
      <c r="G21" s="1133">
        <v>84.144978969505786</v>
      </c>
      <c r="H21" s="934">
        <v>4825</v>
      </c>
      <c r="I21" s="1133">
        <f t="shared" si="0"/>
        <v>15.855021030494218</v>
      </c>
    </row>
    <row r="22" spans="2:9" x14ac:dyDescent="0.25">
      <c r="B22" s="1131" t="s">
        <v>3</v>
      </c>
      <c r="C22" s="936">
        <f>'31dictsaad'!D19-'31dictsaad'!H19</f>
        <v>17647</v>
      </c>
      <c r="D22" s="934">
        <v>150</v>
      </c>
      <c r="E22" s="1133">
        <v>0.85000283334277782</v>
      </c>
      <c r="F22" s="934">
        <v>8780</v>
      </c>
      <c r="G22" s="1133">
        <v>49.753499178330593</v>
      </c>
      <c r="H22" s="934">
        <v>8717</v>
      </c>
      <c r="I22" s="1133">
        <f t="shared" si="0"/>
        <v>49.39649798832663</v>
      </c>
    </row>
    <row r="23" spans="2:9" x14ac:dyDescent="0.25">
      <c r="B23" s="1131" t="s">
        <v>2</v>
      </c>
      <c r="C23" s="936">
        <f>'31dictsaad'!D20-'31dictsaad'!H20</f>
        <v>2140</v>
      </c>
      <c r="D23" s="934">
        <v>0</v>
      </c>
      <c r="E23" s="1133">
        <v>0</v>
      </c>
      <c r="F23" s="934">
        <v>1905</v>
      </c>
      <c r="G23" s="1133">
        <v>89.018691588785046</v>
      </c>
      <c r="H23" s="934">
        <v>235</v>
      </c>
      <c r="I23" s="1133">
        <f t="shared" si="0"/>
        <v>10.981308411214954</v>
      </c>
    </row>
    <row r="24" spans="2:9" x14ac:dyDescent="0.25">
      <c r="B24" s="1131" t="s">
        <v>35</v>
      </c>
      <c r="C24" s="936">
        <f>'31dictsaad'!D21-'31dictsaad'!H21</f>
        <v>245</v>
      </c>
      <c r="D24" s="934">
        <v>0</v>
      </c>
      <c r="E24" s="1133">
        <v>0</v>
      </c>
      <c r="F24" s="934">
        <v>8</v>
      </c>
      <c r="G24" s="1133">
        <v>3.2653061224489797</v>
      </c>
      <c r="H24" s="934">
        <v>237</v>
      </c>
      <c r="I24" s="1133">
        <f t="shared" si="0"/>
        <v>96.734693877551024</v>
      </c>
    </row>
    <row r="25" spans="2:9" x14ac:dyDescent="0.25">
      <c r="B25" s="1131" t="s">
        <v>42</v>
      </c>
      <c r="C25" s="936">
        <f>'31dictsaad'!D22-'31dictsaad'!H22</f>
        <v>808</v>
      </c>
      <c r="D25" s="934">
        <v>4</v>
      </c>
      <c r="E25" s="1133">
        <v>0.49504950495049505</v>
      </c>
      <c r="F25" s="934">
        <v>242</v>
      </c>
      <c r="G25" s="1133">
        <v>29.950495049504948</v>
      </c>
      <c r="H25" s="934">
        <v>562</v>
      </c>
      <c r="I25" s="1133">
        <f t="shared" si="0"/>
        <v>69.554455445544548</v>
      </c>
    </row>
    <row r="26" spans="2:9" x14ac:dyDescent="0.25">
      <c r="B26" s="1131" t="s">
        <v>43</v>
      </c>
      <c r="C26" s="936">
        <f>'31dictsaad'!D23-'31dictsaad'!H23</f>
        <v>8752</v>
      </c>
      <c r="D26" s="934">
        <v>0</v>
      </c>
      <c r="E26" s="1133">
        <v>0</v>
      </c>
      <c r="F26" s="934">
        <v>4508</v>
      </c>
      <c r="G26" s="1133">
        <v>51.508226691042047</v>
      </c>
      <c r="H26" s="934">
        <v>4244</v>
      </c>
      <c r="I26" s="1133">
        <f t="shared" si="0"/>
        <v>48.491773308957953</v>
      </c>
    </row>
    <row r="27" spans="2:9" x14ac:dyDescent="0.25">
      <c r="B27" s="1131" t="s">
        <v>44</v>
      </c>
      <c r="C27" s="936">
        <f>'31dictsaad'!D24-'31dictsaad'!H24</f>
        <v>77</v>
      </c>
      <c r="D27" s="934">
        <v>0</v>
      </c>
      <c r="E27" s="1133">
        <v>0</v>
      </c>
      <c r="F27" s="934">
        <v>1</v>
      </c>
      <c r="G27" s="1133">
        <v>1.2987012987012987</v>
      </c>
      <c r="H27" s="934">
        <v>76</v>
      </c>
      <c r="I27" s="1133">
        <f t="shared" si="0"/>
        <v>98.701298701298697</v>
      </c>
    </row>
    <row r="28" spans="2:9" x14ac:dyDescent="0.25">
      <c r="B28" s="1131" t="s">
        <v>45</v>
      </c>
      <c r="C28" s="936">
        <f>'31dictsaad'!D25-'31dictsaad'!H25</f>
        <v>275</v>
      </c>
      <c r="D28" s="934">
        <v>0</v>
      </c>
      <c r="E28" s="1133">
        <v>0</v>
      </c>
      <c r="F28" s="934">
        <v>120</v>
      </c>
      <c r="G28" s="1133">
        <v>43.636363636363633</v>
      </c>
      <c r="H28" s="934">
        <v>155</v>
      </c>
      <c r="I28" s="1133">
        <f t="shared" si="0"/>
        <v>56.36363636363636</v>
      </c>
    </row>
    <row r="29" spans="2:9" x14ac:dyDescent="0.25">
      <c r="B29" s="1131" t="s">
        <v>46</v>
      </c>
      <c r="C29" s="936">
        <f>'31dictsaad'!D26-'31dictsaad'!H26</f>
        <v>54</v>
      </c>
      <c r="D29" s="934">
        <v>0</v>
      </c>
      <c r="E29" s="1133">
        <v>0</v>
      </c>
      <c r="F29" s="934">
        <v>34</v>
      </c>
      <c r="G29" s="1133">
        <v>62.962962962962962</v>
      </c>
      <c r="H29" s="934">
        <v>20</v>
      </c>
      <c r="I29" s="1133">
        <f t="shared" si="0"/>
        <v>37.037037037037038</v>
      </c>
    </row>
    <row r="30" spans="2:9" x14ac:dyDescent="0.25">
      <c r="B30" s="1131" t="s">
        <v>1</v>
      </c>
      <c r="C30" s="1134">
        <f>'31dictsaad'!D27-'31dictsaad'!H27</f>
        <v>208</v>
      </c>
      <c r="D30" s="956">
        <v>0</v>
      </c>
      <c r="E30" s="1135">
        <v>0</v>
      </c>
      <c r="F30" s="956">
        <v>170</v>
      </c>
      <c r="G30" s="1135">
        <v>81.730769230769226</v>
      </c>
      <c r="H30" s="956">
        <v>38</v>
      </c>
      <c r="I30" s="1135">
        <f t="shared" si="0"/>
        <v>18.269230769230766</v>
      </c>
    </row>
    <row r="31" spans="2:9" x14ac:dyDescent="0.25">
      <c r="B31" s="1316" t="s">
        <v>0</v>
      </c>
      <c r="C31" s="1317">
        <f>SUM(C13:C30)</f>
        <v>139612</v>
      </c>
      <c r="D31" s="1292">
        <f>SUM(D13:D30)</f>
        <v>154</v>
      </c>
      <c r="E31" s="1318">
        <f t="shared" ref="E31" si="1">D31/C31*100</f>
        <v>0.11030570438071226</v>
      </c>
      <c r="F31" s="1292">
        <f>SUM(F13:F30)</f>
        <v>67455</v>
      </c>
      <c r="G31" s="1318">
        <f t="shared" ref="G31" si="2">F31/C31*100</f>
        <v>48.316047331174971</v>
      </c>
      <c r="H31" s="1292">
        <f>SUM(H13:H30)</f>
        <v>72003</v>
      </c>
      <c r="I31" s="1318">
        <f t="shared" si="0"/>
        <v>51.573646964444322</v>
      </c>
    </row>
    <row r="32" spans="2:9" ht="5.0999999999999996" customHeight="1" x14ac:dyDescent="0.25">
      <c r="B32" s="1136"/>
      <c r="C32" s="1136"/>
      <c r="D32" s="1136"/>
      <c r="E32" s="1136"/>
      <c r="F32" s="1136"/>
      <c r="G32" s="1136"/>
      <c r="H32" s="1136"/>
      <c r="I32" s="1136"/>
    </row>
    <row r="33" spans="2:9" x14ac:dyDescent="0.25">
      <c r="B33" s="1137" t="s">
        <v>282</v>
      </c>
      <c r="C33" s="1136"/>
      <c r="D33" s="1136"/>
      <c r="E33" s="1136"/>
      <c r="F33" s="1136"/>
      <c r="G33" s="1136"/>
      <c r="H33" s="1136"/>
      <c r="I33" s="1136"/>
    </row>
    <row r="34" spans="2:9" x14ac:dyDescent="0.25">
      <c r="B34" s="1137" t="s">
        <v>467</v>
      </c>
      <c r="C34" s="1136"/>
      <c r="D34" s="1136"/>
      <c r="E34" s="1136"/>
      <c r="F34" s="1136"/>
      <c r="G34" s="1136"/>
      <c r="H34" s="1136"/>
      <c r="I34" s="1136"/>
    </row>
    <row r="35" spans="2:9" x14ac:dyDescent="0.25">
      <c r="B35" s="1659" t="s">
        <v>468</v>
      </c>
      <c r="C35" s="1659"/>
      <c r="D35" s="1659"/>
      <c r="E35" s="1659"/>
      <c r="F35" s="1659"/>
      <c r="G35" s="1659"/>
      <c r="H35" s="1659"/>
      <c r="I35" s="1659"/>
    </row>
    <row r="36" spans="2:9" ht="17.25" x14ac:dyDescent="0.25">
      <c r="B36" s="1137" t="s">
        <v>485</v>
      </c>
      <c r="C36" s="1136"/>
      <c r="D36" s="1136"/>
      <c r="E36" s="1136"/>
      <c r="F36" s="1136"/>
      <c r="G36" s="1136"/>
      <c r="H36" s="1136"/>
      <c r="I36" s="1136"/>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89" orientation="landscape"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Hoja54">
    <pageSetUpPr fitToPage="1"/>
  </sheetPr>
  <dimension ref="A1:Q36"/>
  <sheetViews>
    <sheetView zoomScaleNormal="100" workbookViewId="0"/>
  </sheetViews>
  <sheetFormatPr baseColWidth="10" defaultColWidth="11.42578125" defaultRowHeight="15" x14ac:dyDescent="0.25"/>
  <cols>
    <col min="1" max="1" width="3.28515625" style="1129" customWidth="1"/>
    <col min="2" max="2" width="28.42578125" style="1129" customWidth="1"/>
    <col min="3" max="3" width="16.7109375" style="1129" customWidth="1"/>
    <col min="4" max="4" width="10.28515625" style="1129" customWidth="1"/>
    <col min="5" max="5" width="15" style="1129" customWidth="1"/>
    <col min="6" max="6" width="10" style="1129" customWidth="1"/>
    <col min="7" max="7" width="15.42578125" style="1129" customWidth="1"/>
    <col min="8" max="8" width="9.7109375" style="1129" customWidth="1"/>
    <col min="9" max="9" width="14.5703125" style="1129" customWidth="1"/>
    <col min="10" max="16384" width="11.42578125" style="1129"/>
  </cols>
  <sheetData>
    <row r="1" spans="1:17" s="1122" customFormat="1" x14ac:dyDescent="0.25">
      <c r="A1" s="1122" t="s">
        <v>96</v>
      </c>
      <c r="B1" s="1122" t="s">
        <v>56</v>
      </c>
      <c r="I1" s="1122" t="s">
        <v>96</v>
      </c>
      <c r="J1" s="1122" t="s">
        <v>67</v>
      </c>
      <c r="Q1" s="1122" t="s">
        <v>81</v>
      </c>
    </row>
    <row r="2" spans="1:17" s="1122" customFormat="1" x14ac:dyDescent="0.25"/>
    <row r="3" spans="1:17" s="1122" customFormat="1" x14ac:dyDescent="0.25"/>
    <row r="4" spans="1:17" s="1122" customFormat="1" x14ac:dyDescent="0.25"/>
    <row r="5" spans="1:17" s="1122" customFormat="1" ht="16.5" customHeight="1" x14ac:dyDescent="0.25"/>
    <row r="6" spans="1:17" s="1126" customFormat="1" ht="38.25" customHeight="1" x14ac:dyDescent="0.2">
      <c r="A6" s="1123"/>
      <c r="B6" s="1660" t="s">
        <v>460</v>
      </c>
      <c r="C6" s="1660"/>
      <c r="D6" s="1660"/>
      <c r="E6" s="1660"/>
      <c r="F6" s="1660"/>
      <c r="G6" s="1660"/>
      <c r="H6" s="1660"/>
      <c r="I6" s="1660"/>
      <c r="J6" s="1124"/>
      <c r="K6" s="1124"/>
      <c r="L6" s="1125"/>
      <c r="M6" s="1125"/>
      <c r="N6" s="1125"/>
      <c r="O6" s="1125"/>
      <c r="P6" s="1125"/>
      <c r="Q6" s="1125"/>
    </row>
    <row r="7" spans="1:17" s="1126" customFormat="1" ht="15.75" customHeight="1" x14ac:dyDescent="0.2">
      <c r="A7" s="1123"/>
      <c r="B7" s="1661" t="str">
        <f>porsaad!$B$6</f>
        <v>Situación a 31 de julio de 2024</v>
      </c>
      <c r="C7" s="1661"/>
      <c r="D7" s="1661"/>
      <c r="E7" s="1661"/>
      <c r="F7" s="1661"/>
      <c r="G7" s="1661"/>
      <c r="H7" s="1661"/>
      <c r="I7" s="1661"/>
      <c r="J7" s="1127"/>
      <c r="K7" s="1127"/>
      <c r="L7" s="1128"/>
      <c r="M7" s="1128"/>
      <c r="N7" s="1128"/>
      <c r="O7" s="1128"/>
      <c r="P7" s="1128"/>
      <c r="Q7" s="1128"/>
    </row>
    <row r="8" spans="1:17" ht="8.25" customHeight="1" x14ac:dyDescent="0.25">
      <c r="H8" s="1130"/>
    </row>
    <row r="9" spans="1:17" ht="15" customHeight="1" x14ac:dyDescent="0.25">
      <c r="B9" s="1662" t="s">
        <v>12</v>
      </c>
      <c r="C9" s="1665" t="s">
        <v>278</v>
      </c>
      <c r="D9" s="1139"/>
      <c r="E9" s="1139"/>
      <c r="F9" s="1139"/>
      <c r="G9" s="1139"/>
      <c r="H9" s="1139"/>
      <c r="I9" s="1140"/>
    </row>
    <row r="10" spans="1:17" ht="15.75" customHeight="1" x14ac:dyDescent="0.25">
      <c r="B10" s="1663"/>
      <c r="C10" s="1666"/>
      <c r="D10" s="1668" t="s">
        <v>133</v>
      </c>
      <c r="E10" s="1669"/>
      <c r="F10" s="1672" t="s">
        <v>134</v>
      </c>
      <c r="G10" s="1673"/>
      <c r="H10" s="1673"/>
      <c r="I10" s="1673"/>
    </row>
    <row r="11" spans="1:17" ht="40.5" customHeight="1" x14ac:dyDescent="0.25">
      <c r="B11" s="1663"/>
      <c r="C11" s="1666"/>
      <c r="D11" s="1670"/>
      <c r="E11" s="1671"/>
      <c r="F11" s="1674" t="s">
        <v>279</v>
      </c>
      <c r="G11" s="1675"/>
      <c r="H11" s="1672" t="s">
        <v>280</v>
      </c>
      <c r="I11" s="1673"/>
    </row>
    <row r="12" spans="1:17" ht="52.5" customHeight="1" x14ac:dyDescent="0.25">
      <c r="B12" s="1664"/>
      <c r="C12" s="1667"/>
      <c r="D12" s="1142" t="s">
        <v>9</v>
      </c>
      <c r="E12" s="1144" t="s">
        <v>281</v>
      </c>
      <c r="F12" s="1144" t="s">
        <v>9</v>
      </c>
      <c r="G12" s="1141" t="s">
        <v>281</v>
      </c>
      <c r="H12" s="1142" t="s">
        <v>9</v>
      </c>
      <c r="I12" s="1143" t="s">
        <v>281</v>
      </c>
    </row>
    <row r="13" spans="1:17" ht="12.75" customHeight="1" x14ac:dyDescent="0.25">
      <c r="B13" s="1131" t="s">
        <v>8</v>
      </c>
      <c r="C13" s="931">
        <f>D13+F13+H13</f>
        <v>19009</v>
      </c>
      <c r="D13" s="929">
        <v>31</v>
      </c>
      <c r="E13" s="1132">
        <v>0.16308064600978484</v>
      </c>
      <c r="F13" s="929">
        <v>568</v>
      </c>
      <c r="G13" s="1132">
        <v>2.9880582881792837</v>
      </c>
      <c r="H13" s="929">
        <v>18410</v>
      </c>
      <c r="I13" s="1132">
        <f>H13/C13*100</f>
        <v>96.848861065810937</v>
      </c>
    </row>
    <row r="14" spans="1:17" x14ac:dyDescent="0.25">
      <c r="B14" s="1131" t="s">
        <v>7</v>
      </c>
      <c r="C14" s="936">
        <f t="shared" ref="C14:C30" si="0">D14+F14+H14</f>
        <v>78</v>
      </c>
      <c r="D14" s="934">
        <v>2</v>
      </c>
      <c r="E14" s="1133">
        <v>2.5641025641025639</v>
      </c>
      <c r="F14" s="934">
        <v>48</v>
      </c>
      <c r="G14" s="1133">
        <v>61.53846153846154</v>
      </c>
      <c r="H14" s="934">
        <v>28</v>
      </c>
      <c r="I14" s="1133">
        <f t="shared" ref="I14:I31" si="1">H14/C14*100</f>
        <v>35.897435897435898</v>
      </c>
    </row>
    <row r="15" spans="1:17" x14ac:dyDescent="0.25">
      <c r="B15" s="1131" t="s">
        <v>37</v>
      </c>
      <c r="C15" s="936">
        <f t="shared" si="0"/>
        <v>526</v>
      </c>
      <c r="D15" s="934">
        <v>5</v>
      </c>
      <c r="E15" s="1133">
        <v>0.95057034220532322</v>
      </c>
      <c r="F15" s="934">
        <v>144</v>
      </c>
      <c r="G15" s="1133">
        <v>27.376425855513308</v>
      </c>
      <c r="H15" s="934">
        <v>377</v>
      </c>
      <c r="I15" s="1133">
        <f t="shared" si="1"/>
        <v>71.673003802281372</v>
      </c>
    </row>
    <row r="16" spans="1:17" x14ac:dyDescent="0.25">
      <c r="B16" s="1131" t="s">
        <v>38</v>
      </c>
      <c r="C16" s="936">
        <f t="shared" si="0"/>
        <v>4458</v>
      </c>
      <c r="D16" s="934">
        <v>1</v>
      </c>
      <c r="E16" s="1133">
        <v>2.2431583669807086E-2</v>
      </c>
      <c r="F16" s="934">
        <v>1575</v>
      </c>
      <c r="G16" s="1133">
        <v>35.329744279946162</v>
      </c>
      <c r="H16" s="934">
        <v>2882</v>
      </c>
      <c r="I16" s="1133">
        <f t="shared" si="1"/>
        <v>64.647824136384031</v>
      </c>
    </row>
    <row r="17" spans="2:9" x14ac:dyDescent="0.25">
      <c r="B17" s="1131" t="s">
        <v>6</v>
      </c>
      <c r="C17" s="936">
        <f t="shared" si="0"/>
        <v>6457</v>
      </c>
      <c r="D17" s="934">
        <v>5</v>
      </c>
      <c r="E17" s="1133">
        <v>7.7435341489855966E-2</v>
      </c>
      <c r="F17" s="934">
        <v>365</v>
      </c>
      <c r="G17" s="1133">
        <v>5.652779928759486</v>
      </c>
      <c r="H17" s="934">
        <v>6087</v>
      </c>
      <c r="I17" s="1133">
        <f t="shared" si="1"/>
        <v>94.269784729750654</v>
      </c>
    </row>
    <row r="18" spans="2:9" x14ac:dyDescent="0.25">
      <c r="B18" s="1131" t="s">
        <v>5</v>
      </c>
      <c r="C18" s="936">
        <f t="shared" si="0"/>
        <v>770</v>
      </c>
      <c r="D18" s="934">
        <v>6</v>
      </c>
      <c r="E18" s="1133">
        <v>0.77922077922077926</v>
      </c>
      <c r="F18" s="934">
        <v>240</v>
      </c>
      <c r="G18" s="1133">
        <v>31.168831168831169</v>
      </c>
      <c r="H18" s="934">
        <v>524</v>
      </c>
      <c r="I18" s="1133">
        <f t="shared" si="1"/>
        <v>68.051948051948045</v>
      </c>
    </row>
    <row r="19" spans="2:9" x14ac:dyDescent="0.25">
      <c r="B19" s="1131" t="s">
        <v>4</v>
      </c>
      <c r="C19" s="936">
        <f t="shared" si="0"/>
        <v>148</v>
      </c>
      <c r="D19" s="934">
        <v>4</v>
      </c>
      <c r="E19" s="1133">
        <v>2.7027027027027026</v>
      </c>
      <c r="F19" s="934">
        <v>106</v>
      </c>
      <c r="G19" s="1133">
        <v>71.621621621621628</v>
      </c>
      <c r="H19" s="934">
        <v>38</v>
      </c>
      <c r="I19" s="1133">
        <f t="shared" si="1"/>
        <v>25.675675675675674</v>
      </c>
    </row>
    <row r="20" spans="2:9" x14ac:dyDescent="0.25">
      <c r="B20" s="1131" t="s">
        <v>40</v>
      </c>
      <c r="C20" s="936">
        <f t="shared" si="0"/>
        <v>4551</v>
      </c>
      <c r="D20" s="934">
        <v>24</v>
      </c>
      <c r="E20" s="1133">
        <v>0.52735662491760049</v>
      </c>
      <c r="F20" s="934">
        <v>2084</v>
      </c>
      <c r="G20" s="1133">
        <v>45.792133597011649</v>
      </c>
      <c r="H20" s="934">
        <v>2443</v>
      </c>
      <c r="I20" s="1133">
        <f t="shared" si="1"/>
        <v>53.68050977807075</v>
      </c>
    </row>
    <row r="21" spans="2:9" x14ac:dyDescent="0.25">
      <c r="B21" s="1131" t="s">
        <v>41</v>
      </c>
      <c r="C21" s="936">
        <f t="shared" si="0"/>
        <v>42790</v>
      </c>
      <c r="D21" s="934">
        <v>15</v>
      </c>
      <c r="E21" s="1133">
        <v>3.5054919373685441E-2</v>
      </c>
      <c r="F21" s="934">
        <v>5778</v>
      </c>
      <c r="G21" s="1133">
        <v>13.503154942743631</v>
      </c>
      <c r="H21" s="934">
        <v>36997</v>
      </c>
      <c r="I21" s="1133">
        <f t="shared" si="1"/>
        <v>86.461790137882687</v>
      </c>
    </row>
    <row r="22" spans="2:9" x14ac:dyDescent="0.25">
      <c r="B22" s="1131" t="s">
        <v>3</v>
      </c>
      <c r="C22" s="936">
        <f t="shared" si="0"/>
        <v>10606</v>
      </c>
      <c r="D22" s="934">
        <v>1018</v>
      </c>
      <c r="E22" s="1133">
        <v>9.5983405619460687</v>
      </c>
      <c r="F22" s="934">
        <v>1723</v>
      </c>
      <c r="G22" s="1133">
        <v>16.245521402979445</v>
      </c>
      <c r="H22" s="934">
        <v>7865</v>
      </c>
      <c r="I22" s="1133">
        <f t="shared" si="1"/>
        <v>74.156138035074477</v>
      </c>
    </row>
    <row r="23" spans="2:9" x14ac:dyDescent="0.25">
      <c r="B23" s="1131" t="s">
        <v>2</v>
      </c>
      <c r="C23" s="936">
        <f t="shared" si="0"/>
        <v>4620</v>
      </c>
      <c r="D23" s="934">
        <v>6</v>
      </c>
      <c r="E23" s="1133">
        <v>0.12987012987012986</v>
      </c>
      <c r="F23" s="934">
        <v>1797</v>
      </c>
      <c r="G23" s="1133">
        <v>38.896103896103895</v>
      </c>
      <c r="H23" s="934">
        <v>2817</v>
      </c>
      <c r="I23" s="1133">
        <f t="shared" si="1"/>
        <v>60.97402597402597</v>
      </c>
    </row>
    <row r="24" spans="2:9" x14ac:dyDescent="0.25">
      <c r="B24" s="1131" t="s">
        <v>35</v>
      </c>
      <c r="C24" s="936">
        <f t="shared" si="0"/>
        <v>1421</v>
      </c>
      <c r="D24" s="934">
        <v>19</v>
      </c>
      <c r="E24" s="1133">
        <v>1.3370865587614356</v>
      </c>
      <c r="F24" s="934">
        <v>28</v>
      </c>
      <c r="G24" s="1133">
        <v>1.9704433497536946</v>
      </c>
      <c r="H24" s="934">
        <v>1374</v>
      </c>
      <c r="I24" s="1133">
        <f t="shared" si="1"/>
        <v>96.692470091484878</v>
      </c>
    </row>
    <row r="25" spans="2:9" x14ac:dyDescent="0.25">
      <c r="B25" s="1131" t="s">
        <v>42</v>
      </c>
      <c r="C25" s="936">
        <f t="shared" si="0"/>
        <v>12361</v>
      </c>
      <c r="D25" s="934">
        <v>614</v>
      </c>
      <c r="E25" s="1133">
        <v>4.9672356605452634</v>
      </c>
      <c r="F25" s="934">
        <v>1337</v>
      </c>
      <c r="G25" s="1133">
        <v>10.8162770002427</v>
      </c>
      <c r="H25" s="934">
        <v>10410</v>
      </c>
      <c r="I25" s="1133">
        <f t="shared" si="1"/>
        <v>84.216487339212037</v>
      </c>
    </row>
    <row r="26" spans="2:9" x14ac:dyDescent="0.25">
      <c r="B26" s="1131" t="s">
        <v>43</v>
      </c>
      <c r="C26" s="936">
        <f t="shared" si="0"/>
        <v>6240</v>
      </c>
      <c r="D26" s="934">
        <v>4</v>
      </c>
      <c r="E26" s="1133">
        <v>6.4102564102564097E-2</v>
      </c>
      <c r="F26" s="934">
        <v>104</v>
      </c>
      <c r="G26" s="1133">
        <v>1.6666666666666667</v>
      </c>
      <c r="H26" s="934">
        <v>6132</v>
      </c>
      <c r="I26" s="1133">
        <f t="shared" si="1"/>
        <v>98.269230769230759</v>
      </c>
    </row>
    <row r="27" spans="2:9" x14ac:dyDescent="0.25">
      <c r="B27" s="1131" t="s">
        <v>44</v>
      </c>
      <c r="C27" s="936">
        <f t="shared" si="0"/>
        <v>580</v>
      </c>
      <c r="D27" s="934">
        <v>141</v>
      </c>
      <c r="E27" s="1133">
        <v>24.310344827586206</v>
      </c>
      <c r="F27" s="934">
        <v>23</v>
      </c>
      <c r="G27" s="1133">
        <v>3.9655172413793105</v>
      </c>
      <c r="H27" s="934">
        <v>416</v>
      </c>
      <c r="I27" s="1133">
        <f t="shared" si="1"/>
        <v>71.724137931034477</v>
      </c>
    </row>
    <row r="28" spans="2:9" x14ac:dyDescent="0.25">
      <c r="B28" s="1131" t="s">
        <v>45</v>
      </c>
      <c r="C28" s="936">
        <f t="shared" si="0"/>
        <v>14307</v>
      </c>
      <c r="D28" s="934">
        <v>1452</v>
      </c>
      <c r="E28" s="1133">
        <v>10.148878171524428</v>
      </c>
      <c r="F28" s="934">
        <v>3444</v>
      </c>
      <c r="G28" s="1133">
        <v>24.072132522541416</v>
      </c>
      <c r="H28" s="934">
        <v>9411</v>
      </c>
      <c r="I28" s="1133">
        <f t="shared" si="1"/>
        <v>65.778989305934161</v>
      </c>
    </row>
    <row r="29" spans="2:9" x14ac:dyDescent="0.25">
      <c r="B29" s="1131" t="s">
        <v>46</v>
      </c>
      <c r="C29" s="936">
        <f t="shared" si="0"/>
        <v>1431</v>
      </c>
      <c r="D29" s="934">
        <v>788</v>
      </c>
      <c r="E29" s="1133">
        <v>55.06638714185884</v>
      </c>
      <c r="F29" s="934">
        <v>564</v>
      </c>
      <c r="G29" s="1133">
        <v>39.412997903563941</v>
      </c>
      <c r="H29" s="934">
        <v>79</v>
      </c>
      <c r="I29" s="1133">
        <f t="shared" si="1"/>
        <v>5.5206149545772192</v>
      </c>
    </row>
    <row r="30" spans="2:9" x14ac:dyDescent="0.25">
      <c r="B30" s="1131" t="s">
        <v>1</v>
      </c>
      <c r="C30" s="1134">
        <f t="shared" si="0"/>
        <v>290</v>
      </c>
      <c r="D30" s="956">
        <v>0</v>
      </c>
      <c r="E30" s="1135">
        <v>0</v>
      </c>
      <c r="F30" s="956">
        <v>107</v>
      </c>
      <c r="G30" s="1135">
        <v>36.896551724137936</v>
      </c>
      <c r="H30" s="956">
        <v>183</v>
      </c>
      <c r="I30" s="1135">
        <f t="shared" si="1"/>
        <v>63.103448275862071</v>
      </c>
    </row>
    <row r="31" spans="2:9" x14ac:dyDescent="0.25">
      <c r="B31" s="1316" t="s">
        <v>0</v>
      </c>
      <c r="C31" s="1317">
        <f>SUM(C13:C30)</f>
        <v>130643</v>
      </c>
      <c r="D31" s="1292">
        <f>SUM(D13:D30)</f>
        <v>4135</v>
      </c>
      <c r="E31" s="1318">
        <f t="shared" ref="E31" si="2">D31/C31*100</f>
        <v>3.1651140895417282</v>
      </c>
      <c r="F31" s="1292">
        <f>SUM(F13:F30)</f>
        <v>20035</v>
      </c>
      <c r="G31" s="1318">
        <f t="shared" ref="G31" si="3">F31/C31*100</f>
        <v>15.335685800234225</v>
      </c>
      <c r="H31" s="1292">
        <f>SUM(H13:H30)</f>
        <v>106473</v>
      </c>
      <c r="I31" s="1318">
        <f t="shared" si="1"/>
        <v>81.499200110224052</v>
      </c>
    </row>
    <row r="32" spans="2:9" x14ac:dyDescent="0.25">
      <c r="B32" s="1136"/>
      <c r="C32" s="1136"/>
      <c r="D32" s="1136"/>
      <c r="E32" s="1136"/>
      <c r="F32" s="1136"/>
      <c r="G32" s="1136"/>
      <c r="H32" s="1136"/>
      <c r="I32" s="1136"/>
    </row>
    <row r="33" spans="2:9" x14ac:dyDescent="0.25">
      <c r="B33" s="1137" t="s">
        <v>282</v>
      </c>
      <c r="C33" s="1136"/>
      <c r="D33" s="1136"/>
      <c r="E33" s="1136"/>
      <c r="F33" s="1136"/>
      <c r="G33" s="1136"/>
      <c r="H33" s="1136"/>
      <c r="I33" s="1136"/>
    </row>
    <row r="34" spans="2:9" x14ac:dyDescent="0.25">
      <c r="B34" s="1137"/>
      <c r="C34" s="1136"/>
      <c r="D34" s="1136"/>
      <c r="E34" s="1136"/>
      <c r="F34" s="1136"/>
      <c r="G34" s="1136"/>
      <c r="H34" s="1136"/>
      <c r="I34" s="1136"/>
    </row>
    <row r="35" spans="2:9" x14ac:dyDescent="0.25">
      <c r="B35" s="1659"/>
      <c r="C35" s="1659"/>
      <c r="D35" s="1659"/>
      <c r="E35" s="1659"/>
      <c r="F35" s="1659"/>
      <c r="G35" s="1659"/>
      <c r="H35" s="1659"/>
      <c r="I35" s="1659"/>
    </row>
    <row r="36" spans="2:9" x14ac:dyDescent="0.25">
      <c r="B36" s="1137"/>
      <c r="C36" s="1136"/>
      <c r="D36" s="1136"/>
      <c r="E36" s="1136"/>
      <c r="F36" s="1136"/>
      <c r="G36" s="1136"/>
      <c r="H36" s="1136"/>
      <c r="I36" s="1136"/>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2"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Hoja56">
    <pageSetUpPr fitToPage="1"/>
  </sheetPr>
  <dimension ref="A1:O34"/>
  <sheetViews>
    <sheetView zoomScaleNormal="100" workbookViewId="0"/>
  </sheetViews>
  <sheetFormatPr baseColWidth="10" defaultColWidth="11.42578125" defaultRowHeight="15" x14ac:dyDescent="0.25"/>
  <cols>
    <col min="1" max="1" width="3.28515625" style="1129" customWidth="1"/>
    <col min="2" max="2" width="28.42578125" style="1129" customWidth="1"/>
    <col min="3" max="3" width="1.140625" style="1129" customWidth="1"/>
    <col min="4" max="4" width="12.28515625" style="1129" bestFit="1" customWidth="1"/>
    <col min="5" max="5" width="15.140625" style="1129" customWidth="1"/>
    <col min="6" max="6" width="13.5703125" style="1129" customWidth="1"/>
    <col min="7" max="7" width="1.140625" style="1129" customWidth="1"/>
    <col min="8" max="8" width="12.42578125" style="1129" customWidth="1"/>
    <col min="9" max="9" width="14.85546875" style="1129" customWidth="1"/>
    <col min="10" max="10" width="1.140625" style="1129" customWidth="1"/>
    <col min="11" max="11" width="12.42578125" style="1129" customWidth="1"/>
    <col min="12" max="12" width="14.7109375" style="1129" customWidth="1"/>
    <col min="13" max="16384" width="11.42578125" style="1129"/>
  </cols>
  <sheetData>
    <row r="1" spans="1:15" s="1122" customFormat="1" x14ac:dyDescent="0.25">
      <c r="A1" s="1122" t="s">
        <v>96</v>
      </c>
      <c r="B1" s="1122" t="s">
        <v>56</v>
      </c>
      <c r="N1" s="1122" t="s">
        <v>81</v>
      </c>
    </row>
    <row r="2" spans="1:15" s="1122" customFormat="1" x14ac:dyDescent="0.25"/>
    <row r="3" spans="1:15" s="1122" customFormat="1" x14ac:dyDescent="0.25"/>
    <row r="4" spans="1:15" s="1122" customFormat="1" x14ac:dyDescent="0.25"/>
    <row r="5" spans="1:15" s="1122" customFormat="1" ht="16.5" customHeight="1" x14ac:dyDescent="0.25"/>
    <row r="6" spans="1:15" s="1126" customFormat="1" ht="38.25" customHeight="1" x14ac:dyDescent="0.2">
      <c r="A6" s="1123"/>
      <c r="B6" s="1660" t="s">
        <v>461</v>
      </c>
      <c r="C6" s="1660"/>
      <c r="D6" s="1660"/>
      <c r="E6" s="1660"/>
      <c r="F6" s="1660"/>
      <c r="G6" s="1660"/>
      <c r="H6" s="1660"/>
      <c r="I6" s="1660"/>
      <c r="J6" s="1660"/>
      <c r="K6" s="1660"/>
      <c r="L6" s="1660"/>
      <c r="M6" s="1125"/>
      <c r="N6" s="1125"/>
      <c r="O6" s="1125"/>
    </row>
    <row r="7" spans="1:15" s="1126" customFormat="1" ht="15.75" customHeight="1" x14ac:dyDescent="0.2">
      <c r="A7" s="1123"/>
      <c r="B7" s="1661" t="str">
        <f>porsaad!$B$6</f>
        <v>Situación a 31 de julio de 2024</v>
      </c>
      <c r="C7" s="1661"/>
      <c r="D7" s="1661"/>
      <c r="E7" s="1661"/>
      <c r="F7" s="1661"/>
      <c r="G7" s="1661"/>
      <c r="H7" s="1661"/>
      <c r="I7" s="1661"/>
      <c r="J7" s="1661"/>
      <c r="K7" s="1661"/>
      <c r="L7" s="1661"/>
      <c r="M7" s="1128"/>
      <c r="N7" s="1128"/>
      <c r="O7" s="1128"/>
    </row>
    <row r="8" spans="1:15" ht="8.25" customHeight="1" x14ac:dyDescent="0.25"/>
    <row r="9" spans="1:15" ht="15" customHeight="1" x14ac:dyDescent="0.25">
      <c r="B9" s="1679" t="s">
        <v>12</v>
      </c>
      <c r="D9" s="1676" t="s">
        <v>29</v>
      </c>
      <c r="E9" s="1685" t="s">
        <v>211</v>
      </c>
      <c r="F9" s="1681"/>
      <c r="G9" s="1145"/>
      <c r="H9" s="1662" t="s">
        <v>284</v>
      </c>
      <c r="I9" s="1681"/>
      <c r="J9" s="1145"/>
      <c r="K9" s="1662" t="s">
        <v>283</v>
      </c>
      <c r="L9" s="1681"/>
    </row>
    <row r="10" spans="1:15" ht="15.75" customHeight="1" x14ac:dyDescent="0.25">
      <c r="B10" s="1680"/>
      <c r="D10" s="1677"/>
      <c r="E10" s="1686"/>
      <c r="F10" s="1682"/>
      <c r="G10" s="1145"/>
      <c r="H10" s="1663"/>
      <c r="I10" s="1682"/>
      <c r="J10" s="1145"/>
      <c r="K10" s="1663"/>
      <c r="L10" s="1682"/>
    </row>
    <row r="11" spans="1:15" x14ac:dyDescent="0.25">
      <c r="B11" s="1680"/>
      <c r="D11" s="1677"/>
      <c r="E11" s="1686"/>
      <c r="F11" s="1682"/>
      <c r="G11" s="1145"/>
      <c r="H11" s="1663"/>
      <c r="I11" s="1682"/>
      <c r="J11" s="1145"/>
      <c r="K11" s="1663"/>
      <c r="L11" s="1682"/>
    </row>
    <row r="12" spans="1:15" ht="33" customHeight="1" x14ac:dyDescent="0.25">
      <c r="B12" s="1680"/>
      <c r="D12" s="1678"/>
      <c r="E12" s="1686"/>
      <c r="F12" s="1682"/>
      <c r="G12" s="1145"/>
      <c r="H12" s="1683"/>
      <c r="I12" s="1684"/>
      <c r="J12" s="1145"/>
      <c r="K12" s="1683"/>
      <c r="L12" s="1684"/>
    </row>
    <row r="13" spans="1:15" ht="30" x14ac:dyDescent="0.25">
      <c r="B13" s="1663"/>
      <c r="D13" s="1149" t="s">
        <v>9</v>
      </c>
      <c r="E13" s="1151" t="s">
        <v>9</v>
      </c>
      <c r="F13" s="1150" t="s">
        <v>187</v>
      </c>
      <c r="G13" s="1145"/>
      <c r="H13" s="1138" t="s">
        <v>9</v>
      </c>
      <c r="I13" s="1150" t="s">
        <v>285</v>
      </c>
      <c r="J13" s="1145"/>
      <c r="K13" s="1138" t="s">
        <v>9</v>
      </c>
      <c r="L13" s="1150" t="s">
        <v>187</v>
      </c>
    </row>
    <row r="14" spans="1:15" ht="12.75" customHeight="1" x14ac:dyDescent="0.25">
      <c r="B14" s="1146" t="s">
        <v>8</v>
      </c>
      <c r="D14" s="931">
        <f>'21solsaad'!D10</f>
        <v>411417</v>
      </c>
      <c r="E14" s="931">
        <f>'10pendResol'!H13</f>
        <v>36112</v>
      </c>
      <c r="F14" s="1046">
        <f>E14/$D14*100</f>
        <v>8.7774690885403377</v>
      </c>
      <c r="G14" s="932"/>
      <c r="H14" s="931">
        <f>'10pendPrest'!H13</f>
        <v>18410</v>
      </c>
      <c r="I14" s="1046">
        <f t="shared" ref="I14:I32" si="0">H14/$K14*100</f>
        <v>33.76618612670115</v>
      </c>
      <c r="J14" s="932"/>
      <c r="K14" s="931">
        <f t="shared" ref="K14:K31" si="1">E14+H14</f>
        <v>54522</v>
      </c>
      <c r="L14" s="1046">
        <f t="shared" ref="L14:L32" si="2">K14/D14*100</f>
        <v>13.25224771946711</v>
      </c>
    </row>
    <row r="15" spans="1:15" x14ac:dyDescent="0.25">
      <c r="B15" s="1147" t="s">
        <v>7</v>
      </c>
      <c r="D15" s="936">
        <f>'21solsaad'!D11</f>
        <v>57063</v>
      </c>
      <c r="E15" s="936">
        <f>'10pendResol'!H14</f>
        <v>911</v>
      </c>
      <c r="F15" s="1047">
        <f t="shared" ref="F15:F31" si="3">E15/$D15*100</f>
        <v>1.5964810823125317</v>
      </c>
      <c r="G15" s="932"/>
      <c r="H15" s="936">
        <f>'10pendPrest'!H14</f>
        <v>28</v>
      </c>
      <c r="I15" s="1047">
        <f t="shared" si="0"/>
        <v>2.9818956336528224</v>
      </c>
      <c r="J15" s="932"/>
      <c r="K15" s="936">
        <f t="shared" si="1"/>
        <v>939</v>
      </c>
      <c r="L15" s="1047">
        <f t="shared" si="2"/>
        <v>1.6455496556437621</v>
      </c>
    </row>
    <row r="16" spans="1:15" x14ac:dyDescent="0.25">
      <c r="B16" s="1147" t="s">
        <v>37</v>
      </c>
      <c r="D16" s="936">
        <f>'21solsaad'!D12</f>
        <v>49263</v>
      </c>
      <c r="E16" s="936">
        <f>'10pendResol'!H15</f>
        <v>3110</v>
      </c>
      <c r="F16" s="1047">
        <f t="shared" si="3"/>
        <v>6.3130544221829776</v>
      </c>
      <c r="G16" s="932"/>
      <c r="H16" s="936">
        <f>'10pendPrest'!H15</f>
        <v>377</v>
      </c>
      <c r="I16" s="1047">
        <f t="shared" si="0"/>
        <v>10.811585890450244</v>
      </c>
      <c r="J16" s="932"/>
      <c r="K16" s="936">
        <f t="shared" si="1"/>
        <v>3487</v>
      </c>
      <c r="L16" s="1047">
        <f t="shared" si="2"/>
        <v>7.0783346527820061</v>
      </c>
    </row>
    <row r="17" spans="2:12" x14ac:dyDescent="0.25">
      <c r="B17" s="1147" t="s">
        <v>38</v>
      </c>
      <c r="D17" s="936">
        <f>'21solsaad'!D13</f>
        <v>45432</v>
      </c>
      <c r="E17" s="936">
        <f>'10pendResol'!H16</f>
        <v>1038</v>
      </c>
      <c r="F17" s="1047">
        <f t="shared" si="3"/>
        <v>2.2847332276809293</v>
      </c>
      <c r="G17" s="932"/>
      <c r="H17" s="936">
        <f>'10pendPrest'!H16</f>
        <v>2882</v>
      </c>
      <c r="I17" s="1047">
        <f t="shared" si="0"/>
        <v>73.520408163265301</v>
      </c>
      <c r="J17" s="932"/>
      <c r="K17" s="936">
        <f t="shared" si="1"/>
        <v>3920</v>
      </c>
      <c r="L17" s="1047">
        <f t="shared" si="2"/>
        <v>8.6282796266948409</v>
      </c>
    </row>
    <row r="18" spans="2:12" x14ac:dyDescent="0.25">
      <c r="B18" s="1147" t="s">
        <v>6</v>
      </c>
      <c r="D18" s="936">
        <f>'21solsaad'!D14</f>
        <v>71366</v>
      </c>
      <c r="E18" s="936">
        <f>'10pendResol'!H17</f>
        <v>9981</v>
      </c>
      <c r="F18" s="1047">
        <f>E18/$D18*100</f>
        <v>13.985651430653251</v>
      </c>
      <c r="G18" s="932"/>
      <c r="H18" s="936">
        <f>'10pendPrest'!H17</f>
        <v>6087</v>
      </c>
      <c r="I18" s="1047">
        <f t="shared" si="0"/>
        <v>37.882748319641522</v>
      </c>
      <c r="J18" s="932"/>
      <c r="K18" s="936">
        <f t="shared" si="1"/>
        <v>16068</v>
      </c>
      <c r="L18" s="1047">
        <f t="shared" si="2"/>
        <v>22.514923072611609</v>
      </c>
    </row>
    <row r="19" spans="2:12" x14ac:dyDescent="0.25">
      <c r="B19" s="1147" t="s">
        <v>5</v>
      </c>
      <c r="D19" s="936">
        <f>'21solsaad'!D15</f>
        <v>24038</v>
      </c>
      <c r="E19" s="936">
        <f>'10pendResol'!H18</f>
        <v>756</v>
      </c>
      <c r="F19" s="1047">
        <f t="shared" si="3"/>
        <v>3.1450203843913802</v>
      </c>
      <c r="G19" s="932"/>
      <c r="H19" s="936">
        <f>'10pendPrest'!H18</f>
        <v>524</v>
      </c>
      <c r="I19" s="1047">
        <f t="shared" si="0"/>
        <v>40.9375</v>
      </c>
      <c r="J19" s="932"/>
      <c r="K19" s="936">
        <f t="shared" si="1"/>
        <v>1280</v>
      </c>
      <c r="L19" s="1047">
        <f t="shared" si="2"/>
        <v>5.3249022381229718</v>
      </c>
    </row>
    <row r="20" spans="2:12" x14ac:dyDescent="0.25">
      <c r="B20" s="1147" t="s">
        <v>4</v>
      </c>
      <c r="D20" s="936">
        <f>'21solsaad'!D16</f>
        <v>159998</v>
      </c>
      <c r="E20" s="936">
        <f>'10pendResol'!H19</f>
        <v>730</v>
      </c>
      <c r="F20" s="1047">
        <f t="shared" si="3"/>
        <v>0.45625570319628994</v>
      </c>
      <c r="G20" s="932"/>
      <c r="H20" s="936">
        <f>'10pendPrest'!H19</f>
        <v>38</v>
      </c>
      <c r="I20" s="1047">
        <f t="shared" si="0"/>
        <v>4.9479166666666661</v>
      </c>
      <c r="J20" s="932"/>
      <c r="K20" s="936">
        <f t="shared" si="1"/>
        <v>768</v>
      </c>
      <c r="L20" s="1047">
        <f t="shared" si="2"/>
        <v>0.48000600007500094</v>
      </c>
    </row>
    <row r="21" spans="2:12" x14ac:dyDescent="0.25">
      <c r="B21" s="1147" t="s">
        <v>40</v>
      </c>
      <c r="D21" s="936">
        <f>'21solsaad'!D17</f>
        <v>98427</v>
      </c>
      <c r="E21" s="936">
        <f>'10pendResol'!H20</f>
        <v>256</v>
      </c>
      <c r="F21" s="1047">
        <f t="shared" si="3"/>
        <v>0.26009123512857246</v>
      </c>
      <c r="G21" s="932"/>
      <c r="H21" s="936">
        <f>'10pendPrest'!H20</f>
        <v>2443</v>
      </c>
      <c r="I21" s="1047">
        <f t="shared" si="0"/>
        <v>90.515005557613932</v>
      </c>
      <c r="J21" s="932"/>
      <c r="K21" s="936">
        <f t="shared" si="1"/>
        <v>2699</v>
      </c>
      <c r="L21" s="1047">
        <f t="shared" si="2"/>
        <v>2.7421337641094414</v>
      </c>
    </row>
    <row r="22" spans="2:12" x14ac:dyDescent="0.25">
      <c r="B22" s="1147" t="s">
        <v>41</v>
      </c>
      <c r="D22" s="936">
        <f>'21solsaad'!D18</f>
        <v>371456</v>
      </c>
      <c r="E22" s="936">
        <f>'10pendResol'!H21</f>
        <v>4825</v>
      </c>
      <c r="F22" s="1047">
        <f t="shared" si="3"/>
        <v>1.2989425396278429</v>
      </c>
      <c r="G22" s="932"/>
      <c r="H22" s="936">
        <f>'10pendPrest'!H21</f>
        <v>36997</v>
      </c>
      <c r="I22" s="1047">
        <f t="shared" si="0"/>
        <v>88.463009899096164</v>
      </c>
      <c r="J22" s="932"/>
      <c r="K22" s="936">
        <f t="shared" si="1"/>
        <v>41822</v>
      </c>
      <c r="L22" s="1047">
        <f t="shared" si="2"/>
        <v>11.258937801516195</v>
      </c>
    </row>
    <row r="23" spans="2:12" x14ac:dyDescent="0.25">
      <c r="B23" s="1147" t="s">
        <v>3</v>
      </c>
      <c r="D23" s="936">
        <f>'21solsaad'!D19</f>
        <v>213107</v>
      </c>
      <c r="E23" s="936">
        <f>'10pendResol'!H22</f>
        <v>8717</v>
      </c>
      <c r="F23" s="1047">
        <f t="shared" si="3"/>
        <v>4.0904334442322403</v>
      </c>
      <c r="G23" s="932"/>
      <c r="H23" s="936">
        <f>'10pendPrest'!H22</f>
        <v>7865</v>
      </c>
      <c r="I23" s="1047">
        <f t="shared" si="0"/>
        <v>47.430949222048</v>
      </c>
      <c r="J23" s="932"/>
      <c r="K23" s="936">
        <f t="shared" si="1"/>
        <v>16582</v>
      </c>
      <c r="L23" s="1047">
        <f t="shared" si="2"/>
        <v>7.781067726541127</v>
      </c>
    </row>
    <row r="24" spans="2:12" x14ac:dyDescent="0.25">
      <c r="B24" s="1147" t="s">
        <v>2</v>
      </c>
      <c r="D24" s="936">
        <f>'21solsaad'!D20</f>
        <v>58552</v>
      </c>
      <c r="E24" s="936">
        <f>'10pendResol'!H23</f>
        <v>235</v>
      </c>
      <c r="F24" s="1047">
        <f t="shared" si="3"/>
        <v>0.40135264380379831</v>
      </c>
      <c r="G24" s="932"/>
      <c r="H24" s="936">
        <f>'10pendPrest'!H23</f>
        <v>2817</v>
      </c>
      <c r="I24" s="1047">
        <f t="shared" si="0"/>
        <v>92.300131061598961</v>
      </c>
      <c r="J24" s="932"/>
      <c r="K24" s="936">
        <f t="shared" si="1"/>
        <v>3052</v>
      </c>
      <c r="L24" s="1047">
        <f t="shared" si="2"/>
        <v>5.2124607186774146</v>
      </c>
    </row>
    <row r="25" spans="2:12" x14ac:dyDescent="0.25">
      <c r="B25" s="1147" t="s">
        <v>35</v>
      </c>
      <c r="D25" s="936">
        <f>'21solsaad'!D21</f>
        <v>84329</v>
      </c>
      <c r="E25" s="936">
        <f>'10pendResol'!H24</f>
        <v>237</v>
      </c>
      <c r="F25" s="1047">
        <f t="shared" si="3"/>
        <v>0.28104210888306513</v>
      </c>
      <c r="G25" s="932"/>
      <c r="H25" s="936">
        <f>'10pendPrest'!H24</f>
        <v>1374</v>
      </c>
      <c r="I25" s="1047">
        <f t="shared" si="0"/>
        <v>85.288640595903161</v>
      </c>
      <c r="J25" s="932"/>
      <c r="K25" s="936">
        <f t="shared" si="1"/>
        <v>1611</v>
      </c>
      <c r="L25" s="1047">
        <f t="shared" si="2"/>
        <v>1.9103748413950123</v>
      </c>
    </row>
    <row r="26" spans="2:12" x14ac:dyDescent="0.25">
      <c r="B26" s="1147" t="s">
        <v>42</v>
      </c>
      <c r="D26" s="936">
        <f>'21solsaad'!D22</f>
        <v>253141</v>
      </c>
      <c r="E26" s="936">
        <f>'10pendResol'!H25</f>
        <v>562</v>
      </c>
      <c r="F26" s="1047">
        <f t="shared" si="3"/>
        <v>0.22201065809173545</v>
      </c>
      <c r="G26" s="932"/>
      <c r="H26" s="936">
        <f>'10pendPrest'!H25</f>
        <v>10410</v>
      </c>
      <c r="I26" s="1047">
        <f t="shared" si="0"/>
        <v>94.877870944221655</v>
      </c>
      <c r="J26" s="932"/>
      <c r="K26" s="936">
        <f t="shared" si="1"/>
        <v>10972</v>
      </c>
      <c r="L26" s="1047">
        <f t="shared" si="2"/>
        <v>4.334343310645056</v>
      </c>
    </row>
    <row r="27" spans="2:12" x14ac:dyDescent="0.25">
      <c r="B27" s="1147" t="s">
        <v>43</v>
      </c>
      <c r="D27" s="936">
        <f>'21solsaad'!D23</f>
        <v>65981</v>
      </c>
      <c r="E27" s="936">
        <f>'10pendResol'!H26</f>
        <v>4244</v>
      </c>
      <c r="F27" s="1047">
        <f t="shared" si="3"/>
        <v>6.4321547112047401</v>
      </c>
      <c r="G27" s="932"/>
      <c r="H27" s="936">
        <f>'10pendPrest'!H26</f>
        <v>6132</v>
      </c>
      <c r="I27" s="1047">
        <f t="shared" si="0"/>
        <v>59.097918272937541</v>
      </c>
      <c r="J27" s="932"/>
      <c r="K27" s="936">
        <f t="shared" si="1"/>
        <v>10376</v>
      </c>
      <c r="L27" s="1047">
        <f t="shared" si="2"/>
        <v>15.725739227959565</v>
      </c>
    </row>
    <row r="28" spans="2:12" x14ac:dyDescent="0.25">
      <c r="B28" s="1147" t="s">
        <v>44</v>
      </c>
      <c r="D28" s="936">
        <f>'21solsaad'!D24</f>
        <v>21790</v>
      </c>
      <c r="E28" s="936">
        <f>'10pendResol'!H27</f>
        <v>76</v>
      </c>
      <c r="F28" s="1047">
        <f t="shared" si="3"/>
        <v>0.34878384580082605</v>
      </c>
      <c r="G28" s="932"/>
      <c r="H28" s="936">
        <f>'10pendPrest'!H27</f>
        <v>416</v>
      </c>
      <c r="I28" s="1047">
        <f t="shared" si="0"/>
        <v>84.552845528455293</v>
      </c>
      <c r="J28" s="932"/>
      <c r="K28" s="936">
        <f t="shared" si="1"/>
        <v>492</v>
      </c>
      <c r="L28" s="1047">
        <f t="shared" si="2"/>
        <v>2.2579164754474532</v>
      </c>
    </row>
    <row r="29" spans="2:12" x14ac:dyDescent="0.25">
      <c r="B29" s="1147" t="s">
        <v>45</v>
      </c>
      <c r="D29" s="936">
        <f>'21solsaad'!D25</f>
        <v>116122</v>
      </c>
      <c r="E29" s="936">
        <f>'10pendResol'!H28</f>
        <v>155</v>
      </c>
      <c r="F29" s="1047">
        <f t="shared" si="3"/>
        <v>0.13348030519625909</v>
      </c>
      <c r="G29" s="932"/>
      <c r="H29" s="936">
        <f>'10pendPrest'!H28</f>
        <v>9411</v>
      </c>
      <c r="I29" s="1047">
        <f t="shared" si="0"/>
        <v>98.379678026343299</v>
      </c>
      <c r="J29" s="932"/>
      <c r="K29" s="936">
        <f t="shared" si="1"/>
        <v>9566</v>
      </c>
      <c r="L29" s="1047">
        <f t="shared" si="2"/>
        <v>8.2378877387575145</v>
      </c>
    </row>
    <row r="30" spans="2:12" x14ac:dyDescent="0.25">
      <c r="B30" s="1147" t="s">
        <v>46</v>
      </c>
      <c r="D30" s="936">
        <f>'21solsaad'!D26</f>
        <v>14871</v>
      </c>
      <c r="E30" s="936">
        <f>'10pendResol'!H29</f>
        <v>20</v>
      </c>
      <c r="F30" s="1047">
        <f t="shared" si="3"/>
        <v>0.13448994687647098</v>
      </c>
      <c r="G30" s="932"/>
      <c r="H30" s="936">
        <f>'10pendPrest'!H29</f>
        <v>79</v>
      </c>
      <c r="I30" s="1047">
        <f t="shared" si="0"/>
        <v>79.797979797979806</v>
      </c>
      <c r="J30" s="932"/>
      <c r="K30" s="936">
        <f t="shared" si="1"/>
        <v>99</v>
      </c>
      <c r="L30" s="1047">
        <f t="shared" si="2"/>
        <v>0.66572523703853137</v>
      </c>
    </row>
    <row r="31" spans="2:12" x14ac:dyDescent="0.25">
      <c r="B31" s="1148" t="s">
        <v>1</v>
      </c>
      <c r="D31" s="1134">
        <f>'21solsaad'!D27</f>
        <v>5498</v>
      </c>
      <c r="E31" s="1134">
        <f>'10pendResol'!H30</f>
        <v>38</v>
      </c>
      <c r="F31" s="1048">
        <f t="shared" si="3"/>
        <v>0.69116042197162608</v>
      </c>
      <c r="G31" s="932"/>
      <c r="H31" s="1134">
        <f>'10pendPrest'!H30</f>
        <v>183</v>
      </c>
      <c r="I31" s="1048">
        <f t="shared" si="0"/>
        <v>82.805429864253384</v>
      </c>
      <c r="J31" s="932"/>
      <c r="K31" s="1134">
        <f t="shared" si="1"/>
        <v>221</v>
      </c>
      <c r="L31" s="1048">
        <f t="shared" si="2"/>
        <v>4.0196435067297198</v>
      </c>
    </row>
    <row r="32" spans="2:12" x14ac:dyDescent="0.25">
      <c r="B32" s="1316" t="s">
        <v>0</v>
      </c>
      <c r="D32" s="1317">
        <f>SUM(D14:D31)</f>
        <v>2121851</v>
      </c>
      <c r="E32" s="1317">
        <f>SUM(E14:E31)</f>
        <v>72003</v>
      </c>
      <c r="F32" s="1306">
        <f>E32/$D32*100</f>
        <v>3.3934050977189254</v>
      </c>
      <c r="G32" s="1284"/>
      <c r="H32" s="1317">
        <f>SUM(H14:H31)</f>
        <v>106473</v>
      </c>
      <c r="I32" s="1306">
        <f t="shared" si="0"/>
        <v>59.656760572850132</v>
      </c>
      <c r="J32" s="1284"/>
      <c r="K32" s="1317">
        <f>SUM(K14:K31)</f>
        <v>178476</v>
      </c>
      <c r="L32" s="1306">
        <f t="shared" si="2"/>
        <v>8.4113351974290378</v>
      </c>
    </row>
    <row r="34" spans="2:2" x14ac:dyDescent="0.25">
      <c r="B34" s="1137" t="s">
        <v>282</v>
      </c>
    </row>
  </sheetData>
  <mergeCells count="7">
    <mergeCell ref="B6:L6"/>
    <mergeCell ref="B7:L7"/>
    <mergeCell ref="D9:D12"/>
    <mergeCell ref="B9:B13"/>
    <mergeCell ref="K9:L12"/>
    <mergeCell ref="E9:F12"/>
    <mergeCell ref="H9:I12"/>
  </mergeCells>
  <printOptions horizontalCentered="1"/>
  <pageMargins left="0" right="0" top="0.43307086614173229" bottom="0.43307086614173229" header="0" footer="0"/>
  <pageSetup paperSize="9" scale="97" orientation="landscape"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Hoja81">
    <pageSetUpPr fitToPage="1"/>
  </sheetPr>
  <dimension ref="A1:Q34"/>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96" customFormat="1" x14ac:dyDescent="0.2"/>
    <row r="2" spans="1:17" s="96" customFormat="1" x14ac:dyDescent="0.2"/>
    <row r="3" spans="1:17" s="96" customFormat="1" x14ac:dyDescent="0.2"/>
    <row r="4" spans="1:17" s="96" customFormat="1" x14ac:dyDescent="0.2"/>
    <row r="5" spans="1:17" s="96" customFormat="1" ht="16.5" customHeight="1" x14ac:dyDescent="0.2"/>
    <row r="6" spans="1:17" s="4" customFormat="1" ht="24.75" customHeight="1" x14ac:dyDescent="0.2">
      <c r="A6" s="97"/>
      <c r="B6" s="1494" t="s">
        <v>462</v>
      </c>
      <c r="C6" s="1494"/>
      <c r="D6" s="1494"/>
      <c r="E6" s="1494"/>
      <c r="F6" s="1494"/>
      <c r="G6" s="1494"/>
      <c r="H6" s="1494"/>
      <c r="I6" s="1494"/>
      <c r="J6" s="1494"/>
      <c r="K6" s="1494"/>
      <c r="L6" s="1494"/>
      <c r="M6" s="1494"/>
      <c r="N6" s="1494"/>
      <c r="O6" s="99"/>
    </row>
    <row r="7" spans="1:17" s="4" customFormat="1" ht="11.25" customHeight="1" x14ac:dyDescent="0.2">
      <c r="A7" s="97"/>
      <c r="B7" s="1494"/>
      <c r="C7" s="1494"/>
      <c r="D7" s="1494"/>
      <c r="E7" s="1494"/>
      <c r="F7" s="1494"/>
      <c r="G7" s="1494"/>
      <c r="H7" s="1494"/>
      <c r="I7" s="1494"/>
      <c r="J7" s="1494"/>
      <c r="K7" s="1494"/>
      <c r="L7" s="1494"/>
      <c r="M7" s="1494"/>
      <c r="N7" s="1494"/>
      <c r="O7" s="99"/>
    </row>
    <row r="8" spans="1:17" s="4" customFormat="1" ht="15.75" customHeight="1" x14ac:dyDescent="0.2">
      <c r="A8" s="97"/>
      <c r="B8" s="1633" t="s">
        <v>491</v>
      </c>
      <c r="C8" s="1633"/>
      <c r="D8" s="1633"/>
      <c r="E8" s="1633"/>
      <c r="F8" s="1633"/>
      <c r="G8" s="1633"/>
      <c r="H8" s="1633"/>
      <c r="I8" s="1633"/>
      <c r="J8" s="1633"/>
      <c r="K8" s="1633"/>
      <c r="L8" s="1633"/>
      <c r="M8" s="1633"/>
      <c r="N8" s="1633"/>
      <c r="O8" s="112"/>
      <c r="P8" s="112"/>
      <c r="Q8" s="112"/>
    </row>
    <row r="9" spans="1:17" s="96" customFormat="1" ht="6" customHeight="1" x14ac:dyDescent="0.2">
      <c r="A9" s="98"/>
      <c r="B9"/>
      <c r="C9"/>
      <c r="D9"/>
      <c r="E9"/>
      <c r="F9"/>
      <c r="G9"/>
      <c r="H9"/>
      <c r="I9"/>
      <c r="J9"/>
      <c r="K9"/>
      <c r="L9"/>
      <c r="M9"/>
      <c r="N9"/>
      <c r="O9"/>
      <c r="P9"/>
      <c r="Q9"/>
    </row>
    <row r="10" spans="1:17" s="100" customFormat="1" x14ac:dyDescent="0.2"/>
    <row r="11" spans="1:17" s="100" customFormat="1" x14ac:dyDescent="0.2">
      <c r="C11" s="1687" t="s">
        <v>0</v>
      </c>
      <c r="D11" s="1687"/>
      <c r="E11" s="1687"/>
      <c r="L11" s="100">
        <v>1</v>
      </c>
      <c r="M11" s="100">
        <v>3</v>
      </c>
      <c r="N11" s="100">
        <v>4</v>
      </c>
      <c r="O11" s="100">
        <v>5</v>
      </c>
      <c r="P11" s="100">
        <v>6</v>
      </c>
    </row>
    <row r="12" spans="1:17" s="100" customFormat="1" ht="15" x14ac:dyDescent="0.25">
      <c r="C12" s="100" t="s">
        <v>210</v>
      </c>
      <c r="D12" s="100" t="s">
        <v>97</v>
      </c>
      <c r="E12" s="100" t="s">
        <v>98</v>
      </c>
      <c r="F12" s="100" t="s">
        <v>99</v>
      </c>
      <c r="G12" s="100" t="s">
        <v>100</v>
      </c>
      <c r="I12" s="101"/>
      <c r="J12" s="101"/>
      <c r="K12" s="101" t="s">
        <v>101</v>
      </c>
      <c r="L12" s="100" t="s">
        <v>102</v>
      </c>
      <c r="M12" s="100" t="s">
        <v>103</v>
      </c>
      <c r="N12" s="100" t="s">
        <v>104</v>
      </c>
      <c r="O12" s="100" t="s">
        <v>105</v>
      </c>
      <c r="P12" s="100" t="s">
        <v>106</v>
      </c>
      <c r="Q12" s="100" t="s">
        <v>107</v>
      </c>
    </row>
    <row r="13" spans="1:17" s="100" customFormat="1" ht="15" x14ac:dyDescent="0.25">
      <c r="B13" s="100" t="s">
        <v>8</v>
      </c>
      <c r="C13" s="102">
        <v>306232</v>
      </c>
      <c r="D13" s="102">
        <v>287223</v>
      </c>
      <c r="E13" s="102">
        <v>19009</v>
      </c>
      <c r="F13" s="103">
        <v>0.9379261474960161</v>
      </c>
      <c r="G13" s="103">
        <v>6.2073852503983909E-2</v>
      </c>
      <c r="I13" s="101">
        <v>9</v>
      </c>
      <c r="J13" s="101">
        <v>1</v>
      </c>
      <c r="K13" s="101">
        <v>8</v>
      </c>
      <c r="L13" s="100" t="s">
        <v>4</v>
      </c>
      <c r="M13" s="102">
        <v>124986</v>
      </c>
      <c r="N13" s="102">
        <v>148</v>
      </c>
      <c r="O13" s="103">
        <f t="shared" ref="O13:P28" si="0">INDEX($B$13:$G$32,$K13,O$11)</f>
        <v>0.99881726788882319</v>
      </c>
      <c r="P13" s="103">
        <f t="shared" si="0"/>
        <v>1.1827321111768185E-3</v>
      </c>
      <c r="Q13" s="103">
        <f>$F$32</f>
        <v>0.9181805485359702</v>
      </c>
    </row>
    <row r="14" spans="1:17" s="100" customFormat="1" ht="15" x14ac:dyDescent="0.25">
      <c r="B14" s="100" t="s">
        <v>7</v>
      </c>
      <c r="C14" s="102">
        <v>42450</v>
      </c>
      <c r="D14" s="102">
        <v>42372</v>
      </c>
      <c r="E14" s="102">
        <v>78</v>
      </c>
      <c r="F14" s="103">
        <v>0.99816254416961125</v>
      </c>
      <c r="G14" s="103">
        <v>1.8374558303886925E-3</v>
      </c>
      <c r="I14" s="101">
        <v>2</v>
      </c>
      <c r="J14" s="101">
        <v>2</v>
      </c>
      <c r="K14" s="101">
        <v>2</v>
      </c>
      <c r="L14" s="100" t="s">
        <v>7</v>
      </c>
      <c r="M14" s="102">
        <v>42372</v>
      </c>
      <c r="N14" s="102">
        <v>78</v>
      </c>
      <c r="O14" s="103">
        <f t="shared" si="0"/>
        <v>0.99816254416961125</v>
      </c>
      <c r="P14" s="103">
        <f t="shared" si="0"/>
        <v>1.8374558303886925E-3</v>
      </c>
      <c r="Q14" s="103">
        <f t="shared" ref="Q14:Q32" si="1">$F$32</f>
        <v>0.9181805485359702</v>
      </c>
    </row>
    <row r="15" spans="1:17" s="100" customFormat="1" ht="15" x14ac:dyDescent="0.25">
      <c r="B15" s="100" t="s">
        <v>37</v>
      </c>
      <c r="C15" s="102">
        <v>32213</v>
      </c>
      <c r="D15" s="102">
        <v>31687</v>
      </c>
      <c r="E15" s="102">
        <v>526</v>
      </c>
      <c r="F15" s="103">
        <v>0.98367118865054481</v>
      </c>
      <c r="G15" s="103">
        <v>1.6328811349455189E-2</v>
      </c>
      <c r="I15" s="101">
        <v>3</v>
      </c>
      <c r="J15" s="101">
        <v>3</v>
      </c>
      <c r="K15" s="101">
        <v>3</v>
      </c>
      <c r="L15" s="100" t="s">
        <v>37</v>
      </c>
      <c r="M15" s="102">
        <v>31687</v>
      </c>
      <c r="N15" s="102">
        <v>526</v>
      </c>
      <c r="O15" s="103">
        <f t="shared" si="0"/>
        <v>0.98367118865054481</v>
      </c>
      <c r="P15" s="103">
        <f t="shared" si="0"/>
        <v>1.6328811349455189E-2</v>
      </c>
      <c r="Q15" s="103">
        <f t="shared" si="1"/>
        <v>0.9181805485359702</v>
      </c>
    </row>
    <row r="16" spans="1:17" s="100" customFormat="1" ht="15" x14ac:dyDescent="0.25">
      <c r="B16" s="100" t="s">
        <v>38</v>
      </c>
      <c r="C16" s="102">
        <v>35043</v>
      </c>
      <c r="D16" s="102">
        <v>30585</v>
      </c>
      <c r="E16" s="102">
        <v>4458</v>
      </c>
      <c r="F16" s="103">
        <v>0.87278486430956259</v>
      </c>
      <c r="G16" s="103">
        <v>0.12721513569043746</v>
      </c>
      <c r="I16" s="101">
        <v>16</v>
      </c>
      <c r="J16" s="101">
        <v>4</v>
      </c>
      <c r="K16" s="101">
        <v>13</v>
      </c>
      <c r="L16" s="100" t="s">
        <v>35</v>
      </c>
      <c r="M16" s="102">
        <v>75568</v>
      </c>
      <c r="N16" s="102">
        <v>1421</v>
      </c>
      <c r="O16" s="103">
        <f t="shared" si="0"/>
        <v>0.98154281780514097</v>
      </c>
      <c r="P16" s="103">
        <f t="shared" si="0"/>
        <v>1.8457182194859006E-2</v>
      </c>
      <c r="Q16" s="103">
        <f t="shared" si="1"/>
        <v>0.9181805485359702</v>
      </c>
    </row>
    <row r="17" spans="2:17" s="100" customFormat="1" ht="15" x14ac:dyDescent="0.25">
      <c r="B17" s="100" t="s">
        <v>6</v>
      </c>
      <c r="C17" s="102">
        <v>49314</v>
      </c>
      <c r="D17" s="102">
        <v>42857</v>
      </c>
      <c r="E17" s="102">
        <v>6457</v>
      </c>
      <c r="F17" s="103">
        <v>0.86906355193251406</v>
      </c>
      <c r="G17" s="103">
        <v>0.13093644806748592</v>
      </c>
      <c r="I17" s="101">
        <v>17</v>
      </c>
      <c r="J17" s="101">
        <v>5</v>
      </c>
      <c r="K17" s="101">
        <v>10</v>
      </c>
      <c r="L17" s="100" t="s">
        <v>39</v>
      </c>
      <c r="M17" s="102">
        <v>1606</v>
      </c>
      <c r="N17" s="102">
        <v>54</v>
      </c>
      <c r="O17" s="103">
        <f t="shared" si="0"/>
        <v>0.96746987951807228</v>
      </c>
      <c r="P17" s="103">
        <f t="shared" si="0"/>
        <v>3.2530120481927709E-2</v>
      </c>
      <c r="Q17" s="103">
        <f t="shared" si="1"/>
        <v>0.9181805485359702</v>
      </c>
    </row>
    <row r="18" spans="2:17" s="100" customFormat="1" ht="15" x14ac:dyDescent="0.25">
      <c r="B18" s="100" t="s">
        <v>5</v>
      </c>
      <c r="C18" s="102">
        <v>18598</v>
      </c>
      <c r="D18" s="102">
        <v>17828</v>
      </c>
      <c r="E18" s="102">
        <v>770</v>
      </c>
      <c r="F18" s="103">
        <v>0.95859769867727718</v>
      </c>
      <c r="G18" s="103">
        <v>4.1402301322722872E-2</v>
      </c>
      <c r="I18" s="101">
        <v>7</v>
      </c>
      <c r="J18" s="101">
        <v>6</v>
      </c>
      <c r="K18" s="101">
        <v>17</v>
      </c>
      <c r="L18" s="100" t="s">
        <v>44</v>
      </c>
      <c r="M18" s="102">
        <v>16254</v>
      </c>
      <c r="N18" s="102">
        <v>580</v>
      </c>
      <c r="O18" s="103">
        <f t="shared" si="0"/>
        <v>0.96554591897350595</v>
      </c>
      <c r="P18" s="103">
        <f t="shared" si="0"/>
        <v>3.4454081026493999E-2</v>
      </c>
      <c r="Q18" s="103">
        <f t="shared" si="1"/>
        <v>0.9181805485359702</v>
      </c>
    </row>
    <row r="19" spans="2:17" s="100" customFormat="1" ht="15" x14ac:dyDescent="0.25">
      <c r="B19" s="100" t="s">
        <v>40</v>
      </c>
      <c r="C19" s="102">
        <v>78525</v>
      </c>
      <c r="D19" s="102">
        <v>73974</v>
      </c>
      <c r="E19" s="102">
        <v>4551</v>
      </c>
      <c r="F19" s="103">
        <v>0.94204393505253103</v>
      </c>
      <c r="G19" s="103">
        <v>5.7956064947468959E-2</v>
      </c>
      <c r="I19" s="101">
        <v>8</v>
      </c>
      <c r="J19" s="101">
        <v>7</v>
      </c>
      <c r="K19" s="101">
        <v>6</v>
      </c>
      <c r="L19" s="100" t="s">
        <v>5</v>
      </c>
      <c r="M19" s="102">
        <v>17828</v>
      </c>
      <c r="N19" s="102">
        <v>770</v>
      </c>
      <c r="O19" s="103">
        <f t="shared" si="0"/>
        <v>0.95859769867727718</v>
      </c>
      <c r="P19" s="103">
        <f t="shared" si="0"/>
        <v>4.1402301322722872E-2</v>
      </c>
      <c r="Q19" s="103">
        <f t="shared" si="1"/>
        <v>0.9181805485359702</v>
      </c>
    </row>
    <row r="20" spans="2:17" s="100" customFormat="1" ht="15" x14ac:dyDescent="0.25">
      <c r="B20" s="100" t="s">
        <v>4</v>
      </c>
      <c r="C20" s="102">
        <v>125134</v>
      </c>
      <c r="D20" s="102">
        <v>124986</v>
      </c>
      <c r="E20" s="102">
        <v>148</v>
      </c>
      <c r="F20" s="103">
        <v>0.99881726788882319</v>
      </c>
      <c r="G20" s="103">
        <v>1.1827321111768185E-3</v>
      </c>
      <c r="I20" s="101">
        <v>1</v>
      </c>
      <c r="J20" s="101">
        <v>8</v>
      </c>
      <c r="K20" s="101">
        <v>7</v>
      </c>
      <c r="L20" s="100" t="s">
        <v>40</v>
      </c>
      <c r="M20" s="102">
        <v>73974</v>
      </c>
      <c r="N20" s="102">
        <v>4551</v>
      </c>
      <c r="O20" s="103">
        <f t="shared" si="0"/>
        <v>0.94204393505253103</v>
      </c>
      <c r="P20" s="103">
        <f t="shared" si="0"/>
        <v>5.7956064947468959E-2</v>
      </c>
      <c r="Q20" s="103">
        <f t="shared" si="1"/>
        <v>0.9181805485359702</v>
      </c>
    </row>
    <row r="21" spans="2:17" s="100" customFormat="1" ht="15" x14ac:dyDescent="0.25">
      <c r="B21" s="100" t="s">
        <v>41</v>
      </c>
      <c r="C21" s="102">
        <v>260518</v>
      </c>
      <c r="D21" s="102">
        <v>217728</v>
      </c>
      <c r="E21" s="102">
        <v>42790</v>
      </c>
      <c r="F21" s="103">
        <v>0.83575031283826839</v>
      </c>
      <c r="G21" s="103">
        <v>0.16424968716173163</v>
      </c>
      <c r="I21" s="101">
        <v>19</v>
      </c>
      <c r="J21" s="101">
        <v>9</v>
      </c>
      <c r="K21" s="101">
        <v>1</v>
      </c>
      <c r="L21" s="100" t="s">
        <v>8</v>
      </c>
      <c r="M21" s="102">
        <v>287223</v>
      </c>
      <c r="N21" s="102">
        <v>19009</v>
      </c>
      <c r="O21" s="103">
        <f t="shared" si="0"/>
        <v>0.9379261474960161</v>
      </c>
      <c r="P21" s="103">
        <f t="shared" si="0"/>
        <v>6.2073852503983909E-2</v>
      </c>
      <c r="Q21" s="103">
        <f t="shared" si="1"/>
        <v>0.9181805485359702</v>
      </c>
    </row>
    <row r="22" spans="2:17" s="100" customFormat="1" ht="15" x14ac:dyDescent="0.25">
      <c r="B22" s="100" t="s">
        <v>39</v>
      </c>
      <c r="C22" s="102">
        <v>1660</v>
      </c>
      <c r="D22" s="102">
        <v>1606</v>
      </c>
      <c r="E22" s="102">
        <v>54</v>
      </c>
      <c r="F22" s="103">
        <v>0.96746987951807228</v>
      </c>
      <c r="G22" s="103">
        <v>3.2530120481927709E-2</v>
      </c>
      <c r="I22" s="101">
        <v>5</v>
      </c>
      <c r="J22" s="101">
        <v>10</v>
      </c>
      <c r="K22" s="101">
        <v>14</v>
      </c>
      <c r="L22" s="100" t="s">
        <v>42</v>
      </c>
      <c r="M22" s="102">
        <v>185725</v>
      </c>
      <c r="N22" s="102">
        <v>12361</v>
      </c>
      <c r="O22" s="103">
        <f t="shared" si="0"/>
        <v>0.93759781105176543</v>
      </c>
      <c r="P22" s="103">
        <f t="shared" si="0"/>
        <v>6.2402188948234606E-2</v>
      </c>
      <c r="Q22" s="103">
        <f t="shared" si="1"/>
        <v>0.9181805485359702</v>
      </c>
    </row>
    <row r="23" spans="2:17" s="100" customFormat="1" ht="15" x14ac:dyDescent="0.25">
      <c r="B23" s="100" t="s">
        <v>3</v>
      </c>
      <c r="C23" s="102">
        <v>167695</v>
      </c>
      <c r="D23" s="102">
        <v>157089</v>
      </c>
      <c r="E23" s="102">
        <v>10606</v>
      </c>
      <c r="F23" s="103">
        <v>0.93675422642297024</v>
      </c>
      <c r="G23" s="103">
        <v>6.3245773577029721E-2</v>
      </c>
      <c r="I23" s="101">
        <v>11</v>
      </c>
      <c r="J23" s="101">
        <v>11</v>
      </c>
      <c r="K23" s="101">
        <v>11</v>
      </c>
      <c r="L23" s="100" t="s">
        <v>3</v>
      </c>
      <c r="M23" s="102">
        <v>157089</v>
      </c>
      <c r="N23" s="102">
        <v>10606</v>
      </c>
      <c r="O23" s="103">
        <f t="shared" si="0"/>
        <v>0.93675422642297024</v>
      </c>
      <c r="P23" s="103">
        <f t="shared" si="0"/>
        <v>6.3245773577029721E-2</v>
      </c>
      <c r="Q23" s="103">
        <f t="shared" si="1"/>
        <v>0.9181805485359702</v>
      </c>
    </row>
    <row r="24" spans="2:17" s="100" customFormat="1" ht="15" x14ac:dyDescent="0.25">
      <c r="B24" s="100" t="s">
        <v>2</v>
      </c>
      <c r="C24" s="102">
        <v>40717</v>
      </c>
      <c r="D24" s="102">
        <v>36097</v>
      </c>
      <c r="E24" s="102">
        <v>4620</v>
      </c>
      <c r="F24" s="103">
        <v>0.88653388019746049</v>
      </c>
      <c r="G24" s="103">
        <v>0.11346611980253948</v>
      </c>
      <c r="I24" s="101">
        <v>14</v>
      </c>
      <c r="J24" s="101">
        <v>12</v>
      </c>
      <c r="K24" s="101">
        <v>20</v>
      </c>
      <c r="L24" s="100" t="s">
        <v>108</v>
      </c>
      <c r="M24" s="102">
        <v>1466080</v>
      </c>
      <c r="N24" s="102">
        <v>130643</v>
      </c>
      <c r="O24" s="103">
        <f t="shared" si="0"/>
        <v>0.9181805485359702</v>
      </c>
      <c r="P24" s="103">
        <f t="shared" si="0"/>
        <v>8.181945146402976E-2</v>
      </c>
      <c r="Q24" s="103">
        <f t="shared" si="1"/>
        <v>0.9181805485359702</v>
      </c>
    </row>
    <row r="25" spans="2:17" s="100" customFormat="1" ht="15" x14ac:dyDescent="0.25">
      <c r="B25" s="100" t="s">
        <v>35</v>
      </c>
      <c r="C25" s="102">
        <v>76989</v>
      </c>
      <c r="D25" s="102">
        <v>75568</v>
      </c>
      <c r="E25" s="102">
        <v>1421</v>
      </c>
      <c r="F25" s="103">
        <v>0.98154281780514097</v>
      </c>
      <c r="G25" s="103">
        <v>1.8457182194859006E-2</v>
      </c>
      <c r="I25" s="101">
        <v>4</v>
      </c>
      <c r="J25" s="101">
        <v>13</v>
      </c>
      <c r="K25" s="101">
        <v>15</v>
      </c>
      <c r="L25" s="100" t="s">
        <v>47</v>
      </c>
      <c r="M25" s="102">
        <v>2034</v>
      </c>
      <c r="N25" s="102">
        <v>236</v>
      </c>
      <c r="O25" s="103">
        <f t="shared" si="0"/>
        <v>0.89603524229074893</v>
      </c>
      <c r="P25" s="103">
        <f t="shared" si="0"/>
        <v>0.10396475770925111</v>
      </c>
      <c r="Q25" s="103">
        <f t="shared" si="1"/>
        <v>0.9181805485359702</v>
      </c>
    </row>
    <row r="26" spans="2:17" s="100" customFormat="1" ht="15" x14ac:dyDescent="0.25">
      <c r="B26" s="100" t="s">
        <v>42</v>
      </c>
      <c r="C26" s="102">
        <v>198086</v>
      </c>
      <c r="D26" s="102">
        <v>185725</v>
      </c>
      <c r="E26" s="102">
        <v>12361</v>
      </c>
      <c r="F26" s="103">
        <v>0.93759781105176543</v>
      </c>
      <c r="G26" s="103">
        <v>6.2402188948234606E-2</v>
      </c>
      <c r="I26" s="101">
        <v>10</v>
      </c>
      <c r="J26" s="101">
        <v>14</v>
      </c>
      <c r="K26" s="101">
        <v>12</v>
      </c>
      <c r="L26" s="100" t="s">
        <v>2</v>
      </c>
      <c r="M26" s="102">
        <v>36097</v>
      </c>
      <c r="N26" s="102">
        <v>4620</v>
      </c>
      <c r="O26" s="103">
        <f t="shared" si="0"/>
        <v>0.88653388019746049</v>
      </c>
      <c r="P26" s="103">
        <f t="shared" si="0"/>
        <v>0.11346611980253948</v>
      </c>
      <c r="Q26" s="103">
        <f t="shared" si="1"/>
        <v>0.9181805485359702</v>
      </c>
    </row>
    <row r="27" spans="2:17" s="100" customFormat="1" ht="15" x14ac:dyDescent="0.25">
      <c r="B27" s="100" t="s">
        <v>47</v>
      </c>
      <c r="C27" s="102">
        <v>2270</v>
      </c>
      <c r="D27" s="102">
        <v>2034</v>
      </c>
      <c r="E27" s="102">
        <v>236</v>
      </c>
      <c r="F27" s="103">
        <v>0.89603524229074893</v>
      </c>
      <c r="G27" s="103">
        <v>0.10396475770925111</v>
      </c>
      <c r="I27" s="101">
        <v>13</v>
      </c>
      <c r="J27" s="101">
        <v>15</v>
      </c>
      <c r="K27" s="101">
        <v>16</v>
      </c>
      <c r="L27" s="100" t="s">
        <v>43</v>
      </c>
      <c r="M27" s="102">
        <v>43686</v>
      </c>
      <c r="N27" s="102">
        <v>6240</v>
      </c>
      <c r="O27" s="103">
        <f t="shared" si="0"/>
        <v>0.87501502223290473</v>
      </c>
      <c r="P27" s="103">
        <f t="shared" si="0"/>
        <v>0.1249849777670953</v>
      </c>
      <c r="Q27" s="103">
        <f t="shared" si="1"/>
        <v>0.9181805485359702</v>
      </c>
    </row>
    <row r="28" spans="2:17" s="100" customFormat="1" ht="15" x14ac:dyDescent="0.25">
      <c r="B28" s="100" t="s">
        <v>43</v>
      </c>
      <c r="C28" s="102">
        <v>49926</v>
      </c>
      <c r="D28" s="102">
        <v>43686</v>
      </c>
      <c r="E28" s="102">
        <v>6240</v>
      </c>
      <c r="F28" s="103">
        <v>0.87501502223290473</v>
      </c>
      <c r="G28" s="103">
        <v>0.1249849777670953</v>
      </c>
      <c r="I28" s="101">
        <v>15</v>
      </c>
      <c r="J28" s="101">
        <v>16</v>
      </c>
      <c r="K28" s="101">
        <v>4</v>
      </c>
      <c r="L28" s="100" t="s">
        <v>38</v>
      </c>
      <c r="M28" s="102">
        <v>30585</v>
      </c>
      <c r="N28" s="102">
        <v>4458</v>
      </c>
      <c r="O28" s="103">
        <f t="shared" si="0"/>
        <v>0.87278486430956259</v>
      </c>
      <c r="P28" s="103">
        <f t="shared" si="0"/>
        <v>0.12721513569043746</v>
      </c>
      <c r="Q28" s="103">
        <f t="shared" si="1"/>
        <v>0.9181805485359702</v>
      </c>
    </row>
    <row r="29" spans="2:17" s="100" customFormat="1" ht="15" x14ac:dyDescent="0.25">
      <c r="B29" s="100" t="s">
        <v>44</v>
      </c>
      <c r="C29" s="102">
        <v>16834</v>
      </c>
      <c r="D29" s="102">
        <v>16254</v>
      </c>
      <c r="E29" s="102">
        <v>580</v>
      </c>
      <c r="F29" s="103">
        <v>0.96554591897350595</v>
      </c>
      <c r="G29" s="103">
        <v>3.4454081026493999E-2</v>
      </c>
      <c r="I29" s="101">
        <v>6</v>
      </c>
      <c r="J29" s="101">
        <v>17</v>
      </c>
      <c r="K29" s="101">
        <v>5</v>
      </c>
      <c r="L29" s="100" t="s">
        <v>6</v>
      </c>
      <c r="M29" s="102">
        <v>42857</v>
      </c>
      <c r="N29" s="102">
        <v>6457</v>
      </c>
      <c r="O29" s="103">
        <f t="shared" ref="O29:P32" si="2">INDEX($B$13:$G$32,$K29,O$11)</f>
        <v>0.86906355193251406</v>
      </c>
      <c r="P29" s="103">
        <f t="shared" si="2"/>
        <v>0.13093644806748592</v>
      </c>
      <c r="Q29" s="103">
        <f t="shared" si="1"/>
        <v>0.9181805485359702</v>
      </c>
    </row>
    <row r="30" spans="2:17" s="100" customFormat="1" ht="15" x14ac:dyDescent="0.25">
      <c r="B30" s="100" t="s">
        <v>45</v>
      </c>
      <c r="C30" s="102">
        <v>83823</v>
      </c>
      <c r="D30" s="102">
        <v>69516</v>
      </c>
      <c r="E30" s="102">
        <v>14307</v>
      </c>
      <c r="F30" s="103">
        <v>0.82931892201424429</v>
      </c>
      <c r="G30" s="103">
        <v>0.17068107798575569</v>
      </c>
      <c r="I30" s="101">
        <v>20</v>
      </c>
      <c r="J30" s="101">
        <v>18</v>
      </c>
      <c r="K30" s="101">
        <v>19</v>
      </c>
      <c r="L30" s="100" t="s">
        <v>46</v>
      </c>
      <c r="M30" s="102">
        <v>9265</v>
      </c>
      <c r="N30" s="102">
        <v>1431</v>
      </c>
      <c r="O30" s="103">
        <f t="shared" si="2"/>
        <v>0.86621166791323856</v>
      </c>
      <c r="P30" s="103">
        <f t="shared" si="2"/>
        <v>0.13378833208676141</v>
      </c>
      <c r="Q30" s="103">
        <f t="shared" si="1"/>
        <v>0.9181805485359702</v>
      </c>
    </row>
    <row r="31" spans="2:17" s="100" customFormat="1" ht="15" x14ac:dyDescent="0.25">
      <c r="B31" s="100" t="s">
        <v>46</v>
      </c>
      <c r="C31" s="102">
        <v>10696</v>
      </c>
      <c r="D31" s="102">
        <v>9265</v>
      </c>
      <c r="E31" s="102">
        <v>1431</v>
      </c>
      <c r="F31" s="103">
        <v>0.86621166791323856</v>
      </c>
      <c r="G31" s="103">
        <v>0.13378833208676141</v>
      </c>
      <c r="I31" s="101">
        <v>18</v>
      </c>
      <c r="J31" s="101">
        <v>19</v>
      </c>
      <c r="K31" s="101">
        <v>9</v>
      </c>
      <c r="L31" s="100" t="s">
        <v>41</v>
      </c>
      <c r="M31" s="102">
        <v>217728</v>
      </c>
      <c r="N31" s="102">
        <v>42790</v>
      </c>
      <c r="O31" s="103">
        <f t="shared" si="2"/>
        <v>0.83575031283826839</v>
      </c>
      <c r="P31" s="103">
        <f t="shared" si="2"/>
        <v>0.16424968716173163</v>
      </c>
      <c r="Q31" s="103">
        <f t="shared" si="1"/>
        <v>0.9181805485359702</v>
      </c>
    </row>
    <row r="32" spans="2:17" s="100" customFormat="1" ht="15" x14ac:dyDescent="0.25">
      <c r="B32" s="104" t="s">
        <v>108</v>
      </c>
      <c r="C32" s="105">
        <v>1596723</v>
      </c>
      <c r="D32" s="105">
        <v>1466080</v>
      </c>
      <c r="E32" s="105">
        <v>130643</v>
      </c>
      <c r="F32" s="106">
        <v>0.9181805485359702</v>
      </c>
      <c r="G32" s="106">
        <v>8.181945146402976E-2</v>
      </c>
      <c r="I32" s="101">
        <v>12</v>
      </c>
      <c r="J32" s="101">
        <v>20</v>
      </c>
      <c r="K32" s="101">
        <v>18</v>
      </c>
      <c r="L32" s="100" t="s">
        <v>45</v>
      </c>
      <c r="M32" s="102">
        <v>69516</v>
      </c>
      <c r="N32" s="102">
        <v>14307</v>
      </c>
      <c r="O32" s="103">
        <f t="shared" si="2"/>
        <v>0.82931892201424429</v>
      </c>
      <c r="P32" s="103">
        <f t="shared" si="2"/>
        <v>0.17068107798575569</v>
      </c>
      <c r="Q32" s="103">
        <f t="shared" si="1"/>
        <v>0.9181805485359702</v>
      </c>
    </row>
    <row r="33" spans="9:16" s="95" customFormat="1" ht="15" x14ac:dyDescent="0.25">
      <c r="I33" s="113"/>
      <c r="J33" s="113"/>
      <c r="K33" s="113"/>
      <c r="M33" s="114"/>
      <c r="N33" s="114"/>
      <c r="O33" s="115"/>
      <c r="P33" s="115"/>
    </row>
    <row r="34" spans="9:16" s="95"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Hoja82">
    <pageSetUpPr fitToPage="1"/>
  </sheetPr>
  <dimension ref="A1:Q34"/>
  <sheetViews>
    <sheetView zoomScaleNormal="100" workbookViewId="0"/>
  </sheetViews>
  <sheetFormatPr baseColWidth="10" defaultColWidth="11.42578125" defaultRowHeight="15" x14ac:dyDescent="0.25"/>
  <cols>
    <col min="1" max="1" width="4.28515625" style="666" customWidth="1"/>
    <col min="2" max="2" width="7.28515625" style="666" customWidth="1"/>
    <col min="3" max="3" width="10.85546875" style="666" bestFit="1" customWidth="1"/>
    <col min="4" max="4" width="9.5703125" style="666" customWidth="1"/>
    <col min="5" max="5" width="10.85546875" style="666" bestFit="1" customWidth="1"/>
    <col min="6" max="6" width="11.7109375" style="666" customWidth="1"/>
    <col min="7" max="7" width="10.85546875" style="666" bestFit="1" customWidth="1"/>
    <col min="8" max="8" width="11.42578125" style="666"/>
    <col min="9" max="9" width="28.140625" style="666" customWidth="1"/>
    <col min="10" max="10" width="7" style="666" customWidth="1"/>
    <col min="11" max="11" width="10.85546875" style="666" customWidth="1"/>
    <col min="12" max="12" width="7" style="666" customWidth="1"/>
    <col min="13" max="16384" width="11.42578125" style="666"/>
  </cols>
  <sheetData>
    <row r="1" spans="1:17" s="700" customFormat="1" x14ac:dyDescent="0.25"/>
    <row r="2" spans="1:17" s="700" customFormat="1" x14ac:dyDescent="0.25"/>
    <row r="3" spans="1:17" s="700" customFormat="1" x14ac:dyDescent="0.25"/>
    <row r="4" spans="1:17" s="700" customFormat="1" x14ac:dyDescent="0.25"/>
    <row r="5" spans="1:17" s="700" customFormat="1" ht="16.5" customHeight="1" x14ac:dyDescent="0.25"/>
    <row r="6" spans="1:17" s="621" customFormat="1" ht="24.75" customHeight="1" x14ac:dyDescent="0.2">
      <c r="A6" s="1017"/>
      <c r="B6" s="1494" t="s">
        <v>463</v>
      </c>
      <c r="C6" s="1494"/>
      <c r="D6" s="1494"/>
      <c r="E6" s="1494"/>
      <c r="F6" s="1494"/>
      <c r="G6" s="1494"/>
      <c r="H6" s="1494"/>
      <c r="I6" s="1494"/>
      <c r="J6" s="1494"/>
      <c r="K6" s="1494"/>
      <c r="L6" s="1494"/>
      <c r="M6" s="1494"/>
      <c r="N6" s="1494"/>
      <c r="O6" s="1018"/>
    </row>
    <row r="7" spans="1:17" s="621" customFormat="1" ht="24.75" customHeight="1" x14ac:dyDescent="0.2">
      <c r="A7" s="1017"/>
      <c r="B7" s="1494"/>
      <c r="C7" s="1494"/>
      <c r="D7" s="1494"/>
      <c r="E7" s="1494"/>
      <c r="F7" s="1494"/>
      <c r="G7" s="1494"/>
      <c r="H7" s="1494"/>
      <c r="I7" s="1494"/>
      <c r="J7" s="1494"/>
      <c r="K7" s="1494"/>
      <c r="L7" s="1494"/>
      <c r="M7" s="1494"/>
      <c r="N7" s="1494"/>
      <c r="O7" s="1018"/>
    </row>
    <row r="8" spans="1:17" s="621" customFormat="1" ht="15.75" customHeight="1" x14ac:dyDescent="0.2">
      <c r="A8" s="1017"/>
      <c r="B8" s="1633" t="s">
        <v>491</v>
      </c>
      <c r="C8" s="1633"/>
      <c r="D8" s="1633"/>
      <c r="E8" s="1633"/>
      <c r="F8" s="1633"/>
      <c r="G8" s="1633"/>
      <c r="H8" s="1633"/>
      <c r="I8" s="1633"/>
      <c r="J8" s="1633"/>
      <c r="K8" s="1633"/>
      <c r="L8" s="1633"/>
      <c r="M8" s="1633"/>
      <c r="N8" s="1633"/>
    </row>
    <row r="9" spans="1:17" s="700" customFormat="1" ht="6" customHeight="1" x14ac:dyDescent="0.25">
      <c r="A9" s="1020"/>
      <c r="B9" s="1020"/>
      <c r="C9" s="1020"/>
      <c r="D9" s="1020"/>
      <c r="E9" s="1020"/>
      <c r="F9" s="1020"/>
      <c r="G9" s="1020"/>
      <c r="H9" s="1020"/>
      <c r="I9" s="1020"/>
      <c r="J9" s="1020"/>
      <c r="K9" s="1020"/>
      <c r="L9" s="1020"/>
    </row>
    <row r="10" spans="1:17" s="113" customFormat="1" x14ac:dyDescent="0.25"/>
    <row r="11" spans="1:17" s="101" customFormat="1" x14ac:dyDescent="0.25">
      <c r="C11" s="1634" t="s">
        <v>32</v>
      </c>
      <c r="D11" s="1634"/>
      <c r="E11" s="1634"/>
      <c r="L11" s="101">
        <v>1</v>
      </c>
      <c r="M11" s="101">
        <v>3</v>
      </c>
      <c r="N11" s="101">
        <v>4</v>
      </c>
      <c r="O11" s="101">
        <v>5</v>
      </c>
      <c r="P11" s="101">
        <v>6</v>
      </c>
    </row>
    <row r="12" spans="1:17" s="101" customFormat="1" x14ac:dyDescent="0.25">
      <c r="C12" s="101" t="s">
        <v>210</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25">
      <c r="B13" s="101" t="s">
        <v>8</v>
      </c>
      <c r="C13" s="1021">
        <v>77975</v>
      </c>
      <c r="D13" s="1021">
        <v>75728</v>
      </c>
      <c r="E13" s="1021">
        <v>2247</v>
      </c>
      <c r="F13" s="1022">
        <v>0.97118307149727479</v>
      </c>
      <c r="G13" s="1022">
        <v>2.8816928502725232E-2</v>
      </c>
      <c r="I13" s="101">
        <v>7</v>
      </c>
      <c r="J13" s="101">
        <v>1</v>
      </c>
      <c r="K13" s="101">
        <v>8</v>
      </c>
      <c r="L13" s="101" t="s">
        <v>4</v>
      </c>
      <c r="M13" s="1021">
        <v>34861</v>
      </c>
      <c r="N13" s="1021">
        <v>29</v>
      </c>
      <c r="O13" s="1022">
        <v>0.9991688162797363</v>
      </c>
      <c r="P13" s="1022">
        <v>8.3118372026368592E-4</v>
      </c>
      <c r="Q13" s="1022">
        <v>0.95378523383566949</v>
      </c>
    </row>
    <row r="14" spans="1:17" s="101" customFormat="1" x14ac:dyDescent="0.25">
      <c r="B14" s="101" t="s">
        <v>7</v>
      </c>
      <c r="C14" s="1021">
        <v>12482</v>
      </c>
      <c r="D14" s="1021">
        <v>12468</v>
      </c>
      <c r="E14" s="1021">
        <v>14</v>
      </c>
      <c r="F14" s="1022">
        <v>0.99887838487421887</v>
      </c>
      <c r="G14" s="1022">
        <v>1.1216151257811247E-3</v>
      </c>
      <c r="I14" s="101">
        <v>2</v>
      </c>
      <c r="J14" s="101">
        <v>2</v>
      </c>
      <c r="K14" s="101">
        <v>2</v>
      </c>
      <c r="L14" s="101" t="s">
        <v>7</v>
      </c>
      <c r="M14" s="1021">
        <v>12468</v>
      </c>
      <c r="N14" s="1021">
        <v>14</v>
      </c>
      <c r="O14" s="1022">
        <v>0.99887838487421887</v>
      </c>
      <c r="P14" s="1022">
        <v>1.1216151257811247E-3</v>
      </c>
      <c r="Q14" s="1022">
        <v>0.95378523383566949</v>
      </c>
    </row>
    <row r="15" spans="1:17" s="101" customFormat="1" x14ac:dyDescent="0.25">
      <c r="B15" s="101" t="s">
        <v>37</v>
      </c>
      <c r="C15" s="1021">
        <v>7884</v>
      </c>
      <c r="D15" s="1021">
        <v>7788</v>
      </c>
      <c r="E15" s="1021">
        <v>96</v>
      </c>
      <c r="F15" s="1022">
        <v>0.9878234398782344</v>
      </c>
      <c r="G15" s="1022">
        <v>1.2176560121765601E-2</v>
      </c>
      <c r="I15" s="101">
        <v>4</v>
      </c>
      <c r="J15" s="101">
        <v>3</v>
      </c>
      <c r="K15" s="101">
        <v>13</v>
      </c>
      <c r="L15" s="101" t="s">
        <v>35</v>
      </c>
      <c r="M15" s="1021">
        <v>25867</v>
      </c>
      <c r="N15" s="1021">
        <v>104</v>
      </c>
      <c r="O15" s="1022">
        <v>0.99599553347965042</v>
      </c>
      <c r="P15" s="1022">
        <v>4.004466520349621E-3</v>
      </c>
      <c r="Q15" s="1022">
        <v>0.95378523383566949</v>
      </c>
    </row>
    <row r="16" spans="1:17" s="101" customFormat="1" x14ac:dyDescent="0.25">
      <c r="B16" s="101" t="s">
        <v>38</v>
      </c>
      <c r="C16" s="1021">
        <v>8601</v>
      </c>
      <c r="D16" s="1021">
        <v>7873</v>
      </c>
      <c r="E16" s="1021">
        <v>728</v>
      </c>
      <c r="F16" s="1022">
        <v>0.91535867922334613</v>
      </c>
      <c r="G16" s="1022">
        <v>8.4641320776653872E-2</v>
      </c>
      <c r="I16" s="101">
        <v>16</v>
      </c>
      <c r="J16" s="101">
        <v>4</v>
      </c>
      <c r="K16" s="101">
        <v>3</v>
      </c>
      <c r="L16" s="101" t="s">
        <v>37</v>
      </c>
      <c r="M16" s="1021">
        <v>7788</v>
      </c>
      <c r="N16" s="1021">
        <v>96</v>
      </c>
      <c r="O16" s="1022">
        <v>0.9878234398782344</v>
      </c>
      <c r="P16" s="1022">
        <v>1.2176560121765601E-2</v>
      </c>
      <c r="Q16" s="1022">
        <v>0.95378523383566949</v>
      </c>
    </row>
    <row r="17" spans="2:17" s="101" customFormat="1" x14ac:dyDescent="0.25">
      <c r="B17" s="101" t="s">
        <v>6</v>
      </c>
      <c r="C17" s="1021">
        <v>16108</v>
      </c>
      <c r="D17" s="1021">
        <v>14073</v>
      </c>
      <c r="E17" s="1021">
        <v>2035</v>
      </c>
      <c r="F17" s="1022">
        <v>0.87366525949838592</v>
      </c>
      <c r="G17" s="1022">
        <v>0.12633474050161411</v>
      </c>
      <c r="I17" s="101">
        <v>19</v>
      </c>
      <c r="J17" s="101">
        <v>5</v>
      </c>
      <c r="K17" s="101">
        <v>17</v>
      </c>
      <c r="L17" s="101" t="s">
        <v>44</v>
      </c>
      <c r="M17" s="1021">
        <v>3259</v>
      </c>
      <c r="N17" s="1021">
        <v>66</v>
      </c>
      <c r="O17" s="1022">
        <v>0.98015037593984966</v>
      </c>
      <c r="P17" s="1022">
        <v>1.9849624060150377E-2</v>
      </c>
      <c r="Q17" s="1022">
        <v>0.95378523383566949</v>
      </c>
    </row>
    <row r="18" spans="2:17" s="101" customFormat="1" x14ac:dyDescent="0.25">
      <c r="B18" s="101" t="s">
        <v>5</v>
      </c>
      <c r="C18" s="1021">
        <v>5509</v>
      </c>
      <c r="D18" s="1021">
        <v>5336</v>
      </c>
      <c r="E18" s="1021">
        <v>173</v>
      </c>
      <c r="F18" s="1022">
        <v>0.96859684153203851</v>
      </c>
      <c r="G18" s="1022">
        <v>3.1403158467961517E-2</v>
      </c>
      <c r="I18" s="101">
        <v>9</v>
      </c>
      <c r="J18" s="101">
        <v>6</v>
      </c>
      <c r="K18" s="101">
        <v>10</v>
      </c>
      <c r="L18" s="101" t="s">
        <v>39</v>
      </c>
      <c r="M18" s="1021">
        <v>425</v>
      </c>
      <c r="N18" s="1021">
        <v>9</v>
      </c>
      <c r="O18" s="1022">
        <v>0.97926267281105994</v>
      </c>
      <c r="P18" s="1022">
        <v>2.0737327188940093E-2</v>
      </c>
      <c r="Q18" s="1022">
        <v>0.95378523383566949</v>
      </c>
    </row>
    <row r="19" spans="2:17" s="101" customFormat="1" x14ac:dyDescent="0.25">
      <c r="B19" s="101" t="s">
        <v>40</v>
      </c>
      <c r="C19" s="1021">
        <v>23365</v>
      </c>
      <c r="D19" s="1021">
        <v>22502</v>
      </c>
      <c r="E19" s="1021">
        <v>863</v>
      </c>
      <c r="F19" s="1022">
        <v>0.96306441258292319</v>
      </c>
      <c r="G19" s="1022">
        <v>3.6935587417076823E-2</v>
      </c>
      <c r="I19" s="101">
        <v>10</v>
      </c>
      <c r="J19" s="101">
        <v>7</v>
      </c>
      <c r="K19" s="101">
        <v>1</v>
      </c>
      <c r="L19" s="101" t="s">
        <v>8</v>
      </c>
      <c r="M19" s="1021">
        <v>75728</v>
      </c>
      <c r="N19" s="1021">
        <v>2247</v>
      </c>
      <c r="O19" s="1022">
        <v>0.97118307149727479</v>
      </c>
      <c r="P19" s="1022">
        <v>2.8816928502725232E-2</v>
      </c>
      <c r="Q19" s="1022">
        <v>0.95378523383566949</v>
      </c>
    </row>
    <row r="20" spans="2:17" s="101" customFormat="1" x14ac:dyDescent="0.25">
      <c r="B20" s="101" t="s">
        <v>4</v>
      </c>
      <c r="C20" s="1021">
        <v>34890</v>
      </c>
      <c r="D20" s="1021">
        <v>34861</v>
      </c>
      <c r="E20" s="1021">
        <v>29</v>
      </c>
      <c r="F20" s="1022">
        <v>0.9991688162797363</v>
      </c>
      <c r="G20" s="1022">
        <v>8.3118372026368592E-4</v>
      </c>
      <c r="I20" s="101">
        <v>1</v>
      </c>
      <c r="J20" s="101">
        <v>8</v>
      </c>
      <c r="K20" s="101">
        <v>14</v>
      </c>
      <c r="L20" s="101" t="s">
        <v>42</v>
      </c>
      <c r="M20" s="1021">
        <v>62077</v>
      </c>
      <c r="N20" s="1021">
        <v>1850</v>
      </c>
      <c r="O20" s="1022">
        <v>0.97106074115788321</v>
      </c>
      <c r="P20" s="1022">
        <v>2.8939258842116788E-2</v>
      </c>
      <c r="Q20" s="1022">
        <v>0.95378523383566949</v>
      </c>
    </row>
    <row r="21" spans="2:17" s="101" customFormat="1" x14ac:dyDescent="0.25">
      <c r="B21" s="101" t="s">
        <v>41</v>
      </c>
      <c r="C21" s="1021">
        <v>49554</v>
      </c>
      <c r="D21" s="1021">
        <v>45115</v>
      </c>
      <c r="E21" s="1021">
        <v>4439</v>
      </c>
      <c r="F21" s="1022">
        <v>0.91042095491786734</v>
      </c>
      <c r="G21" s="1022">
        <v>8.9579045082132616E-2</v>
      </c>
      <c r="I21" s="101">
        <v>17</v>
      </c>
      <c r="J21" s="101">
        <v>9</v>
      </c>
      <c r="K21" s="101">
        <v>6</v>
      </c>
      <c r="L21" s="101" t="s">
        <v>5</v>
      </c>
      <c r="M21" s="1021">
        <v>5336</v>
      </c>
      <c r="N21" s="1021">
        <v>173</v>
      </c>
      <c r="O21" s="1022">
        <v>0.96859684153203851</v>
      </c>
      <c r="P21" s="1022">
        <v>3.1403158467961517E-2</v>
      </c>
      <c r="Q21" s="1022">
        <v>0.95378523383566949</v>
      </c>
    </row>
    <row r="22" spans="2:17" s="101" customFormat="1" x14ac:dyDescent="0.25">
      <c r="B22" s="101" t="s">
        <v>39</v>
      </c>
      <c r="C22" s="1021">
        <v>434</v>
      </c>
      <c r="D22" s="1021">
        <v>425</v>
      </c>
      <c r="E22" s="1021">
        <v>9</v>
      </c>
      <c r="F22" s="1022">
        <v>0.97926267281105994</v>
      </c>
      <c r="G22" s="1022">
        <v>2.0737327188940093E-2</v>
      </c>
      <c r="I22" s="101">
        <v>6</v>
      </c>
      <c r="J22" s="101">
        <v>10</v>
      </c>
      <c r="K22" s="101">
        <v>7</v>
      </c>
      <c r="L22" s="101" t="s">
        <v>40</v>
      </c>
      <c r="M22" s="1021">
        <v>22502</v>
      </c>
      <c r="N22" s="1021">
        <v>863</v>
      </c>
      <c r="O22" s="1022">
        <v>0.96306441258292319</v>
      </c>
      <c r="P22" s="1022">
        <v>3.6935587417076823E-2</v>
      </c>
      <c r="Q22" s="1022">
        <v>0.95378523383566949</v>
      </c>
    </row>
    <row r="23" spans="2:17" s="101" customFormat="1" x14ac:dyDescent="0.25">
      <c r="B23" s="101" t="s">
        <v>3</v>
      </c>
      <c r="C23" s="1021">
        <v>47841</v>
      </c>
      <c r="D23" s="1021">
        <v>45703</v>
      </c>
      <c r="E23" s="1021">
        <v>2138</v>
      </c>
      <c r="F23" s="1022">
        <v>0.95531029869776973</v>
      </c>
      <c r="G23" s="1022">
        <v>4.4689701302230302E-2</v>
      </c>
      <c r="I23" s="101">
        <v>11</v>
      </c>
      <c r="J23" s="101">
        <v>11</v>
      </c>
      <c r="K23" s="101">
        <v>11</v>
      </c>
      <c r="L23" s="101" t="s">
        <v>3</v>
      </c>
      <c r="M23" s="1021">
        <v>45703</v>
      </c>
      <c r="N23" s="1021">
        <v>2138</v>
      </c>
      <c r="O23" s="1022">
        <v>0.95531029869776973</v>
      </c>
      <c r="P23" s="1022">
        <v>4.4689701302230302E-2</v>
      </c>
      <c r="Q23" s="1022">
        <v>0.95378523383566949</v>
      </c>
    </row>
    <row r="24" spans="2:17" s="101" customFormat="1" x14ac:dyDescent="0.25">
      <c r="B24" s="101" t="s">
        <v>2</v>
      </c>
      <c r="C24" s="1021">
        <v>13161</v>
      </c>
      <c r="D24" s="1021">
        <v>12252</v>
      </c>
      <c r="E24" s="1021">
        <v>909</v>
      </c>
      <c r="F24" s="1022">
        <v>0.93093229997720539</v>
      </c>
      <c r="G24" s="1022">
        <v>6.9067700022794623E-2</v>
      </c>
      <c r="I24" s="101">
        <v>14</v>
      </c>
      <c r="J24" s="101">
        <v>12</v>
      </c>
      <c r="K24" s="101">
        <v>20</v>
      </c>
      <c r="L24" s="101" t="s">
        <v>108</v>
      </c>
      <c r="M24" s="1021">
        <v>409233</v>
      </c>
      <c r="N24" s="1021">
        <v>19829</v>
      </c>
      <c r="O24" s="1022">
        <v>0.95378523383566949</v>
      </c>
      <c r="P24" s="1022">
        <v>4.621476616433056E-2</v>
      </c>
      <c r="Q24" s="1022">
        <v>0.95378523383566949</v>
      </c>
    </row>
    <row r="25" spans="2:17" s="101" customFormat="1" x14ac:dyDescent="0.25">
      <c r="B25" s="101" t="s">
        <v>35</v>
      </c>
      <c r="C25" s="1021">
        <v>25971</v>
      </c>
      <c r="D25" s="1021">
        <v>25867</v>
      </c>
      <c r="E25" s="1021">
        <v>104</v>
      </c>
      <c r="F25" s="1022">
        <v>0.99599553347965042</v>
      </c>
      <c r="G25" s="1022">
        <v>4.004466520349621E-3</v>
      </c>
      <c r="I25" s="101">
        <v>3</v>
      </c>
      <c r="J25" s="101">
        <v>13</v>
      </c>
      <c r="K25" s="101">
        <v>15</v>
      </c>
      <c r="L25" s="101" t="s">
        <v>47</v>
      </c>
      <c r="M25" s="1021">
        <v>774</v>
      </c>
      <c r="N25" s="1021">
        <v>53</v>
      </c>
      <c r="O25" s="1022">
        <v>0.93591293833131806</v>
      </c>
      <c r="P25" s="1022">
        <v>6.4087061668681986E-2</v>
      </c>
      <c r="Q25" s="1022">
        <v>0.95378523383566949</v>
      </c>
    </row>
    <row r="26" spans="2:17" s="101" customFormat="1" x14ac:dyDescent="0.25">
      <c r="B26" s="101" t="s">
        <v>42</v>
      </c>
      <c r="C26" s="1021">
        <v>63927</v>
      </c>
      <c r="D26" s="1021">
        <v>62077</v>
      </c>
      <c r="E26" s="1021">
        <v>1850</v>
      </c>
      <c r="F26" s="1022">
        <v>0.97106074115788321</v>
      </c>
      <c r="G26" s="1022">
        <v>2.8939258842116788E-2</v>
      </c>
      <c r="I26" s="101">
        <v>8</v>
      </c>
      <c r="J26" s="101">
        <v>14</v>
      </c>
      <c r="K26" s="101">
        <v>12</v>
      </c>
      <c r="L26" s="101" t="s">
        <v>2</v>
      </c>
      <c r="M26" s="1021">
        <v>12252</v>
      </c>
      <c r="N26" s="1021">
        <v>909</v>
      </c>
      <c r="O26" s="1022">
        <v>0.93093229997720539</v>
      </c>
      <c r="P26" s="1022">
        <v>6.9067700022794623E-2</v>
      </c>
      <c r="Q26" s="1022">
        <v>0.95378523383566949</v>
      </c>
    </row>
    <row r="27" spans="2:17" s="101" customFormat="1" x14ac:dyDescent="0.25">
      <c r="B27" s="101" t="s">
        <v>47</v>
      </c>
      <c r="C27" s="1021">
        <v>827</v>
      </c>
      <c r="D27" s="1021">
        <v>774</v>
      </c>
      <c r="E27" s="1021">
        <v>53</v>
      </c>
      <c r="F27" s="1022">
        <v>0.93591293833131806</v>
      </c>
      <c r="G27" s="1022">
        <v>6.4087061668681986E-2</v>
      </c>
      <c r="I27" s="101">
        <v>13</v>
      </c>
      <c r="J27" s="101">
        <v>15</v>
      </c>
      <c r="K27" s="101">
        <v>19</v>
      </c>
      <c r="L27" s="101" t="s">
        <v>46</v>
      </c>
      <c r="M27" s="1021">
        <v>2345</v>
      </c>
      <c r="N27" s="1021">
        <v>176</v>
      </c>
      <c r="O27" s="1022">
        <v>0.93018643395477985</v>
      </c>
      <c r="P27" s="1022">
        <v>6.9813566045220155E-2</v>
      </c>
      <c r="Q27" s="1022">
        <v>0.95378523383566949</v>
      </c>
    </row>
    <row r="28" spans="2:17" s="101" customFormat="1" x14ac:dyDescent="0.25">
      <c r="B28" s="101" t="s">
        <v>43</v>
      </c>
      <c r="C28" s="1021">
        <v>14958</v>
      </c>
      <c r="D28" s="1021">
        <v>13563</v>
      </c>
      <c r="E28" s="1021">
        <v>1395</v>
      </c>
      <c r="F28" s="1022">
        <v>0.90673886883273169</v>
      </c>
      <c r="G28" s="1022">
        <v>9.3261131167268349E-2</v>
      </c>
      <c r="I28" s="101">
        <v>18</v>
      </c>
      <c r="J28" s="101">
        <v>16</v>
      </c>
      <c r="K28" s="101">
        <v>4</v>
      </c>
      <c r="L28" s="101" t="s">
        <v>38</v>
      </c>
      <c r="M28" s="1021">
        <v>7873</v>
      </c>
      <c r="N28" s="1021">
        <v>728</v>
      </c>
      <c r="O28" s="1022">
        <v>0.91535867922334613</v>
      </c>
      <c r="P28" s="1022">
        <v>8.4641320776653872E-2</v>
      </c>
      <c r="Q28" s="1022">
        <v>0.95378523383566949</v>
      </c>
    </row>
    <row r="29" spans="2:17" s="101" customFormat="1" x14ac:dyDescent="0.25">
      <c r="B29" s="101" t="s">
        <v>44</v>
      </c>
      <c r="C29" s="1021">
        <v>3325</v>
      </c>
      <c r="D29" s="1021">
        <v>3259</v>
      </c>
      <c r="E29" s="1021">
        <v>66</v>
      </c>
      <c r="F29" s="1022">
        <v>0.98015037593984966</v>
      </c>
      <c r="G29" s="1022">
        <v>1.9849624060150377E-2</v>
      </c>
      <c r="I29" s="101">
        <v>5</v>
      </c>
      <c r="J29" s="101">
        <v>17</v>
      </c>
      <c r="K29" s="101">
        <v>9</v>
      </c>
      <c r="L29" s="101" t="s">
        <v>41</v>
      </c>
      <c r="M29" s="1021">
        <v>45115</v>
      </c>
      <c r="N29" s="1021">
        <v>4439</v>
      </c>
      <c r="O29" s="1022">
        <v>0.91042095491786734</v>
      </c>
      <c r="P29" s="1022">
        <v>8.9579045082132616E-2</v>
      </c>
      <c r="Q29" s="1022">
        <v>0.95378523383566949</v>
      </c>
    </row>
    <row r="30" spans="2:17" s="101" customFormat="1" x14ac:dyDescent="0.25">
      <c r="B30" s="101" t="s">
        <v>45</v>
      </c>
      <c r="C30" s="1021">
        <v>19729</v>
      </c>
      <c r="D30" s="1021">
        <v>17224</v>
      </c>
      <c r="E30" s="1021">
        <v>2505</v>
      </c>
      <c r="F30" s="1022">
        <v>0.87302955040802876</v>
      </c>
      <c r="G30" s="1022">
        <v>0.12697044959197121</v>
      </c>
      <c r="I30" s="101">
        <v>20</v>
      </c>
      <c r="J30" s="101">
        <v>18</v>
      </c>
      <c r="K30" s="101">
        <v>16</v>
      </c>
      <c r="L30" s="101" t="s">
        <v>43</v>
      </c>
      <c r="M30" s="1021">
        <v>13563</v>
      </c>
      <c r="N30" s="1021">
        <v>1395</v>
      </c>
      <c r="O30" s="1022">
        <v>0.90673886883273169</v>
      </c>
      <c r="P30" s="1022">
        <v>9.3261131167268349E-2</v>
      </c>
      <c r="Q30" s="1022">
        <v>0.95378523383566949</v>
      </c>
    </row>
    <row r="31" spans="2:17" s="101" customFormat="1" x14ac:dyDescent="0.25">
      <c r="B31" s="101" t="s">
        <v>46</v>
      </c>
      <c r="C31" s="1021">
        <v>2521</v>
      </c>
      <c r="D31" s="1021">
        <v>2345</v>
      </c>
      <c r="E31" s="1021">
        <v>176</v>
      </c>
      <c r="F31" s="1022">
        <v>0.93018643395477985</v>
      </c>
      <c r="G31" s="1022">
        <v>6.9813566045220155E-2</v>
      </c>
      <c r="I31" s="101">
        <v>15</v>
      </c>
      <c r="J31" s="101">
        <v>19</v>
      </c>
      <c r="K31" s="101">
        <v>5</v>
      </c>
      <c r="L31" s="101" t="s">
        <v>6</v>
      </c>
      <c r="M31" s="1021">
        <v>14073</v>
      </c>
      <c r="N31" s="1021">
        <v>2035</v>
      </c>
      <c r="O31" s="1022">
        <v>0.87366525949838592</v>
      </c>
      <c r="P31" s="1022">
        <v>0.12633474050161411</v>
      </c>
      <c r="Q31" s="1022">
        <v>0.95378523383566949</v>
      </c>
    </row>
    <row r="32" spans="2:17" s="101" customFormat="1" x14ac:dyDescent="0.25">
      <c r="B32" s="104" t="s">
        <v>108</v>
      </c>
      <c r="C32" s="105">
        <v>429062</v>
      </c>
      <c r="D32" s="105">
        <v>409233</v>
      </c>
      <c r="E32" s="105">
        <v>19829</v>
      </c>
      <c r="F32" s="106">
        <v>0.95378523383566949</v>
      </c>
      <c r="G32" s="106">
        <v>4.621476616433056E-2</v>
      </c>
      <c r="I32" s="101">
        <v>12</v>
      </c>
      <c r="J32" s="101">
        <v>20</v>
      </c>
      <c r="K32" s="101">
        <v>18</v>
      </c>
      <c r="L32" s="101" t="s">
        <v>45</v>
      </c>
      <c r="M32" s="1021">
        <v>17224</v>
      </c>
      <c r="N32" s="1021">
        <v>2505</v>
      </c>
      <c r="O32" s="1022">
        <v>0.87302955040802876</v>
      </c>
      <c r="P32" s="1022">
        <v>0.12697044959197121</v>
      </c>
      <c r="Q32" s="1022">
        <v>0.95378523383566949</v>
      </c>
    </row>
    <row r="33" spans="13:16" s="113" customFormat="1" x14ac:dyDescent="0.25">
      <c r="M33" s="1152"/>
      <c r="N33" s="1152"/>
      <c r="O33" s="1153"/>
      <c r="P33" s="1153"/>
    </row>
    <row r="34" spans="13:16" s="113" customFormat="1" x14ac:dyDescent="0.25"/>
  </sheetData>
  <mergeCells count="3">
    <mergeCell ref="B6:N7"/>
    <mergeCell ref="B8:N8"/>
    <mergeCell ref="C11:E11"/>
  </mergeCells>
  <printOptions horizontalCentered="1"/>
  <pageMargins left="0" right="0" top="0.43307086614173229" bottom="0.43307086614173229" header="0" footer="0"/>
  <pageSetup paperSize="9" scale="85" orientation="landscape" r:id="rId1"/>
  <headerFooter alignWithMargins="0"/>
  <rowBreaks count="1" manualBreakCount="1">
    <brk id="42"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12">
    <tabColor theme="0"/>
    <pageSetUpPr fitToPage="1"/>
  </sheetPr>
  <dimension ref="A1:AB28"/>
  <sheetViews>
    <sheetView zoomScaleNormal="100" workbookViewId="0"/>
  </sheetViews>
  <sheetFormatPr baseColWidth="10" defaultColWidth="11.42578125" defaultRowHeight="15" x14ac:dyDescent="0.25"/>
  <cols>
    <col min="1" max="1" width="1.85546875" style="220" customWidth="1"/>
    <col min="2" max="2" width="24.5703125" style="220" customWidth="1"/>
    <col min="3" max="3" width="1" style="220" customWidth="1"/>
    <col min="4" max="10" width="10.85546875" style="220" customWidth="1"/>
    <col min="11" max="11" width="7.140625" style="220" customWidth="1"/>
    <col min="12" max="12" width="1.140625" style="220" customWidth="1"/>
    <col min="13" max="13" width="7.140625" style="220" customWidth="1"/>
    <col min="14" max="14" width="7.7109375" style="220" customWidth="1"/>
    <col min="15" max="22" width="8.28515625" style="220" customWidth="1"/>
    <col min="23" max="24" width="7.7109375" style="220" customWidth="1"/>
    <col min="25" max="25" width="11.42578125" style="220" customWidth="1"/>
    <col min="26" max="26" width="11.42578125" style="220"/>
    <col min="27" max="27" width="11.85546875" style="220" bestFit="1" customWidth="1"/>
    <col min="28" max="16384" width="11.42578125" style="220"/>
  </cols>
  <sheetData>
    <row r="1" spans="1:26" x14ac:dyDescent="0.25">
      <c r="A1" s="219"/>
      <c r="B1" s="219"/>
      <c r="J1" s="221"/>
      <c r="K1" s="221"/>
    </row>
    <row r="2" spans="1:26" ht="48.75" customHeight="1" x14ac:dyDescent="0.25">
      <c r="A2" s="219"/>
      <c r="B2" s="219"/>
      <c r="J2" s="221"/>
      <c r="K2" s="221"/>
    </row>
    <row r="3" spans="1:26" ht="24" customHeight="1" x14ac:dyDescent="0.25">
      <c r="A3" s="219"/>
      <c r="B3" s="1373" t="s">
        <v>370</v>
      </c>
      <c r="C3" s="1373"/>
      <c r="D3" s="1373"/>
      <c r="E3" s="1373"/>
      <c r="F3" s="1373"/>
      <c r="G3" s="1373"/>
      <c r="H3" s="1373"/>
      <c r="I3" s="1373"/>
      <c r="J3" s="1373"/>
      <c r="K3" s="1373"/>
      <c r="L3" s="1373"/>
      <c r="M3" s="1373"/>
      <c r="N3" s="1373"/>
      <c r="O3" s="1373"/>
      <c r="P3" s="1373"/>
      <c r="Q3" s="1373"/>
      <c r="R3" s="1373"/>
      <c r="S3" s="1373"/>
      <c r="T3" s="1373"/>
      <c r="U3" s="1373"/>
      <c r="V3" s="1373"/>
      <c r="W3" s="1373"/>
    </row>
    <row r="5" spans="1:26" x14ac:dyDescent="0.25">
      <c r="B5" s="219"/>
      <c r="C5" s="219"/>
      <c r="D5" s="1362" t="s">
        <v>366</v>
      </c>
      <c r="E5" s="1362"/>
      <c r="F5" s="1362"/>
      <c r="G5" s="1362"/>
      <c r="H5" s="1362"/>
      <c r="I5" s="1362"/>
      <c r="J5" s="1362"/>
      <c r="K5" s="1362"/>
      <c r="L5" s="219"/>
      <c r="M5" s="1363" t="s">
        <v>340</v>
      </c>
      <c r="N5" s="1363"/>
      <c r="O5" s="1363"/>
      <c r="P5" s="1363"/>
      <c r="Q5" s="1363"/>
      <c r="R5" s="1363"/>
      <c r="S5" s="1363"/>
      <c r="T5" s="1363"/>
      <c r="U5" s="1363"/>
      <c r="V5" s="1363"/>
      <c r="W5" s="1363"/>
      <c r="X5" s="1363"/>
    </row>
    <row r="6" spans="1:26" ht="21" customHeight="1" x14ac:dyDescent="0.25">
      <c r="B6" s="219"/>
      <c r="C6" s="219"/>
      <c r="D6" s="1363"/>
      <c r="E6" s="1363"/>
      <c r="F6" s="1363"/>
      <c r="G6" s="1363"/>
      <c r="H6" s="1363"/>
      <c r="I6" s="1363"/>
      <c r="J6" s="1363"/>
      <c r="K6" s="1363"/>
      <c r="L6" s="219"/>
      <c r="M6" s="1364">
        <v>43830</v>
      </c>
      <c r="N6" s="1365"/>
      <c r="O6" s="1366">
        <v>44196</v>
      </c>
      <c r="P6" s="1367"/>
      <c r="Q6" s="1366">
        <v>44561</v>
      </c>
      <c r="R6" s="1367"/>
      <c r="S6" s="1370">
        <v>44926</v>
      </c>
      <c r="T6" s="1371"/>
      <c r="U6" s="1368">
        <v>45291</v>
      </c>
      <c r="V6" s="1372"/>
      <c r="W6" s="1368">
        <f>EVO_sol!W6</f>
        <v>45504</v>
      </c>
      <c r="X6" s="1369"/>
    </row>
    <row r="7" spans="1:26" x14ac:dyDescent="0.25">
      <c r="B7" s="225"/>
      <c r="C7" s="219"/>
      <c r="D7" s="226">
        <v>43465</v>
      </c>
      <c r="E7" s="227">
        <v>43830</v>
      </c>
      <c r="F7" s="228">
        <v>44196</v>
      </c>
      <c r="G7" s="228">
        <v>44561</v>
      </c>
      <c r="H7" s="228">
        <v>44926</v>
      </c>
      <c r="I7" s="228">
        <v>45291</v>
      </c>
      <c r="J7" s="228">
        <f>EVO!J7</f>
        <v>45504</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25">
      <c r="B8" s="225"/>
      <c r="C8" s="219"/>
      <c r="D8" s="234"/>
      <c r="E8" s="234"/>
      <c r="F8" s="234"/>
      <c r="G8" s="297"/>
      <c r="H8" s="297"/>
      <c r="I8" s="297"/>
      <c r="J8" s="234"/>
      <c r="K8" s="234"/>
      <c r="L8" s="219"/>
    </row>
    <row r="9" spans="1:26" ht="15" customHeight="1" x14ac:dyDescent="0.25">
      <c r="B9" s="298" t="s">
        <v>8</v>
      </c>
      <c r="C9" s="219"/>
      <c r="D9" s="299">
        <v>75097</v>
      </c>
      <c r="E9" s="300">
        <v>73871</v>
      </c>
      <c r="F9" s="300">
        <v>56534</v>
      </c>
      <c r="G9" s="254">
        <v>38325</v>
      </c>
      <c r="H9" s="254">
        <v>36606</v>
      </c>
      <c r="I9" s="254">
        <v>35558</v>
      </c>
      <c r="J9" s="301">
        <v>19009</v>
      </c>
      <c r="K9" s="302"/>
      <c r="L9" s="222"/>
      <c r="M9" s="278">
        <v>-1.6325552285710532E-2</v>
      </c>
      <c r="N9" s="279">
        <v>-1226</v>
      </c>
      <c r="O9" s="280">
        <v>-0.23469291061444952</v>
      </c>
      <c r="P9" s="279">
        <v>-17337</v>
      </c>
      <c r="Q9" s="280">
        <f t="shared" ref="Q9:Q27" si="0">G9/F9-1</f>
        <v>-0.32208936215374817</v>
      </c>
      <c r="R9" s="279">
        <f t="shared" ref="R9:R27" si="1">G9-F9</f>
        <v>-18209</v>
      </c>
      <c r="S9" s="280">
        <f>H9/G9-1</f>
        <v>-4.4853228962817959E-2</v>
      </c>
      <c r="T9" s="279">
        <f>H9-G9</f>
        <v>-1719</v>
      </c>
      <c r="U9" s="280">
        <f>I9/H9-1</f>
        <v>-2.862918647216306E-2</v>
      </c>
      <c r="V9" s="279">
        <f>I9-H9</f>
        <v>-1048</v>
      </c>
      <c r="W9" s="280">
        <v>-0.54999763268784618</v>
      </c>
      <c r="X9" s="279">
        <v>-23233</v>
      </c>
    </row>
    <row r="10" spans="1:26" x14ac:dyDescent="0.25">
      <c r="B10" s="303" t="s">
        <v>7</v>
      </c>
      <c r="C10" s="219"/>
      <c r="D10" s="253">
        <v>6000</v>
      </c>
      <c r="E10" s="254">
        <v>6236</v>
      </c>
      <c r="F10" s="254">
        <v>4811</v>
      </c>
      <c r="G10" s="254">
        <v>2779</v>
      </c>
      <c r="H10" s="254">
        <v>1565</v>
      </c>
      <c r="I10" s="254">
        <v>186</v>
      </c>
      <c r="J10" s="257">
        <v>78</v>
      </c>
      <c r="L10" s="222"/>
      <c r="M10" s="256">
        <v>3.9333333333333442E-2</v>
      </c>
      <c r="N10" s="257">
        <v>236</v>
      </c>
      <c r="O10" s="258">
        <v>-0.22851186658114175</v>
      </c>
      <c r="P10" s="257">
        <v>-1425</v>
      </c>
      <c r="Q10" s="258">
        <f t="shared" si="0"/>
        <v>-0.4223654125961338</v>
      </c>
      <c r="R10" s="257">
        <f t="shared" si="1"/>
        <v>-2032</v>
      </c>
      <c r="S10" s="258">
        <f t="shared" ref="S10:S27" si="2">H10/G10-1</f>
        <v>-0.43684778697373161</v>
      </c>
      <c r="T10" s="257">
        <f t="shared" ref="T10:T27" si="3">H10-G10</f>
        <v>-1214</v>
      </c>
      <c r="U10" s="258">
        <f t="shared" ref="U10:U27" si="4">I10/H10-1</f>
        <v>-0.88115015974440891</v>
      </c>
      <c r="V10" s="257">
        <f t="shared" ref="V10:V27" si="5">I10-H10</f>
        <v>-1379</v>
      </c>
      <c r="W10" s="258">
        <v>-0.90866510538641687</v>
      </c>
      <c r="X10" s="257">
        <v>-776</v>
      </c>
    </row>
    <row r="11" spans="1:26" x14ac:dyDescent="0.25">
      <c r="B11" s="303" t="s">
        <v>37</v>
      </c>
      <c r="C11" s="219"/>
      <c r="D11" s="253">
        <v>3524</v>
      </c>
      <c r="E11" s="254">
        <v>5794</v>
      </c>
      <c r="F11" s="254">
        <v>3064</v>
      </c>
      <c r="G11" s="254">
        <v>2063</v>
      </c>
      <c r="H11" s="254">
        <v>2778</v>
      </c>
      <c r="I11" s="254">
        <v>1346</v>
      </c>
      <c r="J11" s="257">
        <v>526</v>
      </c>
      <c r="L11" s="222"/>
      <c r="M11" s="256">
        <v>0.64415437003405218</v>
      </c>
      <c r="N11" s="257">
        <v>2270</v>
      </c>
      <c r="O11" s="258">
        <v>-0.47117707973765965</v>
      </c>
      <c r="P11" s="257">
        <v>-2730</v>
      </c>
      <c r="Q11" s="258">
        <f t="shared" si="0"/>
        <v>-0.32669712793733685</v>
      </c>
      <c r="R11" s="257">
        <f t="shared" si="1"/>
        <v>-1001</v>
      </c>
      <c r="S11" s="258">
        <f t="shared" si="2"/>
        <v>0.34658264663111971</v>
      </c>
      <c r="T11" s="257">
        <f t="shared" si="3"/>
        <v>715</v>
      </c>
      <c r="U11" s="258">
        <f t="shared" si="4"/>
        <v>-0.51547876169906415</v>
      </c>
      <c r="V11" s="257">
        <f t="shared" si="5"/>
        <v>-1432</v>
      </c>
      <c r="W11" s="258">
        <v>-0.84506627393225331</v>
      </c>
      <c r="X11" s="257">
        <v>-2869</v>
      </c>
    </row>
    <row r="12" spans="1:26" x14ac:dyDescent="0.25">
      <c r="B12" s="303" t="s">
        <v>38</v>
      </c>
      <c r="C12" s="219"/>
      <c r="D12" s="253">
        <v>2811</v>
      </c>
      <c r="E12" s="254">
        <v>4317</v>
      </c>
      <c r="F12" s="254">
        <v>2454</v>
      </c>
      <c r="G12" s="254">
        <v>2514</v>
      </c>
      <c r="H12" s="254">
        <v>3293</v>
      </c>
      <c r="I12" s="254">
        <v>4117</v>
      </c>
      <c r="J12" s="257">
        <v>4458</v>
      </c>
      <c r="L12" s="222"/>
      <c r="M12" s="256">
        <v>0.53575240128068313</v>
      </c>
      <c r="N12" s="257">
        <v>1506</v>
      </c>
      <c r="O12" s="258">
        <v>-0.43154968728283527</v>
      </c>
      <c r="P12" s="257">
        <v>-1863</v>
      </c>
      <c r="Q12" s="258">
        <f t="shared" si="0"/>
        <v>2.4449877750611249E-2</v>
      </c>
      <c r="R12" s="257">
        <f t="shared" si="1"/>
        <v>60</v>
      </c>
      <c r="S12" s="258">
        <f t="shared" si="2"/>
        <v>0.30986475735879071</v>
      </c>
      <c r="T12" s="257">
        <f t="shared" si="3"/>
        <v>779</v>
      </c>
      <c r="U12" s="258">
        <f t="shared" si="4"/>
        <v>0.25022775584573331</v>
      </c>
      <c r="V12" s="257">
        <f t="shared" si="5"/>
        <v>824</v>
      </c>
      <c r="W12" s="258">
        <v>0.14425051334702266</v>
      </c>
      <c r="X12" s="257">
        <v>562</v>
      </c>
    </row>
    <row r="13" spans="1:26" x14ac:dyDescent="0.25">
      <c r="B13" s="303" t="s">
        <v>6</v>
      </c>
      <c r="C13" s="219"/>
      <c r="D13" s="253">
        <v>8956</v>
      </c>
      <c r="E13" s="254">
        <v>9040</v>
      </c>
      <c r="F13" s="254">
        <v>8082</v>
      </c>
      <c r="G13" s="254">
        <v>9950</v>
      </c>
      <c r="H13" s="254">
        <v>7071</v>
      </c>
      <c r="I13" s="254">
        <v>5826</v>
      </c>
      <c r="J13" s="257">
        <v>6457</v>
      </c>
      <c r="K13" s="304"/>
      <c r="L13" s="219"/>
      <c r="M13" s="256">
        <v>9.3791871371147195E-3</v>
      </c>
      <c r="N13" s="257">
        <v>84</v>
      </c>
      <c r="O13" s="258">
        <v>-0.10597345132743363</v>
      </c>
      <c r="P13" s="257">
        <v>-958</v>
      </c>
      <c r="Q13" s="258">
        <f t="shared" si="0"/>
        <v>0.23113090819104176</v>
      </c>
      <c r="R13" s="257">
        <f t="shared" si="1"/>
        <v>1868</v>
      </c>
      <c r="S13" s="258">
        <f t="shared" si="2"/>
        <v>-0.28934673366834174</v>
      </c>
      <c r="T13" s="257">
        <f t="shared" si="3"/>
        <v>-2879</v>
      </c>
      <c r="U13" s="258">
        <f t="shared" si="4"/>
        <v>-0.1760712770470938</v>
      </c>
      <c r="V13" s="257">
        <f t="shared" si="5"/>
        <v>-1245</v>
      </c>
      <c r="W13" s="258">
        <v>0.16363308704271029</v>
      </c>
      <c r="X13" s="257">
        <v>908</v>
      </c>
      <c r="Z13" s="224"/>
    </row>
    <row r="14" spans="1:26" x14ac:dyDescent="0.25">
      <c r="B14" s="303" t="s">
        <v>5</v>
      </c>
      <c r="C14" s="219"/>
      <c r="D14" s="253">
        <v>4667</v>
      </c>
      <c r="E14" s="254">
        <v>3990</v>
      </c>
      <c r="F14" s="254">
        <v>3899</v>
      </c>
      <c r="G14" s="254">
        <v>1365</v>
      </c>
      <c r="H14" s="254">
        <v>873</v>
      </c>
      <c r="I14" s="254">
        <v>1583</v>
      </c>
      <c r="J14" s="257">
        <v>770</v>
      </c>
      <c r="K14" s="304"/>
      <c r="L14" s="219"/>
      <c r="M14" s="256">
        <v>-0.14506106706663813</v>
      </c>
      <c r="N14" s="257">
        <v>-677</v>
      </c>
      <c r="O14" s="258">
        <v>-2.2807017543859609E-2</v>
      </c>
      <c r="P14" s="257">
        <v>-91</v>
      </c>
      <c r="Q14" s="258">
        <f t="shared" si="0"/>
        <v>-0.64991023339317766</v>
      </c>
      <c r="R14" s="257">
        <f t="shared" si="1"/>
        <v>-2534</v>
      </c>
      <c r="S14" s="258">
        <f t="shared" si="2"/>
        <v>-0.36043956043956049</v>
      </c>
      <c r="T14" s="257">
        <f t="shared" si="3"/>
        <v>-492</v>
      </c>
      <c r="U14" s="258">
        <f t="shared" si="4"/>
        <v>0.81328751431844215</v>
      </c>
      <c r="V14" s="257">
        <f t="shared" si="5"/>
        <v>710</v>
      </c>
      <c r="W14" s="258">
        <v>-0.27699530516431925</v>
      </c>
      <c r="X14" s="257">
        <v>-295</v>
      </c>
      <c r="Z14" s="224"/>
    </row>
    <row r="15" spans="1:26" x14ac:dyDescent="0.25">
      <c r="B15" s="303" t="s">
        <v>4</v>
      </c>
      <c r="C15" s="219"/>
      <c r="D15" s="253">
        <v>1471</v>
      </c>
      <c r="E15" s="254">
        <v>1593</v>
      </c>
      <c r="F15" s="254">
        <v>119</v>
      </c>
      <c r="G15" s="254">
        <v>186</v>
      </c>
      <c r="H15" s="254">
        <v>207</v>
      </c>
      <c r="I15" s="254">
        <v>157</v>
      </c>
      <c r="J15" s="257">
        <v>148</v>
      </c>
      <c r="L15" s="222"/>
      <c r="M15" s="256">
        <v>8.2936777702243392E-2</v>
      </c>
      <c r="N15" s="257">
        <v>122</v>
      </c>
      <c r="O15" s="258">
        <v>-0.92529817953546767</v>
      </c>
      <c r="P15" s="257">
        <v>-1474</v>
      </c>
      <c r="Q15" s="258">
        <f t="shared" si="0"/>
        <v>0.56302521008403361</v>
      </c>
      <c r="R15" s="257">
        <f t="shared" si="1"/>
        <v>67</v>
      </c>
      <c r="S15" s="258">
        <f t="shared" si="2"/>
        <v>0.11290322580645151</v>
      </c>
      <c r="T15" s="257">
        <f t="shared" si="3"/>
        <v>21</v>
      </c>
      <c r="U15" s="258">
        <f t="shared" si="4"/>
        <v>-0.24154589371980673</v>
      </c>
      <c r="V15" s="257">
        <f t="shared" si="5"/>
        <v>-50</v>
      </c>
      <c r="W15" s="258">
        <v>-9.2024539877300637E-2</v>
      </c>
      <c r="X15" s="257">
        <v>-15</v>
      </c>
      <c r="Z15" s="224"/>
    </row>
    <row r="16" spans="1:26" x14ac:dyDescent="0.25">
      <c r="B16" s="303" t="s">
        <v>40</v>
      </c>
      <c r="C16" s="219"/>
      <c r="D16" s="253">
        <v>7126</v>
      </c>
      <c r="E16" s="254">
        <v>5895</v>
      </c>
      <c r="F16" s="254">
        <v>4923</v>
      </c>
      <c r="G16" s="254">
        <v>3015</v>
      </c>
      <c r="H16" s="254">
        <v>2591</v>
      </c>
      <c r="I16" s="254">
        <v>2478</v>
      </c>
      <c r="J16" s="257">
        <v>4551</v>
      </c>
      <c r="L16" s="222"/>
      <c r="M16" s="256">
        <v>-0.17274768453550382</v>
      </c>
      <c r="N16" s="257">
        <v>-1231</v>
      </c>
      <c r="O16" s="258">
        <v>-0.16488549618320614</v>
      </c>
      <c r="P16" s="257">
        <v>-972</v>
      </c>
      <c r="Q16" s="258">
        <f t="shared" si="0"/>
        <v>-0.38756855575868376</v>
      </c>
      <c r="R16" s="257">
        <f t="shared" si="1"/>
        <v>-1908</v>
      </c>
      <c r="S16" s="258">
        <f t="shared" si="2"/>
        <v>-0.14063018242122716</v>
      </c>
      <c r="T16" s="257">
        <f t="shared" si="3"/>
        <v>-424</v>
      </c>
      <c r="U16" s="258">
        <f t="shared" si="4"/>
        <v>-4.3612504824392162E-2</v>
      </c>
      <c r="V16" s="257">
        <f t="shared" si="5"/>
        <v>-113</v>
      </c>
      <c r="W16" s="258">
        <v>-2.4646378054007712E-2</v>
      </c>
      <c r="X16" s="257">
        <v>-115</v>
      </c>
      <c r="Z16" s="224"/>
    </row>
    <row r="17" spans="2:28" x14ac:dyDescent="0.25">
      <c r="B17" s="303" t="s">
        <v>41</v>
      </c>
      <c r="C17" s="219"/>
      <c r="D17" s="253">
        <v>75141</v>
      </c>
      <c r="E17" s="254">
        <v>76253</v>
      </c>
      <c r="F17" s="254">
        <v>73386</v>
      </c>
      <c r="G17" s="254">
        <v>78542</v>
      </c>
      <c r="H17" s="254">
        <v>69770</v>
      </c>
      <c r="I17" s="254">
        <v>48470</v>
      </c>
      <c r="J17" s="257">
        <v>42790</v>
      </c>
      <c r="K17" s="304"/>
      <c r="L17" s="219"/>
      <c r="M17" s="256">
        <v>1.4798844838370462E-2</v>
      </c>
      <c r="N17" s="257">
        <v>1112</v>
      </c>
      <c r="O17" s="258">
        <v>-3.7598520713939099E-2</v>
      </c>
      <c r="P17" s="257">
        <v>-2867</v>
      </c>
      <c r="Q17" s="258">
        <f t="shared" si="0"/>
        <v>7.0258632436704493E-2</v>
      </c>
      <c r="R17" s="257">
        <f t="shared" si="1"/>
        <v>5156</v>
      </c>
      <c r="S17" s="258">
        <f t="shared" si="2"/>
        <v>-0.11168546764788267</v>
      </c>
      <c r="T17" s="257">
        <f t="shared" si="3"/>
        <v>-8772</v>
      </c>
      <c r="U17" s="258">
        <f t="shared" si="4"/>
        <v>-0.30528880607711051</v>
      </c>
      <c r="V17" s="257">
        <f t="shared" si="5"/>
        <v>-21300</v>
      </c>
      <c r="W17" s="258">
        <v>-0.39235149604510144</v>
      </c>
      <c r="X17" s="257">
        <v>-27629</v>
      </c>
      <c r="Z17" s="224"/>
    </row>
    <row r="18" spans="2:28" x14ac:dyDescent="0.25">
      <c r="B18" s="303" t="s">
        <v>3</v>
      </c>
      <c r="C18" s="219"/>
      <c r="D18" s="253">
        <v>10677</v>
      </c>
      <c r="E18" s="254">
        <v>14865</v>
      </c>
      <c r="F18" s="254">
        <v>13381</v>
      </c>
      <c r="G18" s="254">
        <v>11826</v>
      </c>
      <c r="H18" s="254">
        <v>10571</v>
      </c>
      <c r="I18" s="254">
        <v>15501</v>
      </c>
      <c r="J18" s="257">
        <v>10606</v>
      </c>
      <c r="L18" s="222"/>
      <c r="M18" s="256">
        <v>0.39224501264400113</v>
      </c>
      <c r="N18" s="257">
        <v>4188</v>
      </c>
      <c r="O18" s="258">
        <v>-9.9831819710729852E-2</v>
      </c>
      <c r="P18" s="257">
        <v>-1484</v>
      </c>
      <c r="Q18" s="258">
        <f>G18/F18-1</f>
        <v>-0.11620955085569096</v>
      </c>
      <c r="R18" s="257">
        <f>G18-F18</f>
        <v>-1555</v>
      </c>
      <c r="S18" s="258">
        <f t="shared" si="2"/>
        <v>-0.10612210383899878</v>
      </c>
      <c r="T18" s="257">
        <f t="shared" si="3"/>
        <v>-1255</v>
      </c>
      <c r="U18" s="258">
        <f t="shared" si="4"/>
        <v>0.46637025825371303</v>
      </c>
      <c r="V18" s="257">
        <f t="shared" si="5"/>
        <v>4930</v>
      </c>
      <c r="W18" s="258">
        <v>-0.36296474262718481</v>
      </c>
      <c r="X18" s="257">
        <v>-6043</v>
      </c>
      <c r="Z18" s="224"/>
    </row>
    <row r="19" spans="2:28" x14ac:dyDescent="0.25">
      <c r="B19" s="303" t="s">
        <v>2</v>
      </c>
      <c r="C19" s="219"/>
      <c r="D19" s="253">
        <v>4152</v>
      </c>
      <c r="E19" s="254">
        <v>7206</v>
      </c>
      <c r="F19" s="254">
        <v>5685</v>
      </c>
      <c r="G19" s="254">
        <v>5272</v>
      </c>
      <c r="H19" s="254">
        <v>6122</v>
      </c>
      <c r="I19" s="254">
        <v>5753</v>
      </c>
      <c r="J19" s="257">
        <v>4620</v>
      </c>
      <c r="L19" s="222"/>
      <c r="M19" s="256">
        <v>0.73554913294797686</v>
      </c>
      <c r="N19" s="257">
        <v>3054</v>
      </c>
      <c r="O19" s="258">
        <v>-0.21107410491257284</v>
      </c>
      <c r="P19" s="257">
        <v>-1521</v>
      </c>
      <c r="Q19" s="258">
        <f t="shared" si="0"/>
        <v>-7.2647317502198772E-2</v>
      </c>
      <c r="R19" s="257">
        <f t="shared" si="1"/>
        <v>-413</v>
      </c>
      <c r="S19" s="258">
        <f t="shared" si="2"/>
        <v>0.16122913505311076</v>
      </c>
      <c r="T19" s="257">
        <f t="shared" si="3"/>
        <v>850</v>
      </c>
      <c r="U19" s="258">
        <f t="shared" si="4"/>
        <v>-6.0274420124142414E-2</v>
      </c>
      <c r="V19" s="257">
        <f t="shared" si="5"/>
        <v>-369</v>
      </c>
      <c r="W19" s="258">
        <v>-0.16000000000000003</v>
      </c>
      <c r="X19" s="257">
        <v>-880</v>
      </c>
      <c r="Z19" s="224"/>
    </row>
    <row r="20" spans="2:28" x14ac:dyDescent="0.25">
      <c r="B20" s="303" t="s">
        <v>35</v>
      </c>
      <c r="C20" s="219"/>
      <c r="D20" s="253">
        <v>7804</v>
      </c>
      <c r="E20" s="254">
        <v>8456</v>
      </c>
      <c r="F20" s="254">
        <v>4923</v>
      </c>
      <c r="G20" s="254">
        <v>4018</v>
      </c>
      <c r="H20" s="254">
        <v>3271</v>
      </c>
      <c r="I20" s="254">
        <v>1893</v>
      </c>
      <c r="J20" s="257">
        <v>1421</v>
      </c>
      <c r="L20" s="222"/>
      <c r="M20" s="256">
        <v>8.3546899026140542E-2</v>
      </c>
      <c r="N20" s="257">
        <v>652</v>
      </c>
      <c r="O20" s="258">
        <v>-0.41780983916745507</v>
      </c>
      <c r="P20" s="257">
        <v>-3533</v>
      </c>
      <c r="Q20" s="258">
        <f t="shared" si="0"/>
        <v>-0.18383099735933373</v>
      </c>
      <c r="R20" s="257">
        <f t="shared" si="1"/>
        <v>-905</v>
      </c>
      <c r="S20" s="258">
        <f t="shared" si="2"/>
        <v>-0.18591338974614235</v>
      </c>
      <c r="T20" s="257">
        <f t="shared" si="3"/>
        <v>-747</v>
      </c>
      <c r="U20" s="258">
        <f t="shared" si="4"/>
        <v>-0.42127789666768567</v>
      </c>
      <c r="V20" s="257">
        <f t="shared" si="5"/>
        <v>-1378</v>
      </c>
      <c r="W20" s="258">
        <v>-0.32107023411371238</v>
      </c>
      <c r="X20" s="257">
        <v>-672</v>
      </c>
      <c r="Z20" s="224"/>
    </row>
    <row r="21" spans="2:28" x14ac:dyDescent="0.25">
      <c r="B21" s="303" t="s">
        <v>42</v>
      </c>
      <c r="C21" s="219"/>
      <c r="D21" s="253">
        <v>19669</v>
      </c>
      <c r="E21" s="254">
        <v>28300</v>
      </c>
      <c r="F21" s="254">
        <v>28494</v>
      </c>
      <c r="G21" s="254">
        <v>10563</v>
      </c>
      <c r="H21" s="254">
        <v>9303</v>
      </c>
      <c r="I21" s="254">
        <v>8062</v>
      </c>
      <c r="J21" s="257">
        <v>12361</v>
      </c>
      <c r="L21" s="222"/>
      <c r="M21" s="256">
        <v>0.4388123442981342</v>
      </c>
      <c r="N21" s="257">
        <v>8631</v>
      </c>
      <c r="O21" s="258">
        <v>6.8551236749117006E-3</v>
      </c>
      <c r="P21" s="257">
        <v>194</v>
      </c>
      <c r="Q21" s="258">
        <f t="shared" si="0"/>
        <v>-0.62929037692145717</v>
      </c>
      <c r="R21" s="257">
        <f t="shared" si="1"/>
        <v>-17931</v>
      </c>
      <c r="S21" s="258">
        <f t="shared" si="2"/>
        <v>-0.11928429423459241</v>
      </c>
      <c r="T21" s="257">
        <f t="shared" si="3"/>
        <v>-1260</v>
      </c>
      <c r="U21" s="258">
        <f t="shared" si="4"/>
        <v>-0.13339782865742233</v>
      </c>
      <c r="V21" s="257">
        <f t="shared" si="5"/>
        <v>-1241</v>
      </c>
      <c r="W21" s="258">
        <v>-7.2136315868488232E-2</v>
      </c>
      <c r="X21" s="257">
        <v>-961</v>
      </c>
      <c r="Z21" s="224"/>
    </row>
    <row r="22" spans="2:28" x14ac:dyDescent="0.25">
      <c r="B22" s="303" t="s">
        <v>43</v>
      </c>
      <c r="C22" s="219"/>
      <c r="D22" s="253">
        <v>4430</v>
      </c>
      <c r="E22" s="254">
        <v>6258</v>
      </c>
      <c r="F22" s="254">
        <v>4718</v>
      </c>
      <c r="G22" s="254">
        <v>5035</v>
      </c>
      <c r="H22" s="254">
        <v>6525</v>
      </c>
      <c r="I22" s="254">
        <v>7096</v>
      </c>
      <c r="J22" s="257">
        <v>6240</v>
      </c>
      <c r="L22" s="222"/>
      <c r="M22" s="256">
        <v>0.41264108352144468</v>
      </c>
      <c r="N22" s="257">
        <v>1828</v>
      </c>
      <c r="O22" s="258">
        <v>-0.24608501118568238</v>
      </c>
      <c r="P22" s="257">
        <v>-1540</v>
      </c>
      <c r="Q22" s="258">
        <f t="shared" si="0"/>
        <v>6.7189487070792753E-2</v>
      </c>
      <c r="R22" s="257">
        <f t="shared" si="1"/>
        <v>317</v>
      </c>
      <c r="S22" s="258">
        <f t="shared" si="2"/>
        <v>0.29592850049652442</v>
      </c>
      <c r="T22" s="257">
        <f t="shared" si="3"/>
        <v>1490</v>
      </c>
      <c r="U22" s="258">
        <f t="shared" si="4"/>
        <v>8.7509578544061384E-2</v>
      </c>
      <c r="V22" s="257">
        <f t="shared" si="5"/>
        <v>571</v>
      </c>
      <c r="W22" s="258">
        <v>1.2493915300989755E-2</v>
      </c>
      <c r="X22" s="257">
        <v>77</v>
      </c>
      <c r="Z22" s="224"/>
    </row>
    <row r="23" spans="2:28" x14ac:dyDescent="0.25">
      <c r="B23" s="303" t="s">
        <v>44</v>
      </c>
      <c r="C23" s="219"/>
      <c r="D23" s="253">
        <v>1465</v>
      </c>
      <c r="E23" s="254">
        <v>836</v>
      </c>
      <c r="F23" s="254">
        <v>801</v>
      </c>
      <c r="G23" s="254">
        <v>1019</v>
      </c>
      <c r="H23" s="254">
        <v>768</v>
      </c>
      <c r="I23" s="254">
        <v>659</v>
      </c>
      <c r="J23" s="257">
        <v>580</v>
      </c>
      <c r="K23" s="304"/>
      <c r="L23" s="219"/>
      <c r="M23" s="256">
        <v>-0.42935153583617747</v>
      </c>
      <c r="N23" s="257">
        <v>-629</v>
      </c>
      <c r="O23" s="258">
        <v>-4.186602870813394E-2</v>
      </c>
      <c r="P23" s="257">
        <v>-35</v>
      </c>
      <c r="Q23" s="258">
        <f t="shared" si="0"/>
        <v>0.27215980024968789</v>
      </c>
      <c r="R23" s="257">
        <f t="shared" si="1"/>
        <v>218</v>
      </c>
      <c r="S23" s="258">
        <f t="shared" si="2"/>
        <v>-0.24631992149165849</v>
      </c>
      <c r="T23" s="257">
        <f t="shared" si="3"/>
        <v>-251</v>
      </c>
      <c r="U23" s="258">
        <f t="shared" si="4"/>
        <v>-0.14192708333333337</v>
      </c>
      <c r="V23" s="257">
        <f t="shared" si="5"/>
        <v>-109</v>
      </c>
      <c r="W23" s="258">
        <v>-0.17730496453900713</v>
      </c>
      <c r="X23" s="257">
        <v>-125</v>
      </c>
      <c r="Z23" s="224"/>
    </row>
    <row r="24" spans="2:28" x14ac:dyDescent="0.25">
      <c r="B24" s="303" t="s">
        <v>45</v>
      </c>
      <c r="C24" s="219"/>
      <c r="D24" s="253">
        <v>13794</v>
      </c>
      <c r="E24" s="254">
        <v>13680</v>
      </c>
      <c r="F24" s="254">
        <v>13558</v>
      </c>
      <c r="G24" s="254">
        <v>13090</v>
      </c>
      <c r="H24" s="254">
        <v>13861</v>
      </c>
      <c r="I24" s="254">
        <v>14769</v>
      </c>
      <c r="J24" s="257">
        <v>14307</v>
      </c>
      <c r="L24" s="222"/>
      <c r="M24" s="256">
        <v>-8.2644628099173278E-3</v>
      </c>
      <c r="N24" s="257">
        <v>-114</v>
      </c>
      <c r="O24" s="258">
        <v>-8.9181286549707695E-3</v>
      </c>
      <c r="P24" s="257">
        <v>-122</v>
      </c>
      <c r="Q24" s="258">
        <f t="shared" si="0"/>
        <v>-3.451836554064025E-2</v>
      </c>
      <c r="R24" s="257">
        <f t="shared" si="1"/>
        <v>-468</v>
      </c>
      <c r="S24" s="258">
        <f t="shared" si="2"/>
        <v>5.8899923605805871E-2</v>
      </c>
      <c r="T24" s="257">
        <f t="shared" si="3"/>
        <v>771</v>
      </c>
      <c r="U24" s="258">
        <f t="shared" si="4"/>
        <v>6.5507539138590198E-2</v>
      </c>
      <c r="V24" s="257">
        <f t="shared" si="5"/>
        <v>908</v>
      </c>
      <c r="W24" s="258">
        <v>1.3818027210884321E-2</v>
      </c>
      <c r="X24" s="257">
        <v>195</v>
      </c>
      <c r="Z24" s="224"/>
    </row>
    <row r="25" spans="2:28" x14ac:dyDescent="0.25">
      <c r="B25" s="303" t="s">
        <v>46</v>
      </c>
      <c r="C25" s="219"/>
      <c r="D25" s="253">
        <v>3067</v>
      </c>
      <c r="E25" s="254">
        <v>3116</v>
      </c>
      <c r="F25" s="254">
        <v>3168</v>
      </c>
      <c r="G25" s="254">
        <v>3686</v>
      </c>
      <c r="H25" s="254">
        <v>1997</v>
      </c>
      <c r="I25" s="254">
        <v>1466</v>
      </c>
      <c r="J25" s="257">
        <v>1431</v>
      </c>
      <c r="L25" s="222"/>
      <c r="M25" s="256">
        <v>1.5976524290837846E-2</v>
      </c>
      <c r="N25" s="257">
        <v>49</v>
      </c>
      <c r="O25" s="258">
        <v>1.6688061617458283E-2</v>
      </c>
      <c r="P25" s="257">
        <v>52</v>
      </c>
      <c r="Q25" s="258">
        <f t="shared" si="0"/>
        <v>0.16351010101010099</v>
      </c>
      <c r="R25" s="257">
        <f t="shared" si="1"/>
        <v>518</v>
      </c>
      <c r="S25" s="258">
        <f t="shared" si="2"/>
        <v>-0.45822029300054257</v>
      </c>
      <c r="T25" s="257">
        <f t="shared" si="3"/>
        <v>-1689</v>
      </c>
      <c r="U25" s="258">
        <f t="shared" si="4"/>
        <v>-0.26589884827240862</v>
      </c>
      <c r="V25" s="257">
        <f t="shared" si="5"/>
        <v>-531</v>
      </c>
      <c r="W25" s="258">
        <v>-9.7160883280757115E-2</v>
      </c>
      <c r="X25" s="257">
        <v>-154</v>
      </c>
      <c r="Z25" s="224"/>
    </row>
    <row r="26" spans="2:28" x14ac:dyDescent="0.25">
      <c r="B26" s="305" t="s">
        <v>1</v>
      </c>
      <c r="C26" s="219"/>
      <c r="D26" s="260">
        <v>186</v>
      </c>
      <c r="E26" s="261">
        <v>148</v>
      </c>
      <c r="F26" s="261">
        <v>243</v>
      </c>
      <c r="G26" s="261">
        <v>188</v>
      </c>
      <c r="H26" s="261">
        <v>251</v>
      </c>
      <c r="I26" s="261">
        <v>321</v>
      </c>
      <c r="J26" s="265">
        <v>290</v>
      </c>
      <c r="K26" s="1227"/>
      <c r="L26" s="219"/>
      <c r="M26" s="264">
        <v>-0.20430107526881724</v>
      </c>
      <c r="N26" s="265">
        <v>-38</v>
      </c>
      <c r="O26" s="266">
        <v>0.64189189189189189</v>
      </c>
      <c r="P26" s="265">
        <v>95</v>
      </c>
      <c r="Q26" s="266">
        <f t="shared" si="0"/>
        <v>-0.22633744855967075</v>
      </c>
      <c r="R26" s="265">
        <f t="shared" si="1"/>
        <v>-55</v>
      </c>
      <c r="S26" s="266">
        <f t="shared" si="2"/>
        <v>0.33510638297872331</v>
      </c>
      <c r="T26" s="265">
        <f t="shared" si="3"/>
        <v>63</v>
      </c>
      <c r="U26" s="266">
        <f t="shared" si="4"/>
        <v>0.2788844621513944</v>
      </c>
      <c r="V26" s="265">
        <f t="shared" si="5"/>
        <v>70</v>
      </c>
      <c r="W26" s="266">
        <v>-0.23884514435695536</v>
      </c>
      <c r="X26" s="257">
        <v>-91</v>
      </c>
      <c r="Z26" s="224"/>
      <c r="AA26" s="224"/>
      <c r="AB26" s="286"/>
    </row>
    <row r="27" spans="2:28" x14ac:dyDescent="0.25">
      <c r="B27" s="235" t="s">
        <v>0</v>
      </c>
      <c r="C27" s="219"/>
      <c r="D27" s="1228">
        <f>SUM(D9:D26)</f>
        <v>250037</v>
      </c>
      <c r="E27" s="306">
        <f>SUM(E9:E26)</f>
        <v>269854</v>
      </c>
      <c r="F27" s="307">
        <f>SUM(F9:F26)</f>
        <v>232243</v>
      </c>
      <c r="G27" s="306">
        <f>SUM(G9:G26)</f>
        <v>193436</v>
      </c>
      <c r="H27" s="307">
        <v>177423</v>
      </c>
      <c r="I27" s="306">
        <v>155241</v>
      </c>
      <c r="J27" s="306">
        <f>SUM(J9:J26)</f>
        <v>130643</v>
      </c>
      <c r="K27" s="308"/>
      <c r="L27" s="222"/>
      <c r="M27" s="240">
        <f>E27/D27-1</f>
        <v>7.92562700720294E-2</v>
      </c>
      <c r="N27" s="241">
        <f>E27-D27</f>
        <v>19817</v>
      </c>
      <c r="O27" s="242">
        <f>F27/E27-1</f>
        <v>-0.13937536593861866</v>
      </c>
      <c r="P27" s="243">
        <f>F27-E27</f>
        <v>-37611</v>
      </c>
      <c r="Q27" s="242">
        <f t="shared" si="0"/>
        <v>-0.16709653251120593</v>
      </c>
      <c r="R27" s="237">
        <f t="shared" si="1"/>
        <v>-38807</v>
      </c>
      <c r="S27" s="242">
        <f t="shared" si="2"/>
        <v>-8.2781902024442244E-2</v>
      </c>
      <c r="T27" s="243">
        <f t="shared" si="3"/>
        <v>-16013</v>
      </c>
      <c r="U27" s="309">
        <f t="shared" si="4"/>
        <v>-0.12502324952232802</v>
      </c>
      <c r="V27" s="237">
        <f t="shared" si="5"/>
        <v>-22182</v>
      </c>
      <c r="W27" s="242">
        <v>-0.32224695085573174</v>
      </c>
      <c r="X27" s="243">
        <v>-62116</v>
      </c>
    </row>
    <row r="28" spans="2:28" x14ac:dyDescent="0.2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64"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600-000006000000}">
          <x14:colorSeries rgb="FF376092"/>
          <x14:colorNegative rgb="FFD00000"/>
          <x14:colorAxis rgb="FF000000"/>
          <x14:colorMarkers rgb="FFD00000"/>
          <x14:colorFirst rgb="FFD00000"/>
          <x14:colorLast rgb="FFD00000"/>
          <x14:colorHigh rgb="FFD00000"/>
          <x14:colorLow rgb="FFD00000"/>
          <x14:sparklines>
            <x14:sparkline>
              <xm:f>EVO_sinPIA!D9:J9</xm:f>
              <xm:sqref>K9</xm:sqref>
            </x14:sparkline>
            <x14:sparkline>
              <xm:f>EVO_sinPIA!D10:J10</xm:f>
              <xm:sqref>K10</xm:sqref>
            </x14:sparkline>
            <x14:sparkline>
              <xm:f>EVO_sinPIA!D11:J11</xm:f>
              <xm:sqref>K11</xm:sqref>
            </x14:sparkline>
            <x14:sparkline>
              <xm:f>EVO_sinPIA!D12:J12</xm:f>
              <xm:sqref>K12</xm:sqref>
            </x14:sparkline>
            <x14:sparkline>
              <xm:f>EVO_sinPIA!D13:J13</xm:f>
              <xm:sqref>K13</xm:sqref>
            </x14:sparkline>
            <x14:sparkline>
              <xm:f>EVO_sinPIA!D14:J14</xm:f>
              <xm:sqref>K14</xm:sqref>
            </x14:sparkline>
            <x14:sparkline>
              <xm:f>EVO_sinPIA!D15:J15</xm:f>
              <xm:sqref>K15</xm:sqref>
            </x14:sparkline>
            <x14:sparkline>
              <xm:f>EVO_sinPIA!D16:J16</xm:f>
              <xm:sqref>K16</xm:sqref>
            </x14:sparkline>
            <x14:sparkline>
              <xm:f>EVO_sinPIA!D17:J17</xm:f>
              <xm:sqref>K17</xm:sqref>
            </x14:sparkline>
            <x14:sparkline>
              <xm:f>EVO_sinPIA!D18:J18</xm:f>
              <xm:sqref>K18</xm:sqref>
            </x14:sparkline>
            <x14:sparkline>
              <xm:f>EVO_sinPIA!D19:J19</xm:f>
              <xm:sqref>K19</xm:sqref>
            </x14:sparkline>
            <x14:sparkline>
              <xm:f>EVO_sinPIA!D20:J20</xm:f>
              <xm:sqref>K20</xm:sqref>
            </x14:sparkline>
            <x14:sparkline>
              <xm:f>EVO_sinPIA!D21:J21</xm:f>
              <xm:sqref>K21</xm:sqref>
            </x14:sparkline>
            <x14:sparkline>
              <xm:f>EVO_sinPIA!D22:J22</xm:f>
              <xm:sqref>K22</xm:sqref>
            </x14:sparkline>
            <x14:sparkline>
              <xm:f>EVO_sinPIA!D23:J23</xm:f>
              <xm:sqref>K23</xm:sqref>
            </x14:sparkline>
            <x14:sparkline>
              <xm:f>EVO_sinPIA!D24:J24</xm:f>
              <xm:sqref>K24</xm:sqref>
            </x14:sparkline>
            <x14:sparkline>
              <xm:f>EVO_sinPIA!D25:J25</xm:f>
              <xm:sqref>K25</xm:sqref>
            </x14:sparkline>
            <x14:sparkline>
              <xm:f>EVO_sinPIA!D26:J26</xm:f>
              <xm:sqref>K26</xm:sqref>
            </x14:sparkline>
            <x14:sparkline>
              <xm:f>EVO_sinPIA!D27:J27</xm:f>
              <xm:sqref>K27</xm:sqref>
            </x14:sparkline>
          </x14:sparklines>
        </x14:sparklineGroup>
      </x14:sparklineGroup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Hoja83">
    <pageSetUpPr fitToPage="1"/>
  </sheetPr>
  <dimension ref="A1:Q34"/>
  <sheetViews>
    <sheetView zoomScaleNormal="100" workbookViewId="0"/>
  </sheetViews>
  <sheetFormatPr baseColWidth="10" defaultColWidth="11.42578125" defaultRowHeight="15" x14ac:dyDescent="0.25"/>
  <cols>
    <col min="1" max="1" width="4.28515625" style="666" customWidth="1"/>
    <col min="2" max="2" width="7.28515625" style="666" customWidth="1"/>
    <col min="3" max="3" width="10.85546875" style="666" bestFit="1" customWidth="1"/>
    <col min="4" max="4" width="9.5703125" style="666" customWidth="1"/>
    <col min="5" max="5" width="10.85546875" style="666" bestFit="1" customWidth="1"/>
    <col min="6" max="6" width="11.7109375" style="666" customWidth="1"/>
    <col min="7" max="7" width="10.85546875" style="666" bestFit="1" customWidth="1"/>
    <col min="8" max="8" width="11.42578125" style="666"/>
    <col min="9" max="9" width="28.140625" style="666" customWidth="1"/>
    <col min="10" max="10" width="7" style="666" customWidth="1"/>
    <col min="11" max="11" width="10.85546875" style="666" customWidth="1"/>
    <col min="12" max="12" width="7" style="666" customWidth="1"/>
    <col min="13" max="16384" width="11.42578125" style="666"/>
  </cols>
  <sheetData>
    <row r="1" spans="1:17" s="700" customFormat="1" x14ac:dyDescent="0.25"/>
    <row r="2" spans="1:17" s="700" customFormat="1" x14ac:dyDescent="0.25"/>
    <row r="3" spans="1:17" s="700" customFormat="1" x14ac:dyDescent="0.25"/>
    <row r="4" spans="1:17" s="700" customFormat="1" x14ac:dyDescent="0.25"/>
    <row r="5" spans="1:17" s="700" customFormat="1" ht="16.5" customHeight="1" x14ac:dyDescent="0.25"/>
    <row r="6" spans="1:17" s="621" customFormat="1" ht="24.75" customHeight="1" x14ac:dyDescent="0.2">
      <c r="A6" s="1017"/>
      <c r="B6" s="1494" t="s">
        <v>464</v>
      </c>
      <c r="C6" s="1494"/>
      <c r="D6" s="1494"/>
      <c r="E6" s="1494"/>
      <c r="F6" s="1494"/>
      <c r="G6" s="1494"/>
      <c r="H6" s="1494"/>
      <c r="I6" s="1494"/>
      <c r="J6" s="1494"/>
      <c r="K6" s="1494"/>
      <c r="L6" s="1494"/>
      <c r="M6" s="1494"/>
      <c r="N6" s="1494"/>
      <c r="O6" s="1018"/>
    </row>
    <row r="7" spans="1:17" s="621" customFormat="1" ht="24.75" customHeight="1" x14ac:dyDescent="0.2">
      <c r="A7" s="1017"/>
      <c r="B7" s="1494"/>
      <c r="C7" s="1494"/>
      <c r="D7" s="1494"/>
      <c r="E7" s="1494"/>
      <c r="F7" s="1494"/>
      <c r="G7" s="1494"/>
      <c r="H7" s="1494"/>
      <c r="I7" s="1494"/>
      <c r="J7" s="1494"/>
      <c r="K7" s="1494"/>
      <c r="L7" s="1494"/>
      <c r="M7" s="1494"/>
      <c r="N7" s="1494"/>
      <c r="O7" s="1018"/>
    </row>
    <row r="8" spans="1:17" s="621" customFormat="1" ht="15.75" customHeight="1" x14ac:dyDescent="0.2">
      <c r="A8" s="1017"/>
      <c r="B8" s="1633" t="s">
        <v>491</v>
      </c>
      <c r="C8" s="1633"/>
      <c r="D8" s="1633"/>
      <c r="E8" s="1633"/>
      <c r="F8" s="1633"/>
      <c r="G8" s="1633"/>
      <c r="H8" s="1633"/>
      <c r="I8" s="1633"/>
      <c r="J8" s="1633"/>
      <c r="K8" s="1633"/>
      <c r="L8" s="1633"/>
      <c r="M8" s="1633"/>
      <c r="N8" s="1633"/>
    </row>
    <row r="9" spans="1:17" s="700" customFormat="1" ht="6" customHeight="1" x14ac:dyDescent="0.25">
      <c r="A9" s="1020"/>
      <c r="B9" s="1020"/>
      <c r="C9" s="1020"/>
      <c r="D9" s="1020"/>
      <c r="E9" s="1020"/>
      <c r="F9" s="1020"/>
      <c r="G9" s="1020"/>
      <c r="H9" s="1020"/>
      <c r="I9" s="1020"/>
      <c r="J9" s="1020"/>
      <c r="K9" s="1020"/>
      <c r="L9" s="1020"/>
    </row>
    <row r="10" spans="1:17" s="113" customFormat="1" x14ac:dyDescent="0.25"/>
    <row r="11" spans="1:17" s="101" customFormat="1" x14ac:dyDescent="0.25">
      <c r="C11" s="1634" t="s">
        <v>33</v>
      </c>
      <c r="D11" s="1634"/>
      <c r="E11" s="1634"/>
      <c r="L11" s="101">
        <v>1</v>
      </c>
      <c r="M11" s="101">
        <v>3</v>
      </c>
      <c r="N11" s="101">
        <v>4</v>
      </c>
      <c r="O11" s="101">
        <v>5</v>
      </c>
      <c r="P11" s="101">
        <v>6</v>
      </c>
    </row>
    <row r="12" spans="1:17" s="101" customFormat="1" x14ac:dyDescent="0.25">
      <c r="C12" s="101" t="s">
        <v>210</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25">
      <c r="B13" s="101" t="s">
        <v>8</v>
      </c>
      <c r="C13" s="1021">
        <v>137277</v>
      </c>
      <c r="D13" s="1021">
        <v>131406</v>
      </c>
      <c r="E13" s="1021">
        <v>5871</v>
      </c>
      <c r="F13" s="1022">
        <v>0.95723245700299397</v>
      </c>
      <c r="G13" s="1022">
        <v>4.2767542997006053E-2</v>
      </c>
      <c r="I13" s="101">
        <v>8</v>
      </c>
      <c r="J13" s="101">
        <v>1</v>
      </c>
      <c r="K13" s="101">
        <v>2</v>
      </c>
      <c r="L13" s="101" t="s">
        <v>7</v>
      </c>
      <c r="M13" s="1021">
        <v>15178</v>
      </c>
      <c r="N13" s="1021">
        <v>18</v>
      </c>
      <c r="O13" s="1022">
        <v>0.9988154777573045</v>
      </c>
      <c r="P13" s="1022">
        <v>1.1845222426954461E-3</v>
      </c>
      <c r="Q13" s="1022">
        <v>0.93539345479239555</v>
      </c>
    </row>
    <row r="14" spans="1:17" s="101" customFormat="1" x14ac:dyDescent="0.25">
      <c r="B14" s="101" t="s">
        <v>7</v>
      </c>
      <c r="C14" s="1021">
        <v>15196</v>
      </c>
      <c r="D14" s="1021">
        <v>15178</v>
      </c>
      <c r="E14" s="1021">
        <v>18</v>
      </c>
      <c r="F14" s="1022">
        <v>0.9988154777573045</v>
      </c>
      <c r="G14" s="1022">
        <v>1.1845222426954461E-3</v>
      </c>
      <c r="I14" s="101">
        <v>1</v>
      </c>
      <c r="J14" s="101">
        <v>2</v>
      </c>
      <c r="K14" s="101">
        <v>8</v>
      </c>
      <c r="L14" s="101" t="s">
        <v>4</v>
      </c>
      <c r="M14" s="1021">
        <v>41028</v>
      </c>
      <c r="N14" s="1021">
        <v>64</v>
      </c>
      <c r="O14" s="1022">
        <v>0.99844251922515337</v>
      </c>
      <c r="P14" s="1022">
        <v>1.5574807748466855E-3</v>
      </c>
      <c r="Q14" s="1022">
        <v>0.93539345479239555</v>
      </c>
    </row>
    <row r="15" spans="1:17" s="101" customFormat="1" x14ac:dyDescent="0.25">
      <c r="B15" s="101" t="s">
        <v>37</v>
      </c>
      <c r="C15" s="1021">
        <v>10825</v>
      </c>
      <c r="D15" s="1021">
        <v>10672</v>
      </c>
      <c r="E15" s="1021">
        <v>153</v>
      </c>
      <c r="F15" s="1022">
        <v>0.98586605080831413</v>
      </c>
      <c r="G15" s="1022">
        <v>1.4133949191685912E-2</v>
      </c>
      <c r="I15" s="101">
        <v>4</v>
      </c>
      <c r="J15" s="101">
        <v>3</v>
      </c>
      <c r="K15" s="101">
        <v>13</v>
      </c>
      <c r="L15" s="101" t="s">
        <v>35</v>
      </c>
      <c r="M15" s="1021">
        <v>26269</v>
      </c>
      <c r="N15" s="1021">
        <v>249</v>
      </c>
      <c r="O15" s="1022">
        <v>0.99061015159514287</v>
      </c>
      <c r="P15" s="1022">
        <v>9.3898484048570777E-3</v>
      </c>
      <c r="Q15" s="1022">
        <v>0.93539345479239555</v>
      </c>
    </row>
    <row r="16" spans="1:17" s="101" customFormat="1" x14ac:dyDescent="0.25">
      <c r="B16" s="101" t="s">
        <v>38</v>
      </c>
      <c r="C16" s="1021">
        <v>11394</v>
      </c>
      <c r="D16" s="1021">
        <v>10223</v>
      </c>
      <c r="E16" s="1021">
        <v>1171</v>
      </c>
      <c r="F16" s="1022">
        <v>0.89722661049675267</v>
      </c>
      <c r="G16" s="1022">
        <v>0.10277338950324733</v>
      </c>
      <c r="I16" s="101">
        <v>16</v>
      </c>
      <c r="J16" s="101">
        <v>4</v>
      </c>
      <c r="K16" s="101">
        <v>3</v>
      </c>
      <c r="L16" s="101" t="s">
        <v>37</v>
      </c>
      <c r="M16" s="1021">
        <v>10672</v>
      </c>
      <c r="N16" s="1021">
        <v>153</v>
      </c>
      <c r="O16" s="1022">
        <v>0.98586605080831413</v>
      </c>
      <c r="P16" s="1022">
        <v>1.4133949191685912E-2</v>
      </c>
      <c r="Q16" s="1022">
        <v>0.93539345479239555</v>
      </c>
    </row>
    <row r="17" spans="2:17" s="101" customFormat="1" x14ac:dyDescent="0.25">
      <c r="B17" s="101" t="s">
        <v>6</v>
      </c>
      <c r="C17" s="1021">
        <v>17378</v>
      </c>
      <c r="D17" s="1021">
        <v>15203</v>
      </c>
      <c r="E17" s="1021">
        <v>2175</v>
      </c>
      <c r="F17" s="1022">
        <v>0.87484175394176544</v>
      </c>
      <c r="G17" s="1022">
        <v>0.12515824605823456</v>
      </c>
      <c r="I17" s="101">
        <v>20</v>
      </c>
      <c r="J17" s="101">
        <v>5</v>
      </c>
      <c r="K17" s="101">
        <v>17</v>
      </c>
      <c r="L17" s="101" t="s">
        <v>44</v>
      </c>
      <c r="M17" s="1021">
        <v>6238</v>
      </c>
      <c r="N17" s="1021">
        <v>146</v>
      </c>
      <c r="O17" s="1022">
        <v>0.97713032581453629</v>
      </c>
      <c r="P17" s="1022">
        <v>2.2869674185463658E-2</v>
      </c>
      <c r="Q17" s="1022">
        <v>0.93539345479239555</v>
      </c>
    </row>
    <row r="18" spans="2:17" s="101" customFormat="1" x14ac:dyDescent="0.25">
      <c r="B18" s="101" t="s">
        <v>5</v>
      </c>
      <c r="C18" s="1021">
        <v>7992</v>
      </c>
      <c r="D18" s="1021">
        <v>7729</v>
      </c>
      <c r="E18" s="1021">
        <v>263</v>
      </c>
      <c r="F18" s="1022">
        <v>0.96709209209209213</v>
      </c>
      <c r="G18" s="1022">
        <v>3.2907907907907909E-2</v>
      </c>
      <c r="I18" s="101">
        <v>7</v>
      </c>
      <c r="J18" s="101">
        <v>6</v>
      </c>
      <c r="K18" s="101">
        <v>10</v>
      </c>
      <c r="L18" s="101" t="s">
        <v>39</v>
      </c>
      <c r="M18" s="1021">
        <v>560</v>
      </c>
      <c r="N18" s="1021">
        <v>17</v>
      </c>
      <c r="O18" s="1022">
        <v>0.97053726169844023</v>
      </c>
      <c r="P18" s="1022">
        <v>2.9462738301559793E-2</v>
      </c>
      <c r="Q18" s="1022">
        <v>0.93539345479239555</v>
      </c>
    </row>
    <row r="19" spans="2:17" s="101" customFormat="1" x14ac:dyDescent="0.25">
      <c r="B19" s="101" t="s">
        <v>40</v>
      </c>
      <c r="C19" s="1021">
        <v>25747</v>
      </c>
      <c r="D19" s="1021">
        <v>24360</v>
      </c>
      <c r="E19" s="1021">
        <v>1387</v>
      </c>
      <c r="F19" s="1022">
        <v>0.94612964617236961</v>
      </c>
      <c r="G19" s="1022">
        <v>5.3870353827630404E-2</v>
      </c>
      <c r="I19" s="101">
        <v>9</v>
      </c>
      <c r="J19" s="101">
        <v>7</v>
      </c>
      <c r="K19" s="101">
        <v>6</v>
      </c>
      <c r="L19" s="101" t="s">
        <v>5</v>
      </c>
      <c r="M19" s="1021">
        <v>7729</v>
      </c>
      <c r="N19" s="1021">
        <v>263</v>
      </c>
      <c r="O19" s="1022">
        <v>0.96709209209209213</v>
      </c>
      <c r="P19" s="1022">
        <v>3.2907907907907909E-2</v>
      </c>
      <c r="Q19" s="1022">
        <v>0.93539345479239555</v>
      </c>
    </row>
    <row r="20" spans="2:17" s="101" customFormat="1" x14ac:dyDescent="0.25">
      <c r="B20" s="101" t="s">
        <v>4</v>
      </c>
      <c r="C20" s="1021">
        <v>41092</v>
      </c>
      <c r="D20" s="1021">
        <v>41028</v>
      </c>
      <c r="E20" s="1021">
        <v>64</v>
      </c>
      <c r="F20" s="1022">
        <v>0.99844251922515337</v>
      </c>
      <c r="G20" s="1022">
        <v>1.5574807748466855E-3</v>
      </c>
      <c r="I20" s="101">
        <v>2</v>
      </c>
      <c r="J20" s="101">
        <v>8</v>
      </c>
      <c r="K20" s="101">
        <v>1</v>
      </c>
      <c r="L20" s="101" t="s">
        <v>8</v>
      </c>
      <c r="M20" s="1021">
        <v>131406</v>
      </c>
      <c r="N20" s="1021">
        <v>5871</v>
      </c>
      <c r="O20" s="1022">
        <v>0.95723245700299397</v>
      </c>
      <c r="P20" s="1022">
        <v>4.2767542997006053E-2</v>
      </c>
      <c r="Q20" s="1022">
        <v>0.93539345479239555</v>
      </c>
    </row>
    <row r="21" spans="2:17" s="101" customFormat="1" x14ac:dyDescent="0.25">
      <c r="B21" s="101" t="s">
        <v>41</v>
      </c>
      <c r="C21" s="1021">
        <v>99569</v>
      </c>
      <c r="D21" s="1021">
        <v>87164</v>
      </c>
      <c r="E21" s="1021">
        <v>12405</v>
      </c>
      <c r="F21" s="1022">
        <v>0.8754130301599895</v>
      </c>
      <c r="G21" s="1022">
        <v>0.12458696984001044</v>
      </c>
      <c r="I21" s="101">
        <v>19</v>
      </c>
      <c r="J21" s="101">
        <v>9</v>
      </c>
      <c r="K21" s="101">
        <v>7</v>
      </c>
      <c r="L21" s="101" t="s">
        <v>40</v>
      </c>
      <c r="M21" s="1021">
        <v>24360</v>
      </c>
      <c r="N21" s="1021">
        <v>1387</v>
      </c>
      <c r="O21" s="1022">
        <v>0.94612964617236961</v>
      </c>
      <c r="P21" s="1022">
        <v>5.3870353827630404E-2</v>
      </c>
      <c r="Q21" s="1022">
        <v>0.93539345479239555</v>
      </c>
    </row>
    <row r="22" spans="2:17" s="101" customFormat="1" x14ac:dyDescent="0.25">
      <c r="B22" s="101" t="s">
        <v>39</v>
      </c>
      <c r="C22" s="1021">
        <v>577</v>
      </c>
      <c r="D22" s="1021">
        <v>560</v>
      </c>
      <c r="E22" s="1021">
        <v>17</v>
      </c>
      <c r="F22" s="1022">
        <v>0.97053726169844023</v>
      </c>
      <c r="G22" s="1022">
        <v>2.9462738301559793E-2</v>
      </c>
      <c r="I22" s="101">
        <v>6</v>
      </c>
      <c r="J22" s="101">
        <v>10</v>
      </c>
      <c r="K22" s="101">
        <v>14</v>
      </c>
      <c r="L22" s="101" t="s">
        <v>42</v>
      </c>
      <c r="M22" s="1021">
        <v>69521</v>
      </c>
      <c r="N22" s="1021">
        <v>4029</v>
      </c>
      <c r="O22" s="1022">
        <v>0.94522093813732155</v>
      </c>
      <c r="P22" s="1022">
        <v>5.4779061862678453E-2</v>
      </c>
      <c r="Q22" s="1022">
        <v>0.93539345479239555</v>
      </c>
    </row>
    <row r="23" spans="2:17" s="101" customFormat="1" x14ac:dyDescent="0.25">
      <c r="B23" s="101" t="s">
        <v>3</v>
      </c>
      <c r="C23" s="1021">
        <v>62785</v>
      </c>
      <c r="D23" s="1021">
        <v>58989</v>
      </c>
      <c r="E23" s="1021">
        <v>3796</v>
      </c>
      <c r="F23" s="1022">
        <v>0.93953969897268452</v>
      </c>
      <c r="G23" s="1022">
        <v>6.0460301027315443E-2</v>
      </c>
      <c r="I23" s="101">
        <v>11</v>
      </c>
      <c r="J23" s="101">
        <v>11</v>
      </c>
      <c r="K23" s="101">
        <v>11</v>
      </c>
      <c r="L23" s="101" t="s">
        <v>3</v>
      </c>
      <c r="M23" s="1021">
        <v>58989</v>
      </c>
      <c r="N23" s="1021">
        <v>3796</v>
      </c>
      <c r="O23" s="1022">
        <v>0.93953969897268452</v>
      </c>
      <c r="P23" s="1022">
        <v>6.0460301027315443E-2</v>
      </c>
      <c r="Q23" s="1022">
        <v>0.93539345479239555</v>
      </c>
    </row>
    <row r="24" spans="2:17" s="101" customFormat="1" x14ac:dyDescent="0.25">
      <c r="B24" s="101" t="s">
        <v>2</v>
      </c>
      <c r="C24" s="1021">
        <v>13458</v>
      </c>
      <c r="D24" s="1021">
        <v>12071</v>
      </c>
      <c r="E24" s="1021">
        <v>1387</v>
      </c>
      <c r="F24" s="1022">
        <v>0.89693862386684498</v>
      </c>
      <c r="G24" s="1022">
        <v>0.103061376133155</v>
      </c>
      <c r="I24" s="101">
        <v>17</v>
      </c>
      <c r="J24" s="101">
        <v>12</v>
      </c>
      <c r="K24" s="101">
        <v>20</v>
      </c>
      <c r="L24" s="101" t="s">
        <v>108</v>
      </c>
      <c r="M24" s="1021">
        <v>561990</v>
      </c>
      <c r="N24" s="1021">
        <v>38816</v>
      </c>
      <c r="O24" s="1022">
        <v>0.93539345479239555</v>
      </c>
      <c r="P24" s="1022">
        <v>6.4606545207604449E-2</v>
      </c>
      <c r="Q24" s="1022">
        <v>0.93539345479239555</v>
      </c>
    </row>
    <row r="25" spans="2:17" s="101" customFormat="1" x14ac:dyDescent="0.25">
      <c r="B25" s="101" t="s">
        <v>35</v>
      </c>
      <c r="C25" s="1021">
        <v>26518</v>
      </c>
      <c r="D25" s="1021">
        <v>26269</v>
      </c>
      <c r="E25" s="1021">
        <v>249</v>
      </c>
      <c r="F25" s="1022">
        <v>0.99061015159514287</v>
      </c>
      <c r="G25" s="1022">
        <v>9.3898484048570777E-3</v>
      </c>
      <c r="I25" s="101">
        <v>3</v>
      </c>
      <c r="J25" s="101">
        <v>13</v>
      </c>
      <c r="K25" s="101">
        <v>19</v>
      </c>
      <c r="L25" s="101" t="s">
        <v>46</v>
      </c>
      <c r="M25" s="1021">
        <v>4020</v>
      </c>
      <c r="N25" s="1021">
        <v>365</v>
      </c>
      <c r="O25" s="1022">
        <v>0.91676168757126564</v>
      </c>
      <c r="P25" s="1022">
        <v>8.3238312428734321E-2</v>
      </c>
      <c r="Q25" s="1022">
        <v>0.93539345479239555</v>
      </c>
    </row>
    <row r="26" spans="2:17" s="101" customFormat="1" x14ac:dyDescent="0.25">
      <c r="B26" s="101" t="s">
        <v>42</v>
      </c>
      <c r="C26" s="1021">
        <v>73550</v>
      </c>
      <c r="D26" s="1021">
        <v>69521</v>
      </c>
      <c r="E26" s="1021">
        <v>4029</v>
      </c>
      <c r="F26" s="1022">
        <v>0.94522093813732155</v>
      </c>
      <c r="G26" s="1022">
        <v>5.4779061862678453E-2</v>
      </c>
      <c r="I26" s="101">
        <v>10</v>
      </c>
      <c r="J26" s="101">
        <v>14</v>
      </c>
      <c r="K26" s="101">
        <v>15</v>
      </c>
      <c r="L26" s="101" t="s">
        <v>47</v>
      </c>
      <c r="M26" s="1021">
        <v>762</v>
      </c>
      <c r="N26" s="1021">
        <v>84</v>
      </c>
      <c r="O26" s="1022">
        <v>0.900709219858156</v>
      </c>
      <c r="P26" s="1022">
        <v>9.9290780141843976E-2</v>
      </c>
      <c r="Q26" s="1022">
        <v>0.93539345479239555</v>
      </c>
    </row>
    <row r="27" spans="2:17" s="101" customFormat="1" x14ac:dyDescent="0.25">
      <c r="B27" s="101" t="s">
        <v>47</v>
      </c>
      <c r="C27" s="1021">
        <v>846</v>
      </c>
      <c r="D27" s="1021">
        <v>762</v>
      </c>
      <c r="E27" s="1021">
        <v>84</v>
      </c>
      <c r="F27" s="1022">
        <v>0.900709219858156</v>
      </c>
      <c r="G27" s="1022">
        <v>9.9290780141843976E-2</v>
      </c>
      <c r="I27" s="101">
        <v>14</v>
      </c>
      <c r="J27" s="101">
        <v>15</v>
      </c>
      <c r="K27" s="101">
        <v>16</v>
      </c>
      <c r="L27" s="101" t="s">
        <v>43</v>
      </c>
      <c r="M27" s="1021">
        <v>17141</v>
      </c>
      <c r="N27" s="1021">
        <v>1899</v>
      </c>
      <c r="O27" s="1022">
        <v>0.90026260504201683</v>
      </c>
      <c r="P27" s="1022">
        <v>9.97373949579832E-2</v>
      </c>
      <c r="Q27" s="1022">
        <v>0.93539345479239555</v>
      </c>
    </row>
    <row r="28" spans="2:17" s="101" customFormat="1" x14ac:dyDescent="0.25">
      <c r="B28" s="101" t="s">
        <v>43</v>
      </c>
      <c r="C28" s="1021">
        <v>19040</v>
      </c>
      <c r="D28" s="1021">
        <v>17141</v>
      </c>
      <c r="E28" s="1021">
        <v>1899</v>
      </c>
      <c r="F28" s="1022">
        <v>0.90026260504201683</v>
      </c>
      <c r="G28" s="1022">
        <v>9.97373949579832E-2</v>
      </c>
      <c r="I28" s="101">
        <v>15</v>
      </c>
      <c r="J28" s="101">
        <v>16</v>
      </c>
      <c r="K28" s="101">
        <v>4</v>
      </c>
      <c r="L28" s="101" t="s">
        <v>38</v>
      </c>
      <c r="M28" s="1021">
        <v>10223</v>
      </c>
      <c r="N28" s="1021">
        <v>1171</v>
      </c>
      <c r="O28" s="1022">
        <v>0.89722661049675267</v>
      </c>
      <c r="P28" s="1022">
        <v>0.10277338950324733</v>
      </c>
      <c r="Q28" s="1022">
        <v>0.93539345479239555</v>
      </c>
    </row>
    <row r="29" spans="2:17" s="101" customFormat="1" x14ac:dyDescent="0.25">
      <c r="B29" s="101" t="s">
        <v>44</v>
      </c>
      <c r="C29" s="1021">
        <v>6384</v>
      </c>
      <c r="D29" s="1021">
        <v>6238</v>
      </c>
      <c r="E29" s="1021">
        <v>146</v>
      </c>
      <c r="F29" s="1022">
        <v>0.97713032581453629</v>
      </c>
      <c r="G29" s="1022">
        <v>2.2869674185463658E-2</v>
      </c>
      <c r="I29" s="101">
        <v>5</v>
      </c>
      <c r="J29" s="101">
        <v>17</v>
      </c>
      <c r="K29" s="101">
        <v>12</v>
      </c>
      <c r="L29" s="101" t="s">
        <v>2</v>
      </c>
      <c r="M29" s="1021">
        <v>12071</v>
      </c>
      <c r="N29" s="1021">
        <v>1387</v>
      </c>
      <c r="O29" s="1022">
        <v>0.89693862386684498</v>
      </c>
      <c r="P29" s="1022">
        <v>0.103061376133155</v>
      </c>
      <c r="Q29" s="1022">
        <v>0.93539345479239555</v>
      </c>
    </row>
    <row r="30" spans="2:17" s="101" customFormat="1" x14ac:dyDescent="0.25">
      <c r="B30" s="101" t="s">
        <v>45</v>
      </c>
      <c r="C30" s="1021">
        <v>26793</v>
      </c>
      <c r="D30" s="1021">
        <v>23456</v>
      </c>
      <c r="E30" s="1021">
        <v>3337</v>
      </c>
      <c r="F30" s="1022">
        <v>0.87545254357481428</v>
      </c>
      <c r="G30" s="1022">
        <v>0.12454745642518568</v>
      </c>
      <c r="I30" s="101">
        <v>18</v>
      </c>
      <c r="J30" s="101">
        <v>18</v>
      </c>
      <c r="K30" s="101">
        <v>18</v>
      </c>
      <c r="L30" s="101" t="s">
        <v>45</v>
      </c>
      <c r="M30" s="1021">
        <v>23456</v>
      </c>
      <c r="N30" s="1021">
        <v>3337</v>
      </c>
      <c r="O30" s="1022">
        <v>0.87545254357481428</v>
      </c>
      <c r="P30" s="1022">
        <v>0.12454745642518568</v>
      </c>
      <c r="Q30" s="1022">
        <v>0.93539345479239555</v>
      </c>
    </row>
    <row r="31" spans="2:17" s="101" customFormat="1" x14ac:dyDescent="0.25">
      <c r="B31" s="101" t="s">
        <v>46</v>
      </c>
      <c r="C31" s="1021">
        <v>4385</v>
      </c>
      <c r="D31" s="1021">
        <v>4020</v>
      </c>
      <c r="E31" s="1021">
        <v>365</v>
      </c>
      <c r="F31" s="1022">
        <v>0.91676168757126564</v>
      </c>
      <c r="G31" s="1022">
        <v>8.3238312428734321E-2</v>
      </c>
      <c r="I31" s="101">
        <v>13</v>
      </c>
      <c r="J31" s="101">
        <v>19</v>
      </c>
      <c r="K31" s="101">
        <v>9</v>
      </c>
      <c r="L31" s="101" t="s">
        <v>41</v>
      </c>
      <c r="M31" s="1021">
        <v>87164</v>
      </c>
      <c r="N31" s="1021">
        <v>12405</v>
      </c>
      <c r="O31" s="1022">
        <v>0.8754130301599895</v>
      </c>
      <c r="P31" s="1022">
        <v>0.12458696984001044</v>
      </c>
      <c r="Q31" s="1022">
        <v>0.93539345479239555</v>
      </c>
    </row>
    <row r="32" spans="2:17" s="101" customFormat="1" x14ac:dyDescent="0.25">
      <c r="B32" s="104" t="s">
        <v>108</v>
      </c>
      <c r="C32" s="105">
        <v>600806</v>
      </c>
      <c r="D32" s="105">
        <v>561990</v>
      </c>
      <c r="E32" s="105">
        <v>38816</v>
      </c>
      <c r="F32" s="106">
        <v>0.93539345479239555</v>
      </c>
      <c r="G32" s="106">
        <v>6.4606545207604449E-2</v>
      </c>
      <c r="I32" s="101">
        <v>12</v>
      </c>
      <c r="J32" s="101">
        <v>20</v>
      </c>
      <c r="K32" s="101">
        <v>5</v>
      </c>
      <c r="L32" s="101" t="s">
        <v>6</v>
      </c>
      <c r="M32" s="1021">
        <v>15203</v>
      </c>
      <c r="N32" s="1021">
        <v>2175</v>
      </c>
      <c r="O32" s="1022">
        <v>0.87484175394176544</v>
      </c>
      <c r="P32" s="1022">
        <v>0.12515824605823456</v>
      </c>
      <c r="Q32" s="1022">
        <v>0.93539345479239555</v>
      </c>
    </row>
    <row r="33" spans="13:16" s="113" customFormat="1" x14ac:dyDescent="0.25">
      <c r="M33" s="1152"/>
      <c r="N33" s="1152"/>
      <c r="O33" s="1153"/>
      <c r="P33" s="1153"/>
    </row>
    <row r="34" spans="13:16" s="113" customFormat="1" x14ac:dyDescent="0.25"/>
  </sheetData>
  <mergeCells count="3">
    <mergeCell ref="B6:N7"/>
    <mergeCell ref="B8:N8"/>
    <mergeCell ref="C11:E11"/>
  </mergeCells>
  <printOptions horizontalCentered="1"/>
  <pageMargins left="0" right="0" top="0.43307086614173229" bottom="0.43307086614173229" header="0" footer="0"/>
  <pageSetup paperSize="9" scale="85" orientation="landscape" r:id="rId1"/>
  <headerFooter alignWithMargins="0"/>
  <rowBreaks count="1" manualBreakCount="1">
    <brk id="42" max="13" man="1"/>
  </rowBreaks>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Hoja84">
    <pageSetUpPr fitToPage="1"/>
  </sheetPr>
  <dimension ref="A1:Q34"/>
  <sheetViews>
    <sheetView zoomScaleNormal="100" workbookViewId="0"/>
  </sheetViews>
  <sheetFormatPr baseColWidth="10" defaultColWidth="11.42578125" defaultRowHeight="15" x14ac:dyDescent="0.25"/>
  <cols>
    <col min="1" max="1" width="4.28515625" style="666" customWidth="1"/>
    <col min="2" max="2" width="7.28515625" style="666" customWidth="1"/>
    <col min="3" max="3" width="10.85546875" style="666" bestFit="1" customWidth="1"/>
    <col min="4" max="4" width="9.5703125" style="666" customWidth="1"/>
    <col min="5" max="5" width="10.85546875" style="666" bestFit="1" customWidth="1"/>
    <col min="6" max="6" width="11.7109375" style="666" customWidth="1"/>
    <col min="7" max="7" width="10.85546875" style="666" bestFit="1" customWidth="1"/>
    <col min="8" max="8" width="11.42578125" style="666"/>
    <col min="9" max="9" width="28.140625" style="666" customWidth="1"/>
    <col min="10" max="10" width="7" style="666" customWidth="1"/>
    <col min="11" max="11" width="10.85546875" style="666" customWidth="1"/>
    <col min="12" max="12" width="7" style="666" customWidth="1"/>
    <col min="13" max="16384" width="11.42578125" style="666"/>
  </cols>
  <sheetData>
    <row r="1" spans="1:17" s="700" customFormat="1" x14ac:dyDescent="0.25"/>
    <row r="2" spans="1:17" s="700" customFormat="1" x14ac:dyDescent="0.25"/>
    <row r="3" spans="1:17" s="700" customFormat="1" x14ac:dyDescent="0.25"/>
    <row r="4" spans="1:17" s="700" customFormat="1" x14ac:dyDescent="0.25"/>
    <row r="5" spans="1:17" s="700" customFormat="1" ht="16.5" customHeight="1" x14ac:dyDescent="0.25"/>
    <row r="6" spans="1:17" s="621" customFormat="1" ht="24.75" customHeight="1" x14ac:dyDescent="0.2">
      <c r="A6" s="1017"/>
      <c r="B6" s="1494" t="s">
        <v>465</v>
      </c>
      <c r="C6" s="1494"/>
      <c r="D6" s="1494"/>
      <c r="E6" s="1494"/>
      <c r="F6" s="1494"/>
      <c r="G6" s="1494"/>
      <c r="H6" s="1494"/>
      <c r="I6" s="1494"/>
      <c r="J6" s="1494"/>
      <c r="K6" s="1494"/>
      <c r="L6" s="1494"/>
      <c r="M6" s="1494"/>
      <c r="N6" s="1494"/>
      <c r="O6" s="1018"/>
    </row>
    <row r="7" spans="1:17" s="621" customFormat="1" ht="24.75" customHeight="1" x14ac:dyDescent="0.2">
      <c r="A7" s="1017"/>
      <c r="B7" s="1494"/>
      <c r="C7" s="1494"/>
      <c r="D7" s="1494"/>
      <c r="E7" s="1494"/>
      <c r="F7" s="1494"/>
      <c r="G7" s="1494"/>
      <c r="H7" s="1494"/>
      <c r="I7" s="1494"/>
      <c r="J7" s="1494"/>
      <c r="K7" s="1494"/>
      <c r="L7" s="1494"/>
      <c r="M7" s="1494"/>
      <c r="N7" s="1494"/>
      <c r="O7" s="1018"/>
    </row>
    <row r="8" spans="1:17" s="621" customFormat="1" ht="15.75" customHeight="1" x14ac:dyDescent="0.2">
      <c r="A8" s="1017"/>
      <c r="B8" s="1633" t="s">
        <v>491</v>
      </c>
      <c r="C8" s="1633"/>
      <c r="D8" s="1633"/>
      <c r="E8" s="1633"/>
      <c r="F8" s="1633"/>
      <c r="G8" s="1633"/>
      <c r="H8" s="1633"/>
      <c r="I8" s="1633"/>
      <c r="J8" s="1633"/>
      <c r="K8" s="1633"/>
      <c r="L8" s="1633"/>
      <c r="M8" s="1633"/>
      <c r="N8" s="1633"/>
    </row>
    <row r="9" spans="1:17" s="700" customFormat="1" ht="6" customHeight="1" x14ac:dyDescent="0.25">
      <c r="A9" s="1020"/>
      <c r="B9" s="1020"/>
      <c r="C9" s="1020"/>
      <c r="D9" s="1020"/>
      <c r="E9" s="1020"/>
      <c r="F9" s="1020"/>
      <c r="G9" s="1020"/>
      <c r="H9" s="1020"/>
      <c r="I9" s="1020"/>
      <c r="J9" s="1020"/>
      <c r="K9" s="1020"/>
      <c r="L9" s="1020"/>
    </row>
    <row r="10" spans="1:17" s="113" customFormat="1" x14ac:dyDescent="0.25"/>
    <row r="11" spans="1:17" s="101" customFormat="1" x14ac:dyDescent="0.25">
      <c r="C11" s="1634" t="s">
        <v>48</v>
      </c>
      <c r="D11" s="1634"/>
      <c r="E11" s="1634"/>
      <c r="L11" s="101">
        <v>1</v>
      </c>
      <c r="M11" s="101">
        <v>3</v>
      </c>
      <c r="N11" s="101">
        <v>4</v>
      </c>
      <c r="O11" s="101">
        <v>5</v>
      </c>
      <c r="P11" s="101">
        <v>6</v>
      </c>
    </row>
    <row r="12" spans="1:17" s="101" customFormat="1" x14ac:dyDescent="0.25">
      <c r="C12" s="101" t="s">
        <v>210</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25">
      <c r="B13" s="101" t="s">
        <v>8</v>
      </c>
      <c r="C13" s="1021">
        <v>90980</v>
      </c>
      <c r="D13" s="1021">
        <v>80089</v>
      </c>
      <c r="E13" s="1021">
        <v>10891</v>
      </c>
      <c r="F13" s="1022">
        <v>0.88029237194987908</v>
      </c>
      <c r="G13" s="1022">
        <v>0.1197076280501209</v>
      </c>
      <c r="I13" s="101">
        <v>11</v>
      </c>
      <c r="J13" s="101">
        <v>1</v>
      </c>
      <c r="K13" s="101">
        <v>8</v>
      </c>
      <c r="L13" s="101" t="s">
        <v>4</v>
      </c>
      <c r="M13" s="1021">
        <v>49097</v>
      </c>
      <c r="N13" s="1021">
        <v>55</v>
      </c>
      <c r="O13" s="1022">
        <v>0.99888102213541663</v>
      </c>
      <c r="P13" s="1022">
        <v>1.1189778645833333E-3</v>
      </c>
      <c r="Q13" s="1022">
        <v>0.87298691905337344</v>
      </c>
    </row>
    <row r="14" spans="1:17" s="101" customFormat="1" x14ac:dyDescent="0.25">
      <c r="B14" s="101" t="s">
        <v>7</v>
      </c>
      <c r="C14" s="1021">
        <v>14772</v>
      </c>
      <c r="D14" s="1021">
        <v>14726</v>
      </c>
      <c r="E14" s="1021">
        <v>46</v>
      </c>
      <c r="F14" s="1022">
        <v>0.99688600054156518</v>
      </c>
      <c r="G14" s="1022">
        <v>3.113999458434877E-3</v>
      </c>
      <c r="I14" s="101">
        <v>2</v>
      </c>
      <c r="J14" s="101">
        <v>2</v>
      </c>
      <c r="K14" s="101">
        <v>2</v>
      </c>
      <c r="L14" s="101" t="s">
        <v>7</v>
      </c>
      <c r="M14" s="1021">
        <v>14726</v>
      </c>
      <c r="N14" s="1021">
        <v>46</v>
      </c>
      <c r="O14" s="1022">
        <v>0.99688600054156518</v>
      </c>
      <c r="P14" s="1022">
        <v>3.113999458434877E-3</v>
      </c>
      <c r="Q14" s="1022">
        <v>0.87298691905337344</v>
      </c>
    </row>
    <row r="15" spans="1:17" s="101" customFormat="1" x14ac:dyDescent="0.25">
      <c r="B15" s="101" t="s">
        <v>37</v>
      </c>
      <c r="C15" s="1021">
        <v>13504</v>
      </c>
      <c r="D15" s="1021">
        <v>13227</v>
      </c>
      <c r="E15" s="1021">
        <v>277</v>
      </c>
      <c r="F15" s="1022">
        <v>0.97948755924170616</v>
      </c>
      <c r="G15" s="1022">
        <v>2.0512440758293837E-2</v>
      </c>
      <c r="I15" s="101">
        <v>3</v>
      </c>
      <c r="J15" s="101">
        <v>3</v>
      </c>
      <c r="K15" s="101">
        <v>3</v>
      </c>
      <c r="L15" s="101" t="s">
        <v>37</v>
      </c>
      <c r="M15" s="1021">
        <v>13227</v>
      </c>
      <c r="N15" s="1021">
        <v>277</v>
      </c>
      <c r="O15" s="1022">
        <v>0.97948755924170616</v>
      </c>
      <c r="P15" s="1022">
        <v>2.0512440758293837E-2</v>
      </c>
      <c r="Q15" s="1022">
        <v>0.87298691905337344</v>
      </c>
    </row>
    <row r="16" spans="1:17" s="101" customFormat="1" x14ac:dyDescent="0.25">
      <c r="B16" s="101" t="s">
        <v>38</v>
      </c>
      <c r="C16" s="1021">
        <v>15048</v>
      </c>
      <c r="D16" s="1021">
        <v>12489</v>
      </c>
      <c r="E16" s="1021">
        <v>2559</v>
      </c>
      <c r="F16" s="1022">
        <v>0.82994417862838921</v>
      </c>
      <c r="G16" s="1022">
        <v>0.17005582137161085</v>
      </c>
      <c r="I16" s="101">
        <v>16</v>
      </c>
      <c r="J16" s="101">
        <v>4</v>
      </c>
      <c r="K16" s="101">
        <v>10</v>
      </c>
      <c r="L16" s="101" t="s">
        <v>39</v>
      </c>
      <c r="M16" s="1021">
        <v>621</v>
      </c>
      <c r="N16" s="1021">
        <v>28</v>
      </c>
      <c r="O16" s="1022">
        <v>0.95685670261941447</v>
      </c>
      <c r="P16" s="1022">
        <v>4.3143297380585519E-2</v>
      </c>
      <c r="Q16" s="1022">
        <v>0.87298691905337344</v>
      </c>
    </row>
    <row r="17" spans="2:17" s="101" customFormat="1" x14ac:dyDescent="0.25">
      <c r="B17" s="101" t="s">
        <v>6</v>
      </c>
      <c r="C17" s="1021">
        <v>15828</v>
      </c>
      <c r="D17" s="1021">
        <v>13581</v>
      </c>
      <c r="E17" s="1021">
        <v>2247</v>
      </c>
      <c r="F17" s="1022">
        <v>0.85803639120545871</v>
      </c>
      <c r="G17" s="1022">
        <v>0.14196360879454131</v>
      </c>
      <c r="I17" s="101">
        <v>13</v>
      </c>
      <c r="J17" s="101">
        <v>5</v>
      </c>
      <c r="K17" s="101">
        <v>13</v>
      </c>
      <c r="L17" s="101" t="s">
        <v>35</v>
      </c>
      <c r="M17" s="1021">
        <v>23432</v>
      </c>
      <c r="N17" s="1021">
        <v>1068</v>
      </c>
      <c r="O17" s="1022">
        <v>0.95640816326530609</v>
      </c>
      <c r="P17" s="1022">
        <v>4.3591836734693877E-2</v>
      </c>
      <c r="Q17" s="1022">
        <v>0.87298691905337344</v>
      </c>
    </row>
    <row r="18" spans="2:17" s="101" customFormat="1" x14ac:dyDescent="0.25">
      <c r="B18" s="101" t="s">
        <v>5</v>
      </c>
      <c r="C18" s="1021">
        <v>5097</v>
      </c>
      <c r="D18" s="1021">
        <v>4763</v>
      </c>
      <c r="E18" s="1021">
        <v>334</v>
      </c>
      <c r="F18" s="1022">
        <v>0.93447125760251126</v>
      </c>
      <c r="G18" s="1022">
        <v>6.5528742397488723E-2</v>
      </c>
      <c r="I18" s="101">
        <v>7</v>
      </c>
      <c r="J18" s="101">
        <v>6</v>
      </c>
      <c r="K18" s="101">
        <v>17</v>
      </c>
      <c r="L18" s="101" t="s">
        <v>44</v>
      </c>
      <c r="M18" s="1021">
        <v>6757</v>
      </c>
      <c r="N18" s="1021">
        <v>368</v>
      </c>
      <c r="O18" s="1022">
        <v>0.9483508771929825</v>
      </c>
      <c r="P18" s="1022">
        <v>5.1649122807017542E-2</v>
      </c>
      <c r="Q18" s="1022">
        <v>0.87298691905337344</v>
      </c>
    </row>
    <row r="19" spans="2:17" s="101" customFormat="1" x14ac:dyDescent="0.25">
      <c r="B19" s="101" t="s">
        <v>40</v>
      </c>
      <c r="C19" s="1021">
        <v>29413</v>
      </c>
      <c r="D19" s="1021">
        <v>27112</v>
      </c>
      <c r="E19" s="1021">
        <v>2301</v>
      </c>
      <c r="F19" s="1022">
        <v>0.92176928569000105</v>
      </c>
      <c r="G19" s="1022">
        <v>7.8230714309998978E-2</v>
      </c>
      <c r="I19" s="101">
        <v>8</v>
      </c>
      <c r="J19" s="101">
        <v>7</v>
      </c>
      <c r="K19" s="101">
        <v>6</v>
      </c>
      <c r="L19" s="101" t="s">
        <v>5</v>
      </c>
      <c r="M19" s="1021">
        <v>4763</v>
      </c>
      <c r="N19" s="1021">
        <v>334</v>
      </c>
      <c r="O19" s="1022">
        <v>0.93447125760251126</v>
      </c>
      <c r="P19" s="1022">
        <v>6.5528742397488723E-2</v>
      </c>
      <c r="Q19" s="1022">
        <v>0.87298691905337344</v>
      </c>
    </row>
    <row r="20" spans="2:17" s="101" customFormat="1" x14ac:dyDescent="0.25">
      <c r="B20" s="101" t="s">
        <v>4</v>
      </c>
      <c r="C20" s="1021">
        <v>49152</v>
      </c>
      <c r="D20" s="1021">
        <v>49097</v>
      </c>
      <c r="E20" s="1021">
        <v>55</v>
      </c>
      <c r="F20" s="1022">
        <v>0.99888102213541663</v>
      </c>
      <c r="G20" s="1022">
        <v>1.1189778645833333E-3</v>
      </c>
      <c r="I20" s="101">
        <v>1</v>
      </c>
      <c r="J20" s="101">
        <v>8</v>
      </c>
      <c r="K20" s="101">
        <v>7</v>
      </c>
      <c r="L20" s="101" t="s">
        <v>40</v>
      </c>
      <c r="M20" s="1021">
        <v>27112</v>
      </c>
      <c r="N20" s="1021">
        <v>2301</v>
      </c>
      <c r="O20" s="1022">
        <v>0.92176928569000105</v>
      </c>
      <c r="P20" s="1022">
        <v>7.8230714309998978E-2</v>
      </c>
      <c r="Q20" s="1022">
        <v>0.87298691905337344</v>
      </c>
    </row>
    <row r="21" spans="2:17" s="101" customFormat="1" x14ac:dyDescent="0.25">
      <c r="B21" s="101" t="s">
        <v>41</v>
      </c>
      <c r="C21" s="1021">
        <v>111395</v>
      </c>
      <c r="D21" s="1021">
        <v>85449</v>
      </c>
      <c r="E21" s="1021">
        <v>25946</v>
      </c>
      <c r="F21" s="1022">
        <v>0.76708110776964855</v>
      </c>
      <c r="G21" s="1022">
        <v>0.23291889223035145</v>
      </c>
      <c r="I21" s="101">
        <v>19</v>
      </c>
      <c r="J21" s="101">
        <v>9</v>
      </c>
      <c r="K21" s="101">
        <v>11</v>
      </c>
      <c r="L21" s="101" t="s">
        <v>3</v>
      </c>
      <c r="M21" s="1021">
        <v>52397</v>
      </c>
      <c r="N21" s="1021">
        <v>4672</v>
      </c>
      <c r="O21" s="1022">
        <v>0.91813418843855688</v>
      </c>
      <c r="P21" s="1022">
        <v>8.1865811561443166E-2</v>
      </c>
      <c r="Q21" s="1022">
        <v>0.87298691905337344</v>
      </c>
    </row>
    <row r="22" spans="2:17" s="101" customFormat="1" x14ac:dyDescent="0.25">
      <c r="B22" s="101" t="s">
        <v>39</v>
      </c>
      <c r="C22" s="1021">
        <v>649</v>
      </c>
      <c r="D22" s="1021">
        <v>621</v>
      </c>
      <c r="E22" s="1021">
        <v>28</v>
      </c>
      <c r="F22" s="1022">
        <v>0.95685670261941447</v>
      </c>
      <c r="G22" s="1022">
        <v>4.3143297380585519E-2</v>
      </c>
      <c r="I22" s="101">
        <v>4</v>
      </c>
      <c r="J22" s="101">
        <v>10</v>
      </c>
      <c r="K22" s="101">
        <v>14</v>
      </c>
      <c r="L22" s="101" t="s">
        <v>42</v>
      </c>
      <c r="M22" s="1021">
        <v>54127</v>
      </c>
      <c r="N22" s="1021">
        <v>6482</v>
      </c>
      <c r="O22" s="1022">
        <v>0.89305218696893196</v>
      </c>
      <c r="P22" s="1022">
        <v>0.106947813031068</v>
      </c>
      <c r="Q22" s="1022">
        <v>0.87298691905337344</v>
      </c>
    </row>
    <row r="23" spans="2:17" s="101" customFormat="1" x14ac:dyDescent="0.25">
      <c r="B23" s="101" t="s">
        <v>3</v>
      </c>
      <c r="C23" s="1021">
        <v>57069</v>
      </c>
      <c r="D23" s="1021">
        <v>52397</v>
      </c>
      <c r="E23" s="1021">
        <v>4672</v>
      </c>
      <c r="F23" s="1022">
        <v>0.91813418843855688</v>
      </c>
      <c r="G23" s="1022">
        <v>8.1865811561443166E-2</v>
      </c>
      <c r="I23" s="101">
        <v>9</v>
      </c>
      <c r="J23" s="101">
        <v>11</v>
      </c>
      <c r="K23" s="101">
        <v>1</v>
      </c>
      <c r="L23" s="101" t="s">
        <v>8</v>
      </c>
      <c r="M23" s="1021">
        <v>80089</v>
      </c>
      <c r="N23" s="1021">
        <v>10891</v>
      </c>
      <c r="O23" s="1022">
        <v>0.88029237194987908</v>
      </c>
      <c r="P23" s="1022">
        <v>0.1197076280501209</v>
      </c>
      <c r="Q23" s="1022">
        <v>0.87298691905337344</v>
      </c>
    </row>
    <row r="24" spans="2:17" s="101" customFormat="1" x14ac:dyDescent="0.25">
      <c r="B24" s="101" t="s">
        <v>2</v>
      </c>
      <c r="C24" s="1021">
        <v>14098</v>
      </c>
      <c r="D24" s="1021">
        <v>11774</v>
      </c>
      <c r="E24" s="1021">
        <v>2324</v>
      </c>
      <c r="F24" s="1022">
        <v>0.83515392254220455</v>
      </c>
      <c r="G24" s="1022">
        <v>0.16484607745779542</v>
      </c>
      <c r="I24" s="101">
        <v>14</v>
      </c>
      <c r="J24" s="101">
        <v>12</v>
      </c>
      <c r="K24" s="101">
        <v>20</v>
      </c>
      <c r="L24" s="101" t="s">
        <v>108</v>
      </c>
      <c r="M24" s="1021">
        <v>494857</v>
      </c>
      <c r="N24" s="1021">
        <v>71998</v>
      </c>
      <c r="O24" s="1022">
        <v>0.87298691905337344</v>
      </c>
      <c r="P24" s="1022">
        <v>0.12701308094662656</v>
      </c>
      <c r="Q24" s="1022">
        <v>0.87298691905337344</v>
      </c>
    </row>
    <row r="25" spans="2:17" s="101" customFormat="1" x14ac:dyDescent="0.25">
      <c r="B25" s="101" t="s">
        <v>35</v>
      </c>
      <c r="C25" s="1021">
        <v>24500</v>
      </c>
      <c r="D25" s="1021">
        <v>23432</v>
      </c>
      <c r="E25" s="1021">
        <v>1068</v>
      </c>
      <c r="F25" s="1022">
        <v>0.95640816326530609</v>
      </c>
      <c r="G25" s="1022">
        <v>4.3591836734693877E-2</v>
      </c>
      <c r="I25" s="101">
        <v>5</v>
      </c>
      <c r="J25" s="101">
        <v>13</v>
      </c>
      <c r="K25" s="101">
        <v>5</v>
      </c>
      <c r="L25" s="101" t="s">
        <v>6</v>
      </c>
      <c r="M25" s="1021">
        <v>13581</v>
      </c>
      <c r="N25" s="1021">
        <v>2247</v>
      </c>
      <c r="O25" s="1022">
        <v>0.85803639120545871</v>
      </c>
      <c r="P25" s="1022">
        <v>0.14196360879454131</v>
      </c>
      <c r="Q25" s="1022">
        <v>0.87298691905337344</v>
      </c>
    </row>
    <row r="26" spans="2:17" s="101" customFormat="1" x14ac:dyDescent="0.25">
      <c r="B26" s="101" t="s">
        <v>42</v>
      </c>
      <c r="C26" s="1021">
        <v>60609</v>
      </c>
      <c r="D26" s="1021">
        <v>54127</v>
      </c>
      <c r="E26" s="1021">
        <v>6482</v>
      </c>
      <c r="F26" s="1022">
        <v>0.89305218696893196</v>
      </c>
      <c r="G26" s="1022">
        <v>0.106947813031068</v>
      </c>
      <c r="I26" s="101">
        <v>10</v>
      </c>
      <c r="J26" s="101">
        <v>14</v>
      </c>
      <c r="K26" s="101">
        <v>12</v>
      </c>
      <c r="L26" s="101" t="s">
        <v>2</v>
      </c>
      <c r="M26" s="1021">
        <v>11774</v>
      </c>
      <c r="N26" s="1021">
        <v>2324</v>
      </c>
      <c r="O26" s="1022">
        <v>0.83515392254220455</v>
      </c>
      <c r="P26" s="1022">
        <v>0.16484607745779542</v>
      </c>
      <c r="Q26" s="1022">
        <v>0.87298691905337344</v>
      </c>
    </row>
    <row r="27" spans="2:17" s="101" customFormat="1" x14ac:dyDescent="0.25">
      <c r="B27" s="101" t="s">
        <v>47</v>
      </c>
      <c r="C27" s="1021">
        <v>597</v>
      </c>
      <c r="D27" s="1021">
        <v>498</v>
      </c>
      <c r="E27" s="1021">
        <v>99</v>
      </c>
      <c r="F27" s="1022">
        <v>0.83417085427135673</v>
      </c>
      <c r="G27" s="1022">
        <v>0.16582914572864321</v>
      </c>
      <c r="I27" s="101">
        <v>15</v>
      </c>
      <c r="J27" s="101">
        <v>15</v>
      </c>
      <c r="K27" s="101">
        <v>15</v>
      </c>
      <c r="L27" s="101" t="s">
        <v>47</v>
      </c>
      <c r="M27" s="1021">
        <v>498</v>
      </c>
      <c r="N27" s="1021">
        <v>99</v>
      </c>
      <c r="O27" s="1022">
        <v>0.83417085427135673</v>
      </c>
      <c r="P27" s="1022">
        <v>0.16582914572864321</v>
      </c>
      <c r="Q27" s="1022">
        <v>0.87298691905337344</v>
      </c>
    </row>
    <row r="28" spans="2:17" s="101" customFormat="1" x14ac:dyDescent="0.25">
      <c r="B28" s="101" t="s">
        <v>43</v>
      </c>
      <c r="C28" s="1021">
        <v>15928</v>
      </c>
      <c r="D28" s="1021">
        <v>12982</v>
      </c>
      <c r="E28" s="1021">
        <v>2946</v>
      </c>
      <c r="F28" s="1022">
        <v>0.8150426921145153</v>
      </c>
      <c r="G28" s="1022">
        <v>0.18495730788548467</v>
      </c>
      <c r="I28" s="101">
        <v>17</v>
      </c>
      <c r="J28" s="101">
        <v>16</v>
      </c>
      <c r="K28" s="101">
        <v>4</v>
      </c>
      <c r="L28" s="101" t="s">
        <v>38</v>
      </c>
      <c r="M28" s="1021">
        <v>12489</v>
      </c>
      <c r="N28" s="1021">
        <v>2559</v>
      </c>
      <c r="O28" s="1022">
        <v>0.82994417862838921</v>
      </c>
      <c r="P28" s="1022">
        <v>0.17005582137161085</v>
      </c>
      <c r="Q28" s="1022">
        <v>0.87298691905337344</v>
      </c>
    </row>
    <row r="29" spans="2:17" s="101" customFormat="1" x14ac:dyDescent="0.25">
      <c r="B29" s="101" t="s">
        <v>44</v>
      </c>
      <c r="C29" s="1021">
        <v>7125</v>
      </c>
      <c r="D29" s="1021">
        <v>6757</v>
      </c>
      <c r="E29" s="1021">
        <v>368</v>
      </c>
      <c r="F29" s="1022">
        <v>0.9483508771929825</v>
      </c>
      <c r="G29" s="1022">
        <v>5.1649122807017542E-2</v>
      </c>
      <c r="I29" s="101">
        <v>6</v>
      </c>
      <c r="J29" s="101">
        <v>17</v>
      </c>
      <c r="K29" s="101">
        <v>16</v>
      </c>
      <c r="L29" s="101" t="s">
        <v>43</v>
      </c>
      <c r="M29" s="1021">
        <v>12982</v>
      </c>
      <c r="N29" s="1021">
        <v>2946</v>
      </c>
      <c r="O29" s="1022">
        <v>0.8150426921145153</v>
      </c>
      <c r="P29" s="1022">
        <v>0.18495730788548467</v>
      </c>
      <c r="Q29" s="1022">
        <v>0.87298691905337344</v>
      </c>
    </row>
    <row r="30" spans="2:17" s="101" customFormat="1" x14ac:dyDescent="0.25">
      <c r="B30" s="101" t="s">
        <v>45</v>
      </c>
      <c r="C30" s="1021">
        <v>37301</v>
      </c>
      <c r="D30" s="1021">
        <v>28836</v>
      </c>
      <c r="E30" s="1021">
        <v>8465</v>
      </c>
      <c r="F30" s="1022">
        <v>0.77306238438647756</v>
      </c>
      <c r="G30" s="1022">
        <v>0.22693761561352244</v>
      </c>
      <c r="I30" s="101">
        <v>18</v>
      </c>
      <c r="J30" s="101">
        <v>18</v>
      </c>
      <c r="K30" s="101">
        <v>18</v>
      </c>
      <c r="L30" s="101" t="s">
        <v>45</v>
      </c>
      <c r="M30" s="1021">
        <v>28836</v>
      </c>
      <c r="N30" s="1021">
        <v>8465</v>
      </c>
      <c r="O30" s="1022">
        <v>0.77306238438647756</v>
      </c>
      <c r="P30" s="1022">
        <v>0.22693761561352244</v>
      </c>
      <c r="Q30" s="1022">
        <v>0.87298691905337344</v>
      </c>
    </row>
    <row r="31" spans="2:17" s="101" customFormat="1" x14ac:dyDescent="0.25">
      <c r="B31" s="101" t="s">
        <v>46</v>
      </c>
      <c r="C31" s="1021">
        <v>3790</v>
      </c>
      <c r="D31" s="1021">
        <v>2900</v>
      </c>
      <c r="E31" s="1021">
        <v>890</v>
      </c>
      <c r="F31" s="1022">
        <v>0.76517150395778366</v>
      </c>
      <c r="G31" s="1022">
        <v>0.23482849604221637</v>
      </c>
      <c r="I31" s="101">
        <v>20</v>
      </c>
      <c r="J31" s="101">
        <v>19</v>
      </c>
      <c r="K31" s="101">
        <v>9</v>
      </c>
      <c r="L31" s="101" t="s">
        <v>41</v>
      </c>
      <c r="M31" s="1021">
        <v>85449</v>
      </c>
      <c r="N31" s="1021">
        <v>25946</v>
      </c>
      <c r="O31" s="1022">
        <v>0.76708110776964855</v>
      </c>
      <c r="P31" s="1022">
        <v>0.23291889223035145</v>
      </c>
      <c r="Q31" s="1022">
        <v>0.87298691905337344</v>
      </c>
    </row>
    <row r="32" spans="2:17" s="101" customFormat="1" x14ac:dyDescent="0.25">
      <c r="B32" s="104" t="s">
        <v>108</v>
      </c>
      <c r="C32" s="105">
        <v>566855</v>
      </c>
      <c r="D32" s="105">
        <v>494857</v>
      </c>
      <c r="E32" s="105">
        <v>71998</v>
      </c>
      <c r="F32" s="106">
        <v>0.87298691905337344</v>
      </c>
      <c r="G32" s="106">
        <v>0.12701308094662656</v>
      </c>
      <c r="I32" s="101">
        <v>12</v>
      </c>
      <c r="J32" s="101">
        <v>20</v>
      </c>
      <c r="K32" s="101">
        <v>19</v>
      </c>
      <c r="L32" s="101" t="s">
        <v>46</v>
      </c>
      <c r="M32" s="1021">
        <v>2900</v>
      </c>
      <c r="N32" s="1021">
        <v>890</v>
      </c>
      <c r="O32" s="1022">
        <v>0.76517150395778366</v>
      </c>
      <c r="P32" s="1022">
        <v>0.23482849604221637</v>
      </c>
      <c r="Q32" s="1022">
        <v>0.87298691905337344</v>
      </c>
    </row>
    <row r="33" spans="13:16" s="113" customFormat="1" x14ac:dyDescent="0.25">
      <c r="M33" s="1152"/>
      <c r="N33" s="1152"/>
      <c r="O33" s="1153"/>
      <c r="P33" s="1153"/>
    </row>
    <row r="34" spans="13:16" s="113" customFormat="1" x14ac:dyDescent="0.25"/>
  </sheetData>
  <mergeCells count="3">
    <mergeCell ref="B6:N7"/>
    <mergeCell ref="B8:N8"/>
    <mergeCell ref="C11:E11"/>
  </mergeCells>
  <printOptions horizontalCentered="1"/>
  <pageMargins left="0" right="0" top="0.43307086614173229" bottom="0.43307086614173229" header="0" footer="0"/>
  <pageSetup paperSize="9" scale="85" orientation="landscape" r:id="rId1"/>
  <headerFooter alignWithMargins="0"/>
  <rowBreaks count="1" manualBreakCount="1">
    <brk id="42" max="13" man="1"/>
  </rowBreak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Hoja104">
    <tabColor rgb="FFFFFF00"/>
    <pageSetUpPr fitToPage="1"/>
  </sheetPr>
  <dimension ref="A2:S33"/>
  <sheetViews>
    <sheetView zoomScale="80" zoomScaleNormal="80" workbookViewId="0">
      <selection activeCell="P15" sqref="P15"/>
    </sheetView>
  </sheetViews>
  <sheetFormatPr baseColWidth="10" defaultColWidth="11.42578125" defaultRowHeight="15" x14ac:dyDescent="0.25"/>
  <cols>
    <col min="1" max="1" width="4.42578125" style="1016" customWidth="1"/>
    <col min="2" max="2" width="28.7109375" style="1016" customWidth="1"/>
    <col min="3" max="3" width="0.5703125" style="1016" customWidth="1"/>
    <col min="4" max="4" width="13.42578125" style="1016" customWidth="1"/>
    <col min="5" max="5" width="0.5703125" style="1016" customWidth="1"/>
    <col min="6" max="6" width="13.42578125" style="1016" customWidth="1"/>
    <col min="7" max="7" width="10.42578125" style="1016" customWidth="1"/>
    <col min="8" max="8" width="0.7109375" style="1016" customWidth="1"/>
    <col min="9" max="9" width="11.140625" style="1016" customWidth="1"/>
    <col min="10" max="10" width="10.42578125" style="1016" customWidth="1"/>
    <col min="11" max="11" width="0.7109375" style="1016" customWidth="1"/>
    <col min="12" max="12" width="9.5703125" style="1016" customWidth="1"/>
    <col min="13" max="13" width="11.42578125" style="1016"/>
    <col min="14" max="14" width="9.5703125" style="1016" customWidth="1"/>
    <col min="15" max="15" width="11.42578125" style="1016"/>
    <col min="16" max="16" width="9.5703125" style="1016" customWidth="1"/>
    <col min="17" max="16384" width="11.42578125" style="1016"/>
  </cols>
  <sheetData>
    <row r="2" spans="1:19" s="967" customFormat="1" x14ac:dyDescent="0.25">
      <c r="B2" s="1689"/>
      <c r="C2" s="1689"/>
      <c r="D2" s="1162"/>
      <c r="E2" s="1163"/>
      <c r="F2" s="1161"/>
      <c r="G2" s="1163"/>
    </row>
    <row r="3" spans="1:19" s="967" customFormat="1" ht="38.25" customHeight="1" x14ac:dyDescent="0.25">
      <c r="B3" s="1161"/>
      <c r="C3" s="1161"/>
      <c r="D3" s="1161"/>
      <c r="E3" s="1163"/>
      <c r="F3" s="1161"/>
      <c r="G3" s="1163"/>
    </row>
    <row r="4" spans="1:19" s="969" customFormat="1" ht="37.5" customHeight="1" x14ac:dyDescent="0.2">
      <c r="B4" s="1710" t="s">
        <v>337</v>
      </c>
      <c r="C4" s="1710"/>
      <c r="D4" s="1710"/>
      <c r="E4" s="1710"/>
      <c r="F4" s="1710"/>
      <c r="G4" s="1710"/>
      <c r="H4" s="1710"/>
      <c r="I4" s="1710"/>
      <c r="J4" s="1710"/>
      <c r="K4" s="1710"/>
      <c r="L4" s="1710"/>
      <c r="M4" s="1710"/>
      <c r="N4" s="1710"/>
      <c r="O4" s="1710"/>
      <c r="P4" s="1710"/>
      <c r="Q4" s="1710"/>
    </row>
    <row r="5" spans="1:19" s="969" customFormat="1" ht="15.75" x14ac:dyDescent="0.2">
      <c r="B5" s="1415" t="str">
        <f>porsaad!$B$6</f>
        <v>Situación a 31 de julio de 2024</v>
      </c>
      <c r="C5" s="1415"/>
      <c r="D5" s="1415"/>
      <c r="E5" s="1415"/>
      <c r="F5" s="1415"/>
      <c r="G5" s="1415"/>
      <c r="H5" s="1415"/>
      <c r="I5" s="1415"/>
      <c r="J5" s="1415"/>
      <c r="K5" s="1415"/>
      <c r="L5" s="1415"/>
      <c r="M5" s="1415"/>
      <c r="N5" s="1415"/>
      <c r="O5" s="1415"/>
      <c r="P5" s="1415"/>
      <c r="Q5" s="1415"/>
    </row>
    <row r="6" spans="1:19" s="969" customFormat="1" ht="6" customHeight="1" x14ac:dyDescent="0.2">
      <c r="B6" s="970"/>
      <c r="C6" s="970"/>
      <c r="D6" s="1164"/>
      <c r="E6" s="1164"/>
      <c r="F6" s="1164"/>
      <c r="G6" s="1164"/>
      <c r="H6" s="970"/>
      <c r="I6" s="970"/>
      <c r="J6" s="970"/>
      <c r="K6" s="970"/>
      <c r="L6" s="970"/>
      <c r="M6" s="970"/>
      <c r="N6" s="970"/>
      <c r="O6" s="970"/>
      <c r="P6" s="970"/>
      <c r="Q6" s="970"/>
    </row>
    <row r="7" spans="1:19" s="974" customFormat="1" ht="4.5" customHeight="1" x14ac:dyDescent="0.2">
      <c r="A7" s="1154"/>
      <c r="B7" s="1690" t="s">
        <v>12</v>
      </c>
      <c r="C7" s="1155"/>
      <c r="D7" s="1690" t="s">
        <v>274</v>
      </c>
      <c r="E7" s="1156"/>
      <c r="F7" s="1693" t="s">
        <v>466</v>
      </c>
      <c r="G7" s="1694"/>
      <c r="H7" s="1157"/>
      <c r="I7" s="1693" t="s">
        <v>275</v>
      </c>
      <c r="J7" s="1697"/>
      <c r="K7" s="1165"/>
      <c r="L7" s="1165"/>
      <c r="M7" s="1165"/>
      <c r="N7" s="1165"/>
      <c r="O7" s="1165"/>
      <c r="P7" s="1165"/>
      <c r="Q7" s="1166"/>
    </row>
    <row r="8" spans="1:19" s="974" customFormat="1" ht="15" customHeight="1" x14ac:dyDescent="0.2">
      <c r="A8" s="1154"/>
      <c r="B8" s="1691"/>
      <c r="C8" s="1155"/>
      <c r="D8" s="1691"/>
      <c r="E8" s="1156"/>
      <c r="F8" s="1695"/>
      <c r="G8" s="1696"/>
      <c r="H8" s="1157"/>
      <c r="I8" s="1695"/>
      <c r="J8" s="1698"/>
      <c r="K8" s="1158"/>
      <c r="L8" s="1701" t="s">
        <v>133</v>
      </c>
      <c r="M8" s="1702"/>
      <c r="N8" s="1705" t="s">
        <v>134</v>
      </c>
      <c r="O8" s="1679"/>
      <c r="P8" s="1679"/>
      <c r="Q8" s="1679"/>
    </row>
    <row r="9" spans="1:19" s="974" customFormat="1" ht="44.25" customHeight="1" x14ac:dyDescent="0.2">
      <c r="A9" s="1154"/>
      <c r="B9" s="1691"/>
      <c r="C9" s="1155"/>
      <c r="D9" s="1691"/>
      <c r="E9" s="1156"/>
      <c r="F9" s="1695"/>
      <c r="G9" s="1696"/>
      <c r="H9" s="1157"/>
      <c r="I9" s="1699"/>
      <c r="J9" s="1700"/>
      <c r="K9" s="1158"/>
      <c r="L9" s="1703"/>
      <c r="M9" s="1704"/>
      <c r="N9" s="1706" t="s">
        <v>469</v>
      </c>
      <c r="O9" s="1707"/>
      <c r="P9" s="1708" t="s">
        <v>470</v>
      </c>
      <c r="Q9" s="1709"/>
    </row>
    <row r="10" spans="1:19" s="974" customFormat="1" ht="90" x14ac:dyDescent="0.2">
      <c r="A10" s="1154"/>
      <c r="B10" s="1692"/>
      <c r="C10" s="1157"/>
      <c r="D10" s="1199" t="s">
        <v>9</v>
      </c>
      <c r="E10" s="1167"/>
      <c r="F10" s="1200" t="s">
        <v>9</v>
      </c>
      <c r="G10" s="1201" t="s">
        <v>276</v>
      </c>
      <c r="H10" s="1157"/>
      <c r="I10" s="1200" t="s">
        <v>9</v>
      </c>
      <c r="J10" s="1197" t="s">
        <v>276</v>
      </c>
      <c r="K10" s="1168"/>
      <c r="L10" s="1202" t="s">
        <v>9</v>
      </c>
      <c r="M10" s="1198" t="s">
        <v>471</v>
      </c>
      <c r="N10" s="1151" t="s">
        <v>9</v>
      </c>
      <c r="O10" s="1204" t="s">
        <v>471</v>
      </c>
      <c r="P10" s="1203" t="s">
        <v>9</v>
      </c>
      <c r="Q10" s="1150" t="s">
        <v>471</v>
      </c>
    </row>
    <row r="11" spans="1:19" s="963" customFormat="1" ht="9" customHeight="1" x14ac:dyDescent="0.25">
      <c r="A11" s="1159"/>
      <c r="B11" s="1160"/>
      <c r="D11" s="127"/>
      <c r="E11" s="1160"/>
      <c r="F11" s="127"/>
      <c r="G11" s="1160"/>
      <c r="I11" s="1160"/>
      <c r="J11" s="1160"/>
    </row>
    <row r="12" spans="1:19" s="964" customFormat="1" x14ac:dyDescent="0.2">
      <c r="A12" s="1169"/>
      <c r="B12" s="1170" t="s">
        <v>8</v>
      </c>
      <c r="D12" s="1171">
        <f>'41benpresaad'!D10</f>
        <v>287223</v>
      </c>
      <c r="E12" s="1172">
        <v>53364</v>
      </c>
      <c r="F12" s="1173">
        <f>D12-I12</f>
        <v>286633</v>
      </c>
      <c r="G12" s="1174">
        <f>F12*100/D12</f>
        <v>99.794584695515326</v>
      </c>
      <c r="I12" s="1173">
        <f>L12+N12+P12</f>
        <v>590</v>
      </c>
      <c r="J12" s="1174">
        <f t="shared" ref="J12:J29" si="0">I12*100/D12</f>
        <v>0.20541530448466871</v>
      </c>
      <c r="L12" s="1173">
        <v>0</v>
      </c>
      <c r="M12" s="1175">
        <f>L12/$I12*100</f>
        <v>0</v>
      </c>
      <c r="N12" s="1173">
        <v>89</v>
      </c>
      <c r="O12" s="1132">
        <f>N12/$I12*100</f>
        <v>15.084745762711865</v>
      </c>
      <c r="P12" s="1173">
        <v>501</v>
      </c>
      <c r="Q12" s="1132">
        <f>P12/$I12*100</f>
        <v>84.915254237288138</v>
      </c>
      <c r="R12" s="1176"/>
      <c r="S12" s="1176"/>
    </row>
    <row r="13" spans="1:19" s="964" customFormat="1" x14ac:dyDescent="0.2">
      <c r="A13" s="1169"/>
      <c r="B13" s="1177" t="s">
        <v>7</v>
      </c>
      <c r="D13" s="1178">
        <f>'41benpresaad'!D11</f>
        <v>42372</v>
      </c>
      <c r="E13" s="1172">
        <v>5161</v>
      </c>
      <c r="F13" s="1179">
        <f t="shared" ref="F13:F29" si="1">D13-I13</f>
        <v>41622</v>
      </c>
      <c r="G13" s="1180">
        <f t="shared" ref="G13:G29" si="2">F13*100/D13</f>
        <v>98.229963183234204</v>
      </c>
      <c r="I13" s="1179">
        <f t="shared" ref="I13:I29" si="3">L13+N13+P13</f>
        <v>750</v>
      </c>
      <c r="J13" s="1180">
        <f t="shared" si="0"/>
        <v>1.7700368167657887</v>
      </c>
      <c r="L13" s="1179">
        <v>0</v>
      </c>
      <c r="M13" s="1181">
        <f>L13/$I13*100</f>
        <v>0</v>
      </c>
      <c r="N13" s="1179">
        <v>456</v>
      </c>
      <c r="O13" s="1133">
        <f>N13/$I13*100</f>
        <v>60.8</v>
      </c>
      <c r="P13" s="1179">
        <v>294</v>
      </c>
      <c r="Q13" s="1133">
        <f>P13/$I13*100</f>
        <v>39.200000000000003</v>
      </c>
      <c r="R13" s="1176"/>
      <c r="S13" s="1176"/>
    </row>
    <row r="14" spans="1:19" s="964" customFormat="1" x14ac:dyDescent="0.2">
      <c r="A14" s="1169"/>
      <c r="B14" s="1177" t="s">
        <v>37</v>
      </c>
      <c r="D14" s="1178">
        <f>'41benpresaad'!D12</f>
        <v>31687</v>
      </c>
      <c r="E14" s="1172">
        <v>3593</v>
      </c>
      <c r="F14" s="1179">
        <f t="shared" si="1"/>
        <v>30826</v>
      </c>
      <c r="G14" s="1180">
        <f t="shared" si="2"/>
        <v>97.282797361694065</v>
      </c>
      <c r="I14" s="1179">
        <f t="shared" si="3"/>
        <v>861</v>
      </c>
      <c r="J14" s="1180">
        <f t="shared" si="0"/>
        <v>2.7172026383059298</v>
      </c>
      <c r="L14" s="1179">
        <v>2</v>
      </c>
      <c r="M14" s="1181">
        <f>L14/$I14*100</f>
        <v>0.23228803716608595</v>
      </c>
      <c r="N14" s="1179">
        <v>175</v>
      </c>
      <c r="O14" s="1133">
        <f>N14/$I14*100</f>
        <v>20.325203252032519</v>
      </c>
      <c r="P14" s="1179">
        <v>684</v>
      </c>
      <c r="Q14" s="1133">
        <f>P14/$I14*100</f>
        <v>79.442508710801391</v>
      </c>
      <c r="R14" s="1176"/>
      <c r="S14" s="1176"/>
    </row>
    <row r="15" spans="1:19" s="964" customFormat="1" x14ac:dyDescent="0.2">
      <c r="A15" s="1169"/>
      <c r="B15" s="1177" t="s">
        <v>38</v>
      </c>
      <c r="D15" s="1178">
        <f>'41benpresaad'!D13</f>
        <v>30585</v>
      </c>
      <c r="E15" s="1172">
        <v>2742</v>
      </c>
      <c r="F15" s="1179">
        <f t="shared" si="1"/>
        <v>30585</v>
      </c>
      <c r="G15" s="1180">
        <f t="shared" si="2"/>
        <v>100</v>
      </c>
      <c r="I15" s="1179">
        <f t="shared" si="3"/>
        <v>0</v>
      </c>
      <c r="J15" s="1180">
        <f t="shared" si="0"/>
        <v>0</v>
      </c>
      <c r="L15" s="1179">
        <v>0</v>
      </c>
      <c r="M15" s="1181" t="s">
        <v>364</v>
      </c>
      <c r="N15" s="1179">
        <v>0</v>
      </c>
      <c r="O15" s="1133" t="s">
        <v>364</v>
      </c>
      <c r="P15" s="1179">
        <v>0</v>
      </c>
      <c r="Q15" s="1133" t="s">
        <v>364</v>
      </c>
      <c r="R15" s="1176"/>
      <c r="S15" s="1176"/>
    </row>
    <row r="16" spans="1:19" s="964" customFormat="1" x14ac:dyDescent="0.2">
      <c r="A16" s="1169"/>
      <c r="B16" s="1177" t="s">
        <v>6</v>
      </c>
      <c r="D16" s="1178">
        <f>'41benpresaad'!D14</f>
        <v>42857</v>
      </c>
      <c r="E16" s="1172">
        <v>7296</v>
      </c>
      <c r="F16" s="1179">
        <f t="shared" si="1"/>
        <v>35335</v>
      </c>
      <c r="G16" s="1180">
        <f t="shared" si="2"/>
        <v>82.448608162027213</v>
      </c>
      <c r="I16" s="1179">
        <f t="shared" si="3"/>
        <v>7522</v>
      </c>
      <c r="J16" s="1180">
        <f t="shared" si="0"/>
        <v>17.551391837972794</v>
      </c>
      <c r="L16" s="1179">
        <v>3</v>
      </c>
      <c r="M16" s="1181">
        <f>L16/$I16*100</f>
        <v>3.988300983780909E-2</v>
      </c>
      <c r="N16" s="1179">
        <v>2654</v>
      </c>
      <c r="O16" s="1133">
        <f>N16/$I16*100</f>
        <v>35.283169369848444</v>
      </c>
      <c r="P16" s="1179">
        <v>4865</v>
      </c>
      <c r="Q16" s="1133">
        <f>P16/$I16*100</f>
        <v>64.676947620313754</v>
      </c>
      <c r="R16" s="1176"/>
      <c r="S16" s="1176"/>
    </row>
    <row r="17" spans="1:19" s="964" customFormat="1" x14ac:dyDescent="0.2">
      <c r="A17" s="1169"/>
      <c r="B17" s="1177" t="s">
        <v>5</v>
      </c>
      <c r="D17" s="1178">
        <f>'41benpresaad'!D15</f>
        <v>17828</v>
      </c>
      <c r="E17" s="1172">
        <v>3462</v>
      </c>
      <c r="F17" s="1179">
        <f t="shared" si="1"/>
        <v>17827</v>
      </c>
      <c r="G17" s="1180">
        <f t="shared" si="2"/>
        <v>99.994390845860451</v>
      </c>
      <c r="I17" s="1179">
        <f t="shared" si="3"/>
        <v>1</v>
      </c>
      <c r="J17" s="1180">
        <f t="shared" si="0"/>
        <v>5.6091541395557548E-3</v>
      </c>
      <c r="L17" s="1179">
        <v>0</v>
      </c>
      <c r="M17" s="1181" t="s">
        <v>364</v>
      </c>
      <c r="N17" s="1179">
        <v>0</v>
      </c>
      <c r="O17" s="1133" t="s">
        <v>364</v>
      </c>
      <c r="P17" s="1179">
        <v>1</v>
      </c>
      <c r="Q17" s="1133" t="s">
        <v>364</v>
      </c>
      <c r="R17" s="1176"/>
      <c r="S17" s="1176"/>
    </row>
    <row r="18" spans="1:19" s="964" customFormat="1" x14ac:dyDescent="0.2">
      <c r="A18" s="1169"/>
      <c r="B18" s="1177" t="s">
        <v>4</v>
      </c>
      <c r="D18" s="1178">
        <f>'41benpresaad'!D16</f>
        <v>124986</v>
      </c>
      <c r="E18" s="1172">
        <v>14325</v>
      </c>
      <c r="F18" s="1179">
        <f t="shared" si="1"/>
        <v>115432</v>
      </c>
      <c r="G18" s="1180">
        <f t="shared" si="2"/>
        <v>92.355943865712959</v>
      </c>
      <c r="I18" s="1179">
        <f t="shared" si="3"/>
        <v>9554</v>
      </c>
      <c r="J18" s="1180">
        <f>I18*100/D18</f>
        <v>7.6440561342870401</v>
      </c>
      <c r="L18" s="1179">
        <v>7036</v>
      </c>
      <c r="M18" s="1181">
        <f>L18/$I18*100</f>
        <v>73.644546786686206</v>
      </c>
      <c r="N18" s="1179">
        <v>2518</v>
      </c>
      <c r="O18" s="1133">
        <f>N18/$I18*100</f>
        <v>26.355453213313794</v>
      </c>
      <c r="P18" s="1179">
        <v>0</v>
      </c>
      <c r="Q18" s="1133">
        <f>P18/$I18*100</f>
        <v>0</v>
      </c>
      <c r="R18" s="1176"/>
      <c r="S18" s="1176"/>
    </row>
    <row r="19" spans="1:19" s="964" customFormat="1" x14ac:dyDescent="0.2">
      <c r="A19" s="1169"/>
      <c r="B19" s="1177" t="s">
        <v>40</v>
      </c>
      <c r="D19" s="1178">
        <f>'41benpresaad'!D17</f>
        <v>73974</v>
      </c>
      <c r="E19" s="1172">
        <v>9188</v>
      </c>
      <c r="F19" s="1179">
        <f t="shared" si="1"/>
        <v>72130</v>
      </c>
      <c r="G19" s="1180">
        <f t="shared" si="2"/>
        <v>97.507232270797843</v>
      </c>
      <c r="I19" s="1179">
        <f t="shared" si="3"/>
        <v>1844</v>
      </c>
      <c r="J19" s="1180">
        <f t="shared" si="0"/>
        <v>2.4927677292021522</v>
      </c>
      <c r="L19" s="1179">
        <v>4</v>
      </c>
      <c r="M19" s="1181">
        <f>L19/$I19*100</f>
        <v>0.21691973969631237</v>
      </c>
      <c r="N19" s="1179">
        <v>578</v>
      </c>
      <c r="O19" s="1133">
        <f>N19/$I19*100</f>
        <v>31.344902386117134</v>
      </c>
      <c r="P19" s="1179">
        <v>1262</v>
      </c>
      <c r="Q19" s="1133">
        <f>P19/$I19*100</f>
        <v>68.43817787418655</v>
      </c>
      <c r="R19" s="1176"/>
      <c r="S19" s="1176"/>
    </row>
    <row r="20" spans="1:19" s="964" customFormat="1" x14ac:dyDescent="0.2">
      <c r="A20" s="1169"/>
      <c r="B20" s="1177" t="s">
        <v>41</v>
      </c>
      <c r="D20" s="1178">
        <f>'41benpresaad'!D18</f>
        <v>217728</v>
      </c>
      <c r="E20" s="1172">
        <v>34612</v>
      </c>
      <c r="F20" s="1179">
        <f t="shared" si="1"/>
        <v>217728</v>
      </c>
      <c r="G20" s="1180">
        <f t="shared" si="2"/>
        <v>100</v>
      </c>
      <c r="I20" s="1179">
        <f t="shared" si="3"/>
        <v>0</v>
      </c>
      <c r="J20" s="1180">
        <f t="shared" si="0"/>
        <v>0</v>
      </c>
      <c r="L20" s="1179">
        <v>0</v>
      </c>
      <c r="M20" s="1181" t="s">
        <v>364</v>
      </c>
      <c r="N20" s="1179">
        <v>0</v>
      </c>
      <c r="O20" s="1133" t="s">
        <v>364</v>
      </c>
      <c r="P20" s="1179">
        <v>0</v>
      </c>
      <c r="Q20" s="1133" t="s">
        <v>364</v>
      </c>
      <c r="R20" s="1176"/>
      <c r="S20" s="1176"/>
    </row>
    <row r="21" spans="1:19" s="964" customFormat="1" x14ac:dyDescent="0.2">
      <c r="A21" s="1169"/>
      <c r="B21" s="1177" t="s">
        <v>3</v>
      </c>
      <c r="D21" s="1178">
        <f>'41benpresaad'!D19</f>
        <v>157089</v>
      </c>
      <c r="E21" s="1172">
        <v>13397</v>
      </c>
      <c r="F21" s="1179">
        <f t="shared" si="1"/>
        <v>155323</v>
      </c>
      <c r="G21" s="1180">
        <f t="shared" si="2"/>
        <v>98.875796522990157</v>
      </c>
      <c r="I21" s="1179">
        <f t="shared" si="3"/>
        <v>1766</v>
      </c>
      <c r="J21" s="1180">
        <f t="shared" si="0"/>
        <v>1.1242034770098479</v>
      </c>
      <c r="L21" s="1179">
        <v>53</v>
      </c>
      <c r="M21" s="1181">
        <f>L21/$I21*100</f>
        <v>3.0011325028312568</v>
      </c>
      <c r="N21" s="1179">
        <v>1107</v>
      </c>
      <c r="O21" s="1133">
        <f>N21/$I21*100</f>
        <v>62.684031710079282</v>
      </c>
      <c r="P21" s="1179">
        <v>606</v>
      </c>
      <c r="Q21" s="1133">
        <f>P21/$I21*100</f>
        <v>34.314835787089471</v>
      </c>
      <c r="R21" s="1176"/>
      <c r="S21" s="1176"/>
    </row>
    <row r="22" spans="1:19" s="964" customFormat="1" x14ac:dyDescent="0.2">
      <c r="A22" s="1169"/>
      <c r="B22" s="1177" t="s">
        <v>2</v>
      </c>
      <c r="D22" s="1178">
        <f>'41benpresaad'!D20</f>
        <v>36097</v>
      </c>
      <c r="E22" s="1172">
        <v>6540</v>
      </c>
      <c r="F22" s="1179">
        <f t="shared" si="1"/>
        <v>35832</v>
      </c>
      <c r="G22" s="1180">
        <f t="shared" si="2"/>
        <v>99.265866969554253</v>
      </c>
      <c r="I22" s="1179">
        <f t="shared" si="3"/>
        <v>265</v>
      </c>
      <c r="J22" s="1180">
        <f t="shared" si="0"/>
        <v>0.73413303044574341</v>
      </c>
      <c r="L22" s="1179">
        <v>0</v>
      </c>
      <c r="M22" s="1181">
        <f>L22/$I22*100</f>
        <v>0</v>
      </c>
      <c r="N22" s="1179">
        <v>98</v>
      </c>
      <c r="O22" s="1133">
        <f>N22/$I22*100</f>
        <v>36.981132075471699</v>
      </c>
      <c r="P22" s="1179">
        <v>167</v>
      </c>
      <c r="Q22" s="1133">
        <f>P22/$I22*100</f>
        <v>63.018867924528301</v>
      </c>
      <c r="R22" s="1176"/>
      <c r="S22" s="1176"/>
    </row>
    <row r="23" spans="1:19" s="964" customFormat="1" x14ac:dyDescent="0.2">
      <c r="A23" s="1169"/>
      <c r="B23" s="1177" t="s">
        <v>35</v>
      </c>
      <c r="D23" s="1178">
        <f>'41benpresaad'!D21</f>
        <v>75568</v>
      </c>
      <c r="E23" s="1172">
        <v>13798</v>
      </c>
      <c r="F23" s="1179">
        <f t="shared" si="1"/>
        <v>74135</v>
      </c>
      <c r="G23" s="1180">
        <f t="shared" si="2"/>
        <v>98.103694685581203</v>
      </c>
      <c r="I23" s="1179">
        <f t="shared" si="3"/>
        <v>1433</v>
      </c>
      <c r="J23" s="1180">
        <f t="shared" si="0"/>
        <v>1.8963053144188016</v>
      </c>
      <c r="L23" s="1179">
        <v>29</v>
      </c>
      <c r="M23" s="1181">
        <f>L23/$I23*100</f>
        <v>2.0237264480111654</v>
      </c>
      <c r="N23" s="1179">
        <v>27</v>
      </c>
      <c r="O23" s="1133">
        <f>N23/$I23*100</f>
        <v>1.884159106769016</v>
      </c>
      <c r="P23" s="1179">
        <v>1377</v>
      </c>
      <c r="Q23" s="1133">
        <f>P23/$I23*100</f>
        <v>96.092114445219821</v>
      </c>
      <c r="R23" s="1176"/>
      <c r="S23" s="1176"/>
    </row>
    <row r="24" spans="1:19" s="964" customFormat="1" x14ac:dyDescent="0.2">
      <c r="A24" s="1169"/>
      <c r="B24" s="1177" t="s">
        <v>42</v>
      </c>
      <c r="D24" s="1178">
        <f>'41benpresaad'!D22</f>
        <v>185725</v>
      </c>
      <c r="E24" s="1172">
        <v>24812</v>
      </c>
      <c r="F24" s="1179">
        <f t="shared" si="1"/>
        <v>185725</v>
      </c>
      <c r="G24" s="1180">
        <f t="shared" si="2"/>
        <v>100</v>
      </c>
      <c r="I24" s="1179">
        <f t="shared" si="3"/>
        <v>0</v>
      </c>
      <c r="J24" s="1180">
        <f t="shared" si="0"/>
        <v>0</v>
      </c>
      <c r="L24" s="1179">
        <v>0</v>
      </c>
      <c r="M24" s="1181" t="s">
        <v>364</v>
      </c>
      <c r="N24" s="1179">
        <v>0</v>
      </c>
      <c r="O24" s="1133" t="s">
        <v>364</v>
      </c>
      <c r="P24" s="1179">
        <v>0</v>
      </c>
      <c r="Q24" s="1133" t="s">
        <v>364</v>
      </c>
      <c r="R24" s="1176"/>
      <c r="S24" s="1176"/>
    </row>
    <row r="25" spans="1:19" s="964" customFormat="1" x14ac:dyDescent="0.2">
      <c r="A25" s="1169"/>
      <c r="B25" s="1177" t="s">
        <v>43</v>
      </c>
      <c r="D25" s="1178">
        <f>'41benpresaad'!D23</f>
        <v>43686</v>
      </c>
      <c r="E25" s="1172">
        <v>10064</v>
      </c>
      <c r="F25" s="1179">
        <f t="shared" si="1"/>
        <v>43438</v>
      </c>
      <c r="G25" s="1180">
        <f t="shared" si="2"/>
        <v>99.43231241129881</v>
      </c>
      <c r="I25" s="1179">
        <f t="shared" si="3"/>
        <v>248</v>
      </c>
      <c r="J25" s="1180">
        <f t="shared" si="0"/>
        <v>0.56768758870118574</v>
      </c>
      <c r="L25" s="1179">
        <v>0</v>
      </c>
      <c r="M25" s="1181">
        <f>L25/$I25*100</f>
        <v>0</v>
      </c>
      <c r="N25" s="1179">
        <v>229</v>
      </c>
      <c r="O25" s="1133">
        <f>N25/$I25*100</f>
        <v>92.338709677419345</v>
      </c>
      <c r="P25" s="1179">
        <v>19</v>
      </c>
      <c r="Q25" s="1133">
        <f>P25/$I25*100</f>
        <v>7.661290322580645</v>
      </c>
      <c r="R25" s="1176"/>
      <c r="S25" s="1176"/>
    </row>
    <row r="26" spans="1:19" s="964" customFormat="1" x14ac:dyDescent="0.2">
      <c r="B26" s="1177" t="s">
        <v>44</v>
      </c>
      <c r="D26" s="1178">
        <f>'41benpresaad'!D24</f>
        <v>16254</v>
      </c>
      <c r="E26" s="1172">
        <v>1275</v>
      </c>
      <c r="F26" s="1182">
        <f t="shared" si="1"/>
        <v>16254</v>
      </c>
      <c r="G26" s="1180">
        <f t="shared" si="2"/>
        <v>100</v>
      </c>
      <c r="I26" s="1182">
        <f t="shared" si="3"/>
        <v>0</v>
      </c>
      <c r="J26" s="1180">
        <f t="shared" si="0"/>
        <v>0</v>
      </c>
      <c r="L26" s="1182">
        <v>0</v>
      </c>
      <c r="M26" s="1181" t="s">
        <v>364</v>
      </c>
      <c r="N26" s="1182">
        <v>0</v>
      </c>
      <c r="O26" s="1133" t="s">
        <v>364</v>
      </c>
      <c r="P26" s="1182">
        <v>0</v>
      </c>
      <c r="Q26" s="1133" t="s">
        <v>364</v>
      </c>
      <c r="R26" s="1176"/>
      <c r="S26" s="1176"/>
    </row>
    <row r="27" spans="1:19" s="964" customFormat="1" x14ac:dyDescent="0.2">
      <c r="B27" s="1177" t="s">
        <v>45</v>
      </c>
      <c r="D27" s="1183">
        <f>'41benpresaad'!D25</f>
        <v>69516</v>
      </c>
      <c r="E27" s="1172">
        <v>8030</v>
      </c>
      <c r="F27" s="1182">
        <f t="shared" si="1"/>
        <v>69516</v>
      </c>
      <c r="G27" s="1180">
        <f t="shared" si="2"/>
        <v>100</v>
      </c>
      <c r="I27" s="1182">
        <f t="shared" si="3"/>
        <v>0</v>
      </c>
      <c r="J27" s="1180">
        <f t="shared" si="0"/>
        <v>0</v>
      </c>
      <c r="L27" s="1182">
        <v>0</v>
      </c>
      <c r="M27" s="1181" t="s">
        <v>364</v>
      </c>
      <c r="N27" s="1182">
        <v>0</v>
      </c>
      <c r="O27" s="1133" t="s">
        <v>364</v>
      </c>
      <c r="P27" s="1182">
        <v>0</v>
      </c>
      <c r="Q27" s="1133" t="s">
        <v>364</v>
      </c>
      <c r="R27" s="1176"/>
      <c r="S27" s="1176"/>
    </row>
    <row r="28" spans="1:19" s="964" customFormat="1" x14ac:dyDescent="0.2">
      <c r="B28" s="1177" t="s">
        <v>46</v>
      </c>
      <c r="D28" s="1183">
        <f>'41benpresaad'!D26</f>
        <v>9265</v>
      </c>
      <c r="E28" s="1184">
        <v>1753</v>
      </c>
      <c r="F28" s="1182">
        <f t="shared" si="1"/>
        <v>9265</v>
      </c>
      <c r="G28" s="1185">
        <f t="shared" si="2"/>
        <v>100</v>
      </c>
      <c r="I28" s="1182">
        <f t="shared" si="3"/>
        <v>0</v>
      </c>
      <c r="J28" s="1185">
        <f t="shared" si="0"/>
        <v>0</v>
      </c>
      <c r="L28" s="1182">
        <v>0</v>
      </c>
      <c r="M28" s="1181" t="s">
        <v>364</v>
      </c>
      <c r="N28" s="1182">
        <v>0</v>
      </c>
      <c r="O28" s="1181" t="s">
        <v>364</v>
      </c>
      <c r="P28" s="1182">
        <v>0</v>
      </c>
      <c r="Q28" s="1181" t="s">
        <v>364</v>
      </c>
      <c r="R28" s="1176"/>
      <c r="S28" s="1176"/>
    </row>
    <row r="29" spans="1:19" s="964" customFormat="1" x14ac:dyDescent="0.2">
      <c r="B29" s="1186" t="s">
        <v>1</v>
      </c>
      <c r="D29" s="1187">
        <f>'41benpresaad'!D27</f>
        <v>3640</v>
      </c>
      <c r="E29" s="1184">
        <v>384</v>
      </c>
      <c r="F29" s="1188">
        <f t="shared" si="1"/>
        <v>3524</v>
      </c>
      <c r="G29" s="1189">
        <f t="shared" si="2"/>
        <v>96.813186813186817</v>
      </c>
      <c r="I29" s="1188">
        <f t="shared" si="3"/>
        <v>116</v>
      </c>
      <c r="J29" s="1189">
        <f t="shared" si="0"/>
        <v>3.1868131868131866</v>
      </c>
      <c r="L29" s="1188">
        <v>0</v>
      </c>
      <c r="M29" s="1190">
        <f>L29/$I29*100</f>
        <v>0</v>
      </c>
      <c r="N29" s="1188">
        <v>59</v>
      </c>
      <c r="O29" s="1135">
        <f>N29/$I29*100</f>
        <v>50.862068965517238</v>
      </c>
      <c r="P29" s="1188">
        <v>57</v>
      </c>
      <c r="Q29" s="1135">
        <f>P29/$I29*100</f>
        <v>49.137931034482754</v>
      </c>
      <c r="R29" s="1176"/>
      <c r="S29" s="1176"/>
    </row>
    <row r="30" spans="1:19" s="963" customFormat="1" ht="7.5" customHeight="1" x14ac:dyDescent="0.25">
      <c r="A30" s="1159"/>
      <c r="B30" s="1160"/>
      <c r="D30" s="1191"/>
      <c r="E30" s="1192"/>
      <c r="F30" s="1191"/>
      <c r="G30" s="1193"/>
      <c r="I30" s="1194"/>
      <c r="J30" s="1193"/>
      <c r="L30" s="1194"/>
      <c r="M30" s="1193"/>
      <c r="N30" s="1194"/>
      <c r="O30" s="1193"/>
      <c r="P30" s="1194"/>
      <c r="Q30" s="1193"/>
    </row>
    <row r="31" spans="1:19" s="1319" customFormat="1" x14ac:dyDescent="0.2">
      <c r="B31" s="1320" t="s">
        <v>0</v>
      </c>
      <c r="D31" s="1321">
        <f>SUM(D12:D29)</f>
        <v>1466080</v>
      </c>
      <c r="E31" s="1322"/>
      <c r="F31" s="1323">
        <f>SUM(F12:F29)</f>
        <v>1441130</v>
      </c>
      <c r="G31" s="1324">
        <f>F31*100/D31</f>
        <v>98.298182909527441</v>
      </c>
      <c r="I31" s="1325">
        <f>SUM(I12:I29)</f>
        <v>24950</v>
      </c>
      <c r="J31" s="1324">
        <f>I31*100/D31</f>
        <v>1.7018170904725527</v>
      </c>
      <c r="L31" s="1325">
        <f>SUM(L12:L29)</f>
        <v>7127</v>
      </c>
      <c r="M31" s="1324">
        <f>L31/$I31*100</f>
        <v>28.565130260521045</v>
      </c>
      <c r="N31" s="1325">
        <f>SUM(N12:N29)</f>
        <v>7990</v>
      </c>
      <c r="O31" s="1324">
        <f>N31/$I31*100</f>
        <v>32.024048096192388</v>
      </c>
      <c r="P31" s="1325">
        <f>SUM(P12:P29)</f>
        <v>9833</v>
      </c>
      <c r="Q31" s="1324">
        <f>P31/$I31*100</f>
        <v>39.410821643286575</v>
      </c>
    </row>
    <row r="32" spans="1:19" s="963" customFormat="1" x14ac:dyDescent="0.25">
      <c r="B32" s="1195" t="s">
        <v>39</v>
      </c>
      <c r="C32" s="1196"/>
    </row>
    <row r="33" spans="2:16" ht="33" customHeight="1" x14ac:dyDescent="0.25">
      <c r="B33" s="1688" t="s">
        <v>277</v>
      </c>
      <c r="C33" s="1688"/>
      <c r="D33" s="1688"/>
      <c r="E33" s="1688"/>
      <c r="F33" s="1688"/>
      <c r="G33" s="1688"/>
      <c r="H33" s="1688"/>
      <c r="I33" s="1688"/>
      <c r="J33" s="1688"/>
      <c r="K33" s="1688"/>
      <c r="L33" s="1688"/>
      <c r="M33" s="1688"/>
      <c r="N33" s="1688"/>
      <c r="O33" s="1688"/>
      <c r="P33" s="1688"/>
    </row>
  </sheetData>
  <mergeCells count="12">
    <mergeCell ref="B33:P33"/>
    <mergeCell ref="B2:C2"/>
    <mergeCell ref="B7:B10"/>
    <mergeCell ref="D7:D9"/>
    <mergeCell ref="F7:G9"/>
    <mergeCell ref="I7:J9"/>
    <mergeCell ref="L8:M9"/>
    <mergeCell ref="N8:Q8"/>
    <mergeCell ref="N9:O9"/>
    <mergeCell ref="P9:Q9"/>
    <mergeCell ref="B4:Q4"/>
    <mergeCell ref="B5:Q5"/>
  </mergeCells>
  <conditionalFormatting sqref="E12:E29 G12:G29">
    <cfRule type="cellIs" dxfId="0" priority="1" stopIfTrue="1" operator="greaterThan">
      <formula>100</formula>
    </cfRule>
  </conditionalFormatting>
  <printOptions horizontalCentered="1"/>
  <pageMargins left="0" right="0" top="0.43307086614173229" bottom="0.43307086614173229" header="0" footer="0"/>
  <pageSetup paperSize="9" scale="8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92</vt:i4>
      </vt:variant>
      <vt:variant>
        <vt:lpstr>Rangos con nombre</vt:lpstr>
      </vt:variant>
      <vt:variant>
        <vt:i4>79</vt:i4>
      </vt:variant>
    </vt:vector>
  </HeadingPairs>
  <TitlesOfParts>
    <vt:vector size="171" baseType="lpstr">
      <vt:lpstr>porsaad</vt:lpstr>
      <vt:lpstr>indsaad</vt:lpstr>
      <vt:lpstr>indsaad2</vt:lpstr>
      <vt:lpstr>EVO</vt:lpstr>
      <vt:lpstr>EVO_sol</vt:lpstr>
      <vt:lpstr>EVO_resol</vt:lpstr>
      <vt:lpstr>EVO_derecho</vt:lpstr>
      <vt:lpstr>EVO_resolPIA</vt:lpstr>
      <vt:lpstr>EVO_sinPIA</vt:lpstr>
      <vt:lpstr>EVO_prest</vt:lpstr>
      <vt:lpstr>20pobl</vt:lpstr>
      <vt:lpstr>21solsaad</vt:lpstr>
      <vt:lpstr>22solcasaadpot</vt:lpstr>
      <vt:lpstr>23solcasaad</vt:lpstr>
      <vt:lpstr>24solcasaad_pobl</vt:lpstr>
      <vt:lpstr>3solcasaad</vt:lpstr>
      <vt:lpstr>24asolcasaad_pobl</vt:lpstr>
      <vt:lpstr>25solaltabaja</vt:lpstr>
      <vt:lpstr>26perfsaad</vt:lpstr>
      <vt:lpstr>31dictsaad</vt:lpstr>
      <vt:lpstr>31adictsaad</vt:lpstr>
      <vt:lpstr>31bdictsaad</vt:lpstr>
      <vt:lpstr>32dictcasaadpot</vt:lpstr>
      <vt:lpstr>33dictcasaad</vt:lpstr>
      <vt:lpstr>33dictcasaadGIII</vt:lpstr>
      <vt:lpstr>33dictcasaadGII</vt:lpstr>
      <vt:lpstr>33dictcasaadGI</vt:lpstr>
      <vt:lpstr>33dictcasaadG0</vt:lpstr>
      <vt:lpstr>34adictcasaad</vt:lpstr>
      <vt:lpstr>8dictcasaad</vt:lpstr>
      <vt:lpstr>34bdictcasaad</vt:lpstr>
      <vt:lpstr>35ResolGraAltaBaj</vt:lpstr>
      <vt:lpstr>36perfresol</vt:lpstr>
      <vt:lpstr>36aperfresol_graf</vt:lpstr>
      <vt:lpstr>36bperfresol_graf</vt:lpstr>
      <vt:lpstr>41benpresaad</vt:lpstr>
      <vt:lpstr>41benpresaad_graf</vt:lpstr>
      <vt:lpstr>41abenpreGIII</vt:lpstr>
      <vt:lpstr>41abenpreGIII_graf</vt:lpstr>
      <vt:lpstr>41bbenpreGII</vt:lpstr>
      <vt:lpstr>41bbenpreGII_graf</vt:lpstr>
      <vt:lpstr>41cbenpreGI</vt:lpstr>
      <vt:lpstr>41cbenpreGI_graf</vt:lpstr>
      <vt:lpstr>42pbpcasaadpot</vt:lpstr>
      <vt:lpstr>43pbpcasaad</vt:lpstr>
      <vt:lpstr>43pbpcasaadGIII</vt:lpstr>
      <vt:lpstr>43pbpcasaadGII</vt:lpstr>
      <vt:lpstr>43pbpcasaadGI</vt:lpstr>
      <vt:lpstr>44apbpcasaad</vt:lpstr>
      <vt:lpstr>44bpbpcasaad</vt:lpstr>
      <vt:lpstr>45ResolPIAAltaBaj</vt:lpstr>
      <vt:lpstr>46perfpbsaad</vt:lpstr>
      <vt:lpstr>15pbpcasaad</vt:lpstr>
      <vt:lpstr>46aperfpb_graf</vt:lpstr>
      <vt:lpstr>51pbgrado</vt:lpstr>
      <vt:lpstr>51aPAPDgrado</vt:lpstr>
      <vt:lpstr>51bTeleasgrado</vt:lpstr>
      <vt:lpstr>51cSADgrado</vt:lpstr>
      <vt:lpstr>51dCDgrado</vt:lpstr>
      <vt:lpstr>51eSARgrado</vt:lpstr>
      <vt:lpstr>51fPEVincgrado</vt:lpstr>
      <vt:lpstr>51gPECgrado</vt:lpstr>
      <vt:lpstr>51hPEAsistPgrado</vt:lpstr>
      <vt:lpstr>52SubtipoVinculada</vt:lpstr>
      <vt:lpstr>52SubtipoVinculadaGIII</vt:lpstr>
      <vt:lpstr>52SubtipoVinculadaGII</vt:lpstr>
      <vt:lpstr>52SubtipoVinculadaGI</vt:lpstr>
      <vt:lpstr>6perfcuidador</vt:lpstr>
      <vt:lpstr>61aperfcuidadorCCAA</vt:lpstr>
      <vt:lpstr>62bperfcuidadorCCAA</vt:lpstr>
      <vt:lpstr>63cperfcuidadorCCAA</vt:lpstr>
      <vt:lpstr>7Intensidad</vt:lpstr>
      <vt:lpstr>7IntensidadCCAA</vt:lpstr>
      <vt:lpstr>7IntenSAD_CCAA</vt:lpstr>
      <vt:lpstr>7IntenPE_SAD_CCAA</vt:lpstr>
      <vt:lpstr>8CuantíaPrest</vt:lpstr>
      <vt:lpstr>8CuantíaPEC_CCAA</vt:lpstr>
      <vt:lpstr>8CuantíaAP_CCAA</vt:lpstr>
      <vt:lpstr>8CuantíaPEVsad_CCAA</vt:lpstr>
      <vt:lpstr>8CuantíaPEVsar_CCAA</vt:lpstr>
      <vt:lpstr>8CuantíaPEVcd_CCAA</vt:lpstr>
      <vt:lpstr>8CuantíaPEVpapd_CCAA</vt:lpstr>
      <vt:lpstr>8CuantíaPEVteleasist_CCAA</vt:lpstr>
      <vt:lpstr>9TiempoEspera</vt:lpstr>
      <vt:lpstr>10pendResol</vt:lpstr>
      <vt:lpstr>10pendPrest</vt:lpstr>
      <vt:lpstr>10pend</vt:lpstr>
      <vt:lpstr>11ListaEspera</vt:lpstr>
      <vt:lpstr>11ListaEsperaGIII</vt:lpstr>
      <vt:lpstr>11ListaEsperaGII</vt:lpstr>
      <vt:lpstr>11ListaEsperaGI</vt:lpstr>
      <vt:lpstr>12BenefEfect</vt:lpstr>
      <vt:lpstr>'10pend'!Área_de_impresión</vt:lpstr>
      <vt:lpstr>'10pendPrest'!Área_de_impresión</vt:lpstr>
      <vt:lpstr>'10pendResol'!Área_de_impresión</vt:lpstr>
      <vt:lpstr>'11ListaEspera'!Área_de_impresión</vt:lpstr>
      <vt:lpstr>'11ListaEsperaGI'!Área_de_impresión</vt:lpstr>
      <vt:lpstr>'11ListaEsperaGII'!Área_de_impresión</vt:lpstr>
      <vt:lpstr>'11ListaEsperaGIII'!Área_de_impresión</vt:lpstr>
      <vt:lpstr>'15pbpcasaad'!Área_de_impresión</vt:lpstr>
      <vt:lpstr>'20pobl'!Área_de_impresión</vt:lpstr>
      <vt:lpstr>'22solcasaadpot'!Área_de_impresión</vt:lpstr>
      <vt:lpstr>'23solcasaad'!Área_de_impresión</vt:lpstr>
      <vt:lpstr>'24asolcasaad_pobl'!Área_de_impresión</vt:lpstr>
      <vt:lpstr>'24solcasaad_pobl'!Área_de_impresión</vt:lpstr>
      <vt:lpstr>'25solaltabaja'!Área_de_impresión</vt:lpstr>
      <vt:lpstr>'31adictsaad'!Área_de_impresión</vt:lpstr>
      <vt:lpstr>'31bdictsaad'!Área_de_impresión</vt:lpstr>
      <vt:lpstr>'32dictcasaadpot'!Área_de_impresión</vt:lpstr>
      <vt:lpstr>'33dictcasaad'!Área_de_impresión</vt:lpstr>
      <vt:lpstr>'33dictcasaadG0'!Área_de_impresión</vt:lpstr>
      <vt:lpstr>'33dictcasaadGI'!Área_de_impresión</vt:lpstr>
      <vt:lpstr>'33dictcasaadGII'!Área_de_impresión</vt:lpstr>
      <vt:lpstr>'33dictcasaadGIII'!Área_de_impresión</vt:lpstr>
      <vt:lpstr>'34adictcasaad'!Área_de_impresión</vt:lpstr>
      <vt:lpstr>'34bdictcasaad'!Área_de_impresión</vt:lpstr>
      <vt:lpstr>'35ResolGraAltaBaj'!Área_de_impresión</vt:lpstr>
      <vt:lpstr>'36aperfresol_graf'!Área_de_impresión</vt:lpstr>
      <vt:lpstr>'36bperfresol_graf'!Área_de_impresión</vt:lpstr>
      <vt:lpstr>'36perfresol'!Área_de_impresión</vt:lpstr>
      <vt:lpstr>'3solcasaad'!Área_de_impresión</vt:lpstr>
      <vt:lpstr>'41abenpreGIII'!Área_de_impresión</vt:lpstr>
      <vt:lpstr>'41abenpreGIII_graf'!Área_de_impresión</vt:lpstr>
      <vt:lpstr>'41bbenpreGII'!Área_de_impresión</vt:lpstr>
      <vt:lpstr>'41bbenpreGII_graf'!Área_de_impresión</vt:lpstr>
      <vt:lpstr>'41benpresaad'!Área_de_impresión</vt:lpstr>
      <vt:lpstr>'41benpresaad_graf'!Área_de_impresión</vt:lpstr>
      <vt:lpstr>'41cbenpreGI'!Área_de_impresión</vt:lpstr>
      <vt:lpstr>'41cbenpreGI_graf'!Área_de_impresión</vt:lpstr>
      <vt:lpstr>'42pbpcasaadpot'!Área_de_impresión</vt:lpstr>
      <vt:lpstr>'43pbpcasaad'!Área_de_impresión</vt:lpstr>
      <vt:lpstr>'43pbpcasaadGI'!Área_de_impresión</vt:lpstr>
      <vt:lpstr>'43pbpcasaadGII'!Área_de_impresión</vt:lpstr>
      <vt:lpstr>'43pbpcasaadGIII'!Área_de_impresión</vt:lpstr>
      <vt:lpstr>'44apbpcasaad'!Área_de_impresión</vt:lpstr>
      <vt:lpstr>'44bpbpcasaad'!Área_de_impresión</vt:lpstr>
      <vt:lpstr>'45ResolPIAAltaBaj'!Área_de_impresión</vt:lpstr>
      <vt:lpstr>'46aperfpb_graf'!Área_de_impresión</vt:lpstr>
      <vt:lpstr>'46perfpbsaad'!Área_de_impresión</vt:lpstr>
      <vt:lpstr>'51aPAPDgrado'!Área_de_impresión</vt:lpstr>
      <vt:lpstr>'51bTeleasgrado'!Área_de_impresión</vt:lpstr>
      <vt:lpstr>'51cSADgrado'!Área_de_impresión</vt:lpstr>
      <vt:lpstr>'51dCDgrado'!Área_de_impresión</vt:lpstr>
      <vt:lpstr>'51eSARgrado'!Área_de_impresión</vt:lpstr>
      <vt:lpstr>'51fPEVincgrado'!Área_de_impresión</vt:lpstr>
      <vt:lpstr>'51gPECgrado'!Área_de_impresión</vt:lpstr>
      <vt:lpstr>'51hPEAsistPgrado'!Área_de_impresión</vt:lpstr>
      <vt:lpstr>'51pbgrado'!Área_de_impresión</vt:lpstr>
      <vt:lpstr>'52SubtipoVinculada'!Área_de_impresión</vt:lpstr>
      <vt:lpstr>'52SubtipoVinculadaGI'!Área_de_impresión</vt:lpstr>
      <vt:lpstr>'52SubtipoVinculadaGII'!Área_de_impresión</vt:lpstr>
      <vt:lpstr>'52SubtipoVinculadaGIII'!Área_de_impresión</vt:lpstr>
      <vt:lpstr>'61aperfcuidadorCCAA'!Área_de_impresión</vt:lpstr>
      <vt:lpstr>'62bperfcuidadorCCAA'!Área_de_impresión</vt:lpstr>
      <vt:lpstr>'63cperfcuidadorCCAA'!Área_de_impresión</vt:lpstr>
      <vt:lpstr>'6perfcuidador'!Área_de_impresión</vt:lpstr>
      <vt:lpstr>'7IntenPE_SAD_CCAA'!Área_de_impresión</vt:lpstr>
      <vt:lpstr>'7IntenSAD_CCAA'!Área_de_impresión</vt:lpstr>
      <vt:lpstr>'7Intensidad'!Área_de_impresión</vt:lpstr>
      <vt:lpstr>'7IntensidadCCAA'!Área_de_impresión</vt:lpstr>
      <vt:lpstr>'8CuantíaAP_CCAA'!Área_de_impresión</vt:lpstr>
      <vt:lpstr>'8CuantíaPEC_CCAA'!Área_de_impresión</vt:lpstr>
      <vt:lpstr>'8CuantíaPEVcd_CCAA'!Área_de_impresión</vt:lpstr>
      <vt:lpstr>'8CuantíaPEVpapd_CCAA'!Área_de_impresión</vt:lpstr>
      <vt:lpstr>'8CuantíaPEVsad_CCAA'!Área_de_impresión</vt:lpstr>
      <vt:lpstr>'8CuantíaPEVsar_CCAA'!Área_de_impresión</vt:lpstr>
      <vt:lpstr>'8CuantíaPEVteleasist_CCAA'!Área_de_impresión</vt:lpstr>
      <vt:lpstr>'8CuantíaPrest'!Área_de_impresión</vt:lpstr>
      <vt:lpstr>'8dictcasaad'!Área_de_impresión</vt:lpstr>
      <vt:lpstr>'9TiempoEspera'!Área_de_impresión</vt:lpstr>
      <vt:lpstr>porsaad!Área_de_impresión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María Llanos Hinojosa Cervera</cp:lastModifiedBy>
  <cp:lastPrinted>2024-07-31T11:07:54Z</cp:lastPrinted>
  <dcterms:created xsi:type="dcterms:W3CDTF">2023-11-02T11:23:22Z</dcterms:created>
  <dcterms:modified xsi:type="dcterms:W3CDTF">2024-08-01T08:47:01Z</dcterms:modified>
</cp:coreProperties>
</file>